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umi/Downloads/ACTL5105/ACTL5105 assignment/"/>
    </mc:Choice>
  </mc:AlternateContent>
  <xr:revisionPtr revIDLastSave="0" documentId="13_ncr:1_{21D95424-34AA-F743-BA86-0E489601F46B}" xr6:coauthVersionLast="47" xr6:coauthVersionMax="47" xr10:uidLastSave="{00000000-0000-0000-0000-000000000000}"/>
  <bookViews>
    <workbookView xWindow="23280" yWindow="500" windowWidth="30240" windowHeight="17880" activeTab="4" xr2:uid="{520A54A9-87D8-7A47-AF1E-1D054D774CB7}"/>
  </bookViews>
  <sheets>
    <sheet name="Task 1 answer sheet" sheetId="26" r:id="rId1"/>
    <sheet name="Life table @5.5%" sheetId="11" r:id="rId2"/>
    <sheet name="mortality check with R" sheetId="12" r:id="rId3"/>
    <sheet name="Task 2 a answer sheet" sheetId="25" r:id="rId4"/>
    <sheet name="Task 2 a" sheetId="13" r:id="rId5"/>
    <sheet name="Scenario a" sheetId="20" r:id="rId6"/>
    <sheet name="Scenario b" sheetId="21" r:id="rId7"/>
    <sheet name="Scenario c" sheetId="22" r:id="rId8"/>
    <sheet name="Scenario d" sheetId="23" r:id="rId9"/>
  </sheets>
  <definedNames>
    <definedName name="solver_adj" localSheetId="5" hidden="1">'Scenario a'!$B$3</definedName>
    <definedName name="solver_adj" localSheetId="6" hidden="1">'Scenario b'!$B$3</definedName>
    <definedName name="solver_adj" localSheetId="7" hidden="1">'Scenario c'!$B$3</definedName>
    <definedName name="solver_adj" localSheetId="8" hidden="1">'Scenario d'!$B$3</definedName>
    <definedName name="solver_adj" localSheetId="4" hidden="1">'Task 2 a'!$B$3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4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0" hidden="1">1</definedName>
    <definedName name="solver_eng" localSheetId="4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4" hidden="1">2147483647</definedName>
    <definedName name="solver_lhs1" localSheetId="5" hidden="1">'Scenario a'!$B$3</definedName>
    <definedName name="solver_lhs1" localSheetId="6" hidden="1">'Scenario b'!$B$3</definedName>
    <definedName name="solver_lhs1" localSheetId="7" hidden="1">'Scenario c'!$B$3</definedName>
    <definedName name="solver_lhs1" localSheetId="8" hidden="1">'Scenario d'!$B$3</definedName>
    <definedName name="solver_lhs1" localSheetId="4" hidden="1">'Task 2 a'!$B$3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4" hidden="1">2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4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4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4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0" hidden="1">1</definedName>
    <definedName name="solver_neg" localSheetId="4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4" hidden="1">2147483647</definedName>
    <definedName name="solver_num" localSheetId="1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0" hidden="1">0</definedName>
    <definedName name="solver_num" localSheetId="4" hidden="1">0</definedName>
    <definedName name="solver_opt" localSheetId="1" hidden="1">'Life table @5.5%'!$B$2</definedName>
    <definedName name="solver_opt" localSheetId="5" hidden="1">'Scenario a'!$AI$16</definedName>
    <definedName name="solver_opt" localSheetId="6" hidden="1">'Scenario b'!$AI$16</definedName>
    <definedName name="solver_opt" localSheetId="7" hidden="1">'Scenario c'!$AI$16</definedName>
    <definedName name="solver_opt" localSheetId="8" hidden="1">'Scenario d'!$AI$16</definedName>
    <definedName name="solver_opt" localSheetId="0" hidden="1">'Task 1 answer sheet'!$B$2</definedName>
    <definedName name="solver_opt" localSheetId="4" hidden="1">'Task 2 a'!$AH$16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4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4" hidden="1">1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4" hidden="1">3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1" localSheetId="4" hidden="1">0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4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4" hidden="1">0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4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4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4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4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4" hidden="1">0.01</definedName>
    <definedName name="solver_typ" localSheetId="1" hidden="1">1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typ" localSheetId="8" hidden="1">3</definedName>
    <definedName name="solver_typ" localSheetId="0" hidden="1">1</definedName>
    <definedName name="solver_typ" localSheetId="4" hidden="1">3</definedName>
    <definedName name="solver_val" localSheetId="1" hidden="1">0</definedName>
    <definedName name="solver_val" localSheetId="5" hidden="1">0.12</definedName>
    <definedName name="solver_val" localSheetId="6" hidden="1">0.12</definedName>
    <definedName name="solver_val" localSheetId="7" hidden="1">0.12</definedName>
    <definedName name="solver_val" localSheetId="8" hidden="1">0.12</definedName>
    <definedName name="solver_val" localSheetId="0" hidden="1">0</definedName>
    <definedName name="solver_val" localSheetId="4" hidden="1">0.12</definedName>
    <definedName name="solver_ver" localSheetId="1" hidden="1">3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0" hidden="1">3</definedName>
    <definedName name="solver_ver" localSheetId="4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4" i="13" l="1"/>
  <c r="I59" i="13"/>
  <c r="I55" i="13"/>
  <c r="J55" i="13" s="1"/>
  <c r="B2" i="26"/>
  <c r="H4" i="26" s="1"/>
  <c r="B4" i="26"/>
  <c r="C4" i="26" s="1"/>
  <c r="D4" i="26" s="1"/>
  <c r="E4" i="26" s="1"/>
  <c r="G4" i="26"/>
  <c r="I4" i="26"/>
  <c r="K4" i="26" s="1"/>
  <c r="L4" i="26"/>
  <c r="M4" i="26"/>
  <c r="B5" i="26"/>
  <c r="C5" i="26" s="1"/>
  <c r="D5" i="26" s="1"/>
  <c r="E5" i="26"/>
  <c r="K5" i="26" s="1"/>
  <c r="G5" i="26"/>
  <c r="H5" i="26"/>
  <c r="I5" i="26"/>
  <c r="L5" i="26"/>
  <c r="M5" i="26"/>
  <c r="B6" i="26"/>
  <c r="C6" i="26" s="1"/>
  <c r="D6" i="26" s="1"/>
  <c r="E6" i="26" s="1"/>
  <c r="L6" i="26"/>
  <c r="B7" i="26"/>
  <c r="C7" i="26"/>
  <c r="D7" i="26" s="1"/>
  <c r="E7" i="26"/>
  <c r="L7" i="26"/>
  <c r="B8" i="26"/>
  <c r="C8" i="26"/>
  <c r="D8" i="26"/>
  <c r="E8" i="26" s="1"/>
  <c r="L8" i="26"/>
  <c r="B9" i="26"/>
  <c r="C9" i="26" s="1"/>
  <c r="D9" i="26" s="1"/>
  <c r="E9" i="26" s="1"/>
  <c r="L9" i="26"/>
  <c r="B10" i="26"/>
  <c r="C10" i="26" s="1"/>
  <c r="D10" i="26" s="1"/>
  <c r="E10" i="26" s="1"/>
  <c r="L10" i="26"/>
  <c r="B11" i="26"/>
  <c r="C11" i="26" s="1"/>
  <c r="D11" i="26" s="1"/>
  <c r="E11" i="26" s="1"/>
  <c r="L11" i="26"/>
  <c r="B12" i="26"/>
  <c r="C12" i="26"/>
  <c r="D12" i="26" s="1"/>
  <c r="E12" i="26" s="1"/>
  <c r="L12" i="26"/>
  <c r="B13" i="26"/>
  <c r="C13" i="26"/>
  <c r="D13" i="26"/>
  <c r="E13" i="26" s="1"/>
  <c r="L13" i="26"/>
  <c r="B14" i="26"/>
  <c r="C14" i="26"/>
  <c r="D14" i="26" s="1"/>
  <c r="E14" i="26" s="1"/>
  <c r="L14" i="26"/>
  <c r="B15" i="26"/>
  <c r="C15" i="26" s="1"/>
  <c r="D15" i="26" s="1"/>
  <c r="E15" i="26" s="1"/>
  <c r="L15" i="26"/>
  <c r="B16" i="26"/>
  <c r="C16" i="26" s="1"/>
  <c r="D16" i="26"/>
  <c r="E16" i="26"/>
  <c r="L16" i="26"/>
  <c r="B17" i="26"/>
  <c r="C17" i="26"/>
  <c r="D17" i="26" s="1"/>
  <c r="E17" i="26" s="1"/>
  <c r="L17" i="26"/>
  <c r="B18" i="26"/>
  <c r="C18" i="26" s="1"/>
  <c r="D18" i="26" s="1"/>
  <c r="E18" i="26" s="1"/>
  <c r="L18" i="26"/>
  <c r="B19" i="26"/>
  <c r="C19" i="26"/>
  <c r="D19" i="26"/>
  <c r="E19" i="26" s="1"/>
  <c r="L19" i="26"/>
  <c r="B20" i="26"/>
  <c r="C20" i="26" s="1"/>
  <c r="D20" i="26" s="1"/>
  <c r="E20" i="26" s="1"/>
  <c r="L20" i="26"/>
  <c r="B21" i="26"/>
  <c r="C21" i="26" s="1"/>
  <c r="D21" i="26" s="1"/>
  <c r="E21" i="26" s="1"/>
  <c r="L21" i="26"/>
  <c r="B22" i="26"/>
  <c r="C22" i="26" s="1"/>
  <c r="D22" i="26" s="1"/>
  <c r="E22" i="26" s="1"/>
  <c r="L22" i="26"/>
  <c r="B23" i="26"/>
  <c r="C23" i="26" s="1"/>
  <c r="D23" i="26" s="1"/>
  <c r="E23" i="26" s="1"/>
  <c r="L23" i="26"/>
  <c r="B24" i="26"/>
  <c r="C24" i="26" s="1"/>
  <c r="D24" i="26" s="1"/>
  <c r="E24" i="26" s="1"/>
  <c r="L24" i="26"/>
  <c r="B25" i="26"/>
  <c r="C25" i="26" s="1"/>
  <c r="D25" i="26" s="1"/>
  <c r="E25" i="26"/>
  <c r="L25" i="26"/>
  <c r="B26" i="26"/>
  <c r="C26" i="26" s="1"/>
  <c r="D26" i="26"/>
  <c r="E26" i="26" s="1"/>
  <c r="L26" i="26"/>
  <c r="B27" i="26"/>
  <c r="C27" i="26"/>
  <c r="D27" i="26"/>
  <c r="E27" i="26"/>
  <c r="L27" i="26"/>
  <c r="B28" i="26"/>
  <c r="C28" i="26"/>
  <c r="D28" i="26"/>
  <c r="E28" i="26"/>
  <c r="L28" i="26"/>
  <c r="B29" i="26"/>
  <c r="C29" i="26"/>
  <c r="D29" i="26"/>
  <c r="E29" i="26" s="1"/>
  <c r="L29" i="26"/>
  <c r="B30" i="26"/>
  <c r="C30" i="26"/>
  <c r="D30" i="26"/>
  <c r="E30" i="26"/>
  <c r="L30" i="26"/>
  <c r="B31" i="26"/>
  <c r="C31" i="26" s="1"/>
  <c r="D31" i="26"/>
  <c r="E31" i="26"/>
  <c r="L31" i="26"/>
  <c r="B32" i="26"/>
  <c r="C32" i="26" s="1"/>
  <c r="D32" i="26" s="1"/>
  <c r="E32" i="26" s="1"/>
  <c r="L32" i="26"/>
  <c r="B33" i="26"/>
  <c r="C33" i="26" s="1"/>
  <c r="D33" i="26" s="1"/>
  <c r="E33" i="26" s="1"/>
  <c r="L33" i="26"/>
  <c r="B34" i="26"/>
  <c r="C34" i="26" s="1"/>
  <c r="D34" i="26"/>
  <c r="E34" i="26" s="1"/>
  <c r="L34" i="26"/>
  <c r="B35" i="26"/>
  <c r="C35" i="26" s="1"/>
  <c r="D35" i="26" s="1"/>
  <c r="E35" i="26" s="1"/>
  <c r="L35" i="26"/>
  <c r="B36" i="26"/>
  <c r="C36" i="26" s="1"/>
  <c r="D36" i="26" s="1"/>
  <c r="E36" i="26"/>
  <c r="L36" i="26"/>
  <c r="B37" i="26"/>
  <c r="C37" i="26"/>
  <c r="D37" i="26" s="1"/>
  <c r="E37" i="26" s="1"/>
  <c r="L37" i="26"/>
  <c r="B38" i="26"/>
  <c r="C38" i="26"/>
  <c r="D38" i="26"/>
  <c r="E38" i="26"/>
  <c r="L38" i="26"/>
  <c r="B39" i="26"/>
  <c r="C39" i="26" s="1"/>
  <c r="D39" i="26" s="1"/>
  <c r="E39" i="26" s="1"/>
  <c r="L39" i="26"/>
  <c r="B40" i="26"/>
  <c r="C40" i="26"/>
  <c r="D40" i="26"/>
  <c r="E40" i="26" s="1"/>
  <c r="L40" i="26"/>
  <c r="B41" i="26"/>
  <c r="C41" i="26" s="1"/>
  <c r="D41" i="26" s="1"/>
  <c r="E41" i="26" s="1"/>
  <c r="L41" i="26"/>
  <c r="B42" i="26"/>
  <c r="C42" i="26"/>
  <c r="D42" i="26"/>
  <c r="E42" i="26" s="1"/>
  <c r="L42" i="26"/>
  <c r="B43" i="26"/>
  <c r="C43" i="26"/>
  <c r="D43" i="26" s="1"/>
  <c r="E43" i="26" s="1"/>
  <c r="L43" i="26"/>
  <c r="B44" i="26"/>
  <c r="C44" i="26"/>
  <c r="D44" i="26"/>
  <c r="E44" i="26" s="1"/>
  <c r="L44" i="26"/>
  <c r="B45" i="26"/>
  <c r="C45" i="26"/>
  <c r="D45" i="26"/>
  <c r="E45" i="26" s="1"/>
  <c r="L45" i="26"/>
  <c r="B46" i="26"/>
  <c r="C46" i="26" s="1"/>
  <c r="D46" i="26" s="1"/>
  <c r="E46" i="26" s="1"/>
  <c r="L46" i="26"/>
  <c r="B47" i="26"/>
  <c r="C47" i="26" s="1"/>
  <c r="D47" i="26" s="1"/>
  <c r="E47" i="26" s="1"/>
  <c r="L47" i="26"/>
  <c r="B48" i="26"/>
  <c r="C48" i="26" s="1"/>
  <c r="D48" i="26" s="1"/>
  <c r="E48" i="26" s="1"/>
  <c r="L48" i="26"/>
  <c r="B49" i="26"/>
  <c r="C49" i="26" s="1"/>
  <c r="D49" i="26" s="1"/>
  <c r="E49" i="26" s="1"/>
  <c r="L49" i="26"/>
  <c r="B50" i="26"/>
  <c r="C50" i="26" s="1"/>
  <c r="D50" i="26" s="1"/>
  <c r="E50" i="26" s="1"/>
  <c r="L50" i="26"/>
  <c r="B51" i="26"/>
  <c r="C51" i="26" s="1"/>
  <c r="D51" i="26" s="1"/>
  <c r="E51" i="26" s="1"/>
  <c r="L51" i="26"/>
  <c r="B52" i="26"/>
  <c r="C52" i="26" s="1"/>
  <c r="D52" i="26"/>
  <c r="E52" i="26" s="1"/>
  <c r="L52" i="26"/>
  <c r="B53" i="26"/>
  <c r="C53" i="26"/>
  <c r="D53" i="26"/>
  <c r="E53" i="26"/>
  <c r="L53" i="26"/>
  <c r="B54" i="26"/>
  <c r="C54" i="26"/>
  <c r="D54" i="26" s="1"/>
  <c r="E54" i="26" s="1"/>
  <c r="L54" i="26"/>
  <c r="B55" i="26"/>
  <c r="C55" i="26"/>
  <c r="D55" i="26"/>
  <c r="E55" i="26"/>
  <c r="L55" i="26"/>
  <c r="B56" i="26"/>
  <c r="C56" i="26" s="1"/>
  <c r="D56" i="26" s="1"/>
  <c r="E56" i="26" s="1"/>
  <c r="L56" i="26"/>
  <c r="B57" i="26"/>
  <c r="C57" i="26" s="1"/>
  <c r="D57" i="26" s="1"/>
  <c r="E57" i="26"/>
  <c r="L57" i="26"/>
  <c r="B58" i="26"/>
  <c r="C58" i="26"/>
  <c r="D58" i="26" s="1"/>
  <c r="E58" i="26" s="1"/>
  <c r="L58" i="26"/>
  <c r="B59" i="26"/>
  <c r="C59" i="26" s="1"/>
  <c r="D59" i="26" s="1"/>
  <c r="E59" i="26" s="1"/>
  <c r="L59" i="26"/>
  <c r="B60" i="26"/>
  <c r="C60" i="26" s="1"/>
  <c r="D60" i="26" s="1"/>
  <c r="E60" i="26" s="1"/>
  <c r="L60" i="26"/>
  <c r="B61" i="26"/>
  <c r="C61" i="26" s="1"/>
  <c r="D61" i="26" s="1"/>
  <c r="E61" i="26" s="1"/>
  <c r="L61" i="26"/>
  <c r="B62" i="26"/>
  <c r="C62" i="26" s="1"/>
  <c r="D62" i="26"/>
  <c r="E62" i="26" s="1"/>
  <c r="L62" i="26"/>
  <c r="B63" i="26"/>
  <c r="C63" i="26" s="1"/>
  <c r="D63" i="26" s="1"/>
  <c r="E63" i="26" s="1"/>
  <c r="L63" i="26"/>
  <c r="B64" i="26"/>
  <c r="C64" i="26" s="1"/>
  <c r="D64" i="26" s="1"/>
  <c r="E64" i="26" s="1"/>
  <c r="L64" i="26"/>
  <c r="B65" i="26"/>
  <c r="C65" i="26" s="1"/>
  <c r="D65" i="26" s="1"/>
  <c r="E65" i="26" s="1"/>
  <c r="L65" i="26"/>
  <c r="B66" i="26"/>
  <c r="C66" i="26"/>
  <c r="D66" i="26"/>
  <c r="E66" i="26" s="1"/>
  <c r="L66" i="26"/>
  <c r="B67" i="26"/>
  <c r="C67" i="26" s="1"/>
  <c r="D67" i="26" s="1"/>
  <c r="E67" i="26"/>
  <c r="L67" i="26"/>
  <c r="B68" i="26"/>
  <c r="C68" i="26"/>
  <c r="D68" i="26" s="1"/>
  <c r="E68" i="26" s="1"/>
  <c r="L68" i="26"/>
  <c r="B69" i="26"/>
  <c r="C69" i="26"/>
  <c r="D69" i="26"/>
  <c r="E69" i="26"/>
  <c r="L69" i="26"/>
  <c r="B70" i="26"/>
  <c r="C70" i="26"/>
  <c r="D70" i="26"/>
  <c r="E70" i="26" s="1"/>
  <c r="L70" i="26"/>
  <c r="B71" i="26"/>
  <c r="C71" i="26" s="1"/>
  <c r="D71" i="26" s="1"/>
  <c r="E71" i="26" s="1"/>
  <c r="L71" i="26"/>
  <c r="B72" i="26"/>
  <c r="C72" i="26" s="1"/>
  <c r="D72" i="26"/>
  <c r="E72" i="26"/>
  <c r="L72" i="26"/>
  <c r="B73" i="26"/>
  <c r="C73" i="26" s="1"/>
  <c r="D73" i="26" s="1"/>
  <c r="E73" i="26"/>
  <c r="L73" i="26"/>
  <c r="B74" i="26"/>
  <c r="C74" i="26"/>
  <c r="D74" i="26" s="1"/>
  <c r="E74" i="26" s="1"/>
  <c r="L74" i="26"/>
  <c r="B75" i="26"/>
  <c r="C75" i="26"/>
  <c r="D75" i="26" s="1"/>
  <c r="E75" i="26" s="1"/>
  <c r="L75" i="26"/>
  <c r="B76" i="26"/>
  <c r="C76" i="26"/>
  <c r="D76" i="26" s="1"/>
  <c r="E76" i="26" s="1"/>
  <c r="L76" i="26"/>
  <c r="B77" i="26"/>
  <c r="C77" i="26"/>
  <c r="D77" i="26" s="1"/>
  <c r="E77" i="26" s="1"/>
  <c r="L77" i="26"/>
  <c r="B78" i="26"/>
  <c r="C78" i="26"/>
  <c r="D78" i="26" s="1"/>
  <c r="E78" i="26"/>
  <c r="L78" i="26"/>
  <c r="B79" i="26"/>
  <c r="C79" i="26"/>
  <c r="D79" i="26"/>
  <c r="E79" i="26" s="1"/>
  <c r="L79" i="26"/>
  <c r="B80" i="26"/>
  <c r="C80" i="26"/>
  <c r="D80" i="26"/>
  <c r="E80" i="26" s="1"/>
  <c r="L80" i="26"/>
  <c r="B81" i="26"/>
  <c r="C81" i="26"/>
  <c r="D81" i="26"/>
  <c r="E81" i="26" s="1"/>
  <c r="L81" i="26"/>
  <c r="B82" i="26"/>
  <c r="C82" i="26"/>
  <c r="D82" i="26"/>
  <c r="E82" i="26"/>
  <c r="L82" i="26"/>
  <c r="B83" i="26"/>
  <c r="C83" i="26" s="1"/>
  <c r="D83" i="26" s="1"/>
  <c r="E83" i="26" s="1"/>
  <c r="L83" i="26"/>
  <c r="B84" i="26"/>
  <c r="C84" i="26" s="1"/>
  <c r="D84" i="26"/>
  <c r="E84" i="26" s="1"/>
  <c r="L84" i="26"/>
  <c r="B85" i="26"/>
  <c r="C85" i="26"/>
  <c r="D85" i="26" s="1"/>
  <c r="E85" i="26" s="1"/>
  <c r="L85" i="26"/>
  <c r="B86" i="26"/>
  <c r="C86" i="26" s="1"/>
  <c r="D86" i="26"/>
  <c r="E86" i="26"/>
  <c r="L86" i="26"/>
  <c r="B87" i="26"/>
  <c r="C87" i="26" s="1"/>
  <c r="D87" i="26" s="1"/>
  <c r="E87" i="26" s="1"/>
  <c r="L87" i="26"/>
  <c r="B88" i="26"/>
  <c r="C88" i="26" s="1"/>
  <c r="D88" i="26" s="1"/>
  <c r="E88" i="26" s="1"/>
  <c r="L88" i="26"/>
  <c r="B89" i="26"/>
  <c r="C89" i="26"/>
  <c r="D89" i="26" s="1"/>
  <c r="E89" i="26" s="1"/>
  <c r="L89" i="26"/>
  <c r="B90" i="26"/>
  <c r="C90" i="26" s="1"/>
  <c r="D90" i="26" s="1"/>
  <c r="E90" i="26" s="1"/>
  <c r="L90" i="26"/>
  <c r="B91" i="26"/>
  <c r="C91" i="26" s="1"/>
  <c r="D91" i="26" s="1"/>
  <c r="E91" i="26" s="1"/>
  <c r="L91" i="26"/>
  <c r="B92" i="26"/>
  <c r="C92" i="26"/>
  <c r="D92" i="26"/>
  <c r="E92" i="26"/>
  <c r="L92" i="26"/>
  <c r="B93" i="26"/>
  <c r="C93" i="26"/>
  <c r="D93" i="26" s="1"/>
  <c r="E93" i="26" s="1"/>
  <c r="L93" i="26"/>
  <c r="B94" i="26"/>
  <c r="C94" i="26"/>
  <c r="D94" i="26"/>
  <c r="E94" i="26" s="1"/>
  <c r="L94" i="26"/>
  <c r="B95" i="26"/>
  <c r="C95" i="26" s="1"/>
  <c r="D95" i="26"/>
  <c r="E95" i="26"/>
  <c r="L95" i="26"/>
  <c r="B96" i="26"/>
  <c r="C96" i="26" s="1"/>
  <c r="D96" i="26" s="1"/>
  <c r="E96" i="26" s="1"/>
  <c r="L96" i="26"/>
  <c r="B97" i="26"/>
  <c r="C97" i="26" s="1"/>
  <c r="D97" i="26" s="1"/>
  <c r="E97" i="26" s="1"/>
  <c r="L97" i="26"/>
  <c r="B98" i="26"/>
  <c r="C98" i="26"/>
  <c r="D98" i="26"/>
  <c r="E98" i="26" s="1"/>
  <c r="L98" i="26"/>
  <c r="B99" i="26"/>
  <c r="C99" i="26" s="1"/>
  <c r="D99" i="26" s="1"/>
  <c r="E99" i="26" s="1"/>
  <c r="L99" i="26"/>
  <c r="B100" i="26"/>
  <c r="C100" i="26" s="1"/>
  <c r="D100" i="26"/>
  <c r="E100" i="26"/>
  <c r="L100" i="26"/>
  <c r="B101" i="26"/>
  <c r="C101" i="26" s="1"/>
  <c r="D101" i="26" s="1"/>
  <c r="E101" i="26"/>
  <c r="L101" i="26"/>
  <c r="B102" i="26"/>
  <c r="C102" i="26"/>
  <c r="D102" i="26"/>
  <c r="E102" i="26" s="1"/>
  <c r="L102" i="26"/>
  <c r="B103" i="26"/>
  <c r="C103" i="26"/>
  <c r="D103" i="26"/>
  <c r="E103" i="26" s="1"/>
  <c r="L103" i="26"/>
  <c r="B104" i="26"/>
  <c r="C104" i="26" s="1"/>
  <c r="D104" i="26" s="1"/>
  <c r="E104" i="26" s="1"/>
  <c r="L104" i="26"/>
  <c r="B105" i="26"/>
  <c r="C105" i="26" s="1"/>
  <c r="D105" i="26" s="1"/>
  <c r="E105" i="26" s="1"/>
  <c r="L105" i="26"/>
  <c r="B106" i="26"/>
  <c r="C106" i="26" s="1"/>
  <c r="D106" i="26" s="1"/>
  <c r="E106" i="26"/>
  <c r="L106" i="26"/>
  <c r="B107" i="26"/>
  <c r="C107" i="26"/>
  <c r="D107" i="26"/>
  <c r="E107" i="26"/>
  <c r="L107" i="26"/>
  <c r="B108" i="26"/>
  <c r="C108" i="26"/>
  <c r="D108" i="26"/>
  <c r="E108" i="26" s="1"/>
  <c r="L108" i="26"/>
  <c r="B109" i="26"/>
  <c r="C109" i="26" s="1"/>
  <c r="D109" i="26" s="1"/>
  <c r="E109" i="26" s="1"/>
  <c r="L109" i="26"/>
  <c r="B110" i="26"/>
  <c r="C110" i="26" s="1"/>
  <c r="D110" i="26" s="1"/>
  <c r="E110" i="26" s="1"/>
  <c r="L110" i="26"/>
  <c r="B111" i="26"/>
  <c r="C111" i="26" s="1"/>
  <c r="D111" i="26" s="1"/>
  <c r="E111" i="26"/>
  <c r="L111" i="26"/>
  <c r="B112" i="26"/>
  <c r="C112" i="26"/>
  <c r="D112" i="26"/>
  <c r="E112" i="26"/>
  <c r="L112" i="26"/>
  <c r="B113" i="26"/>
  <c r="C113" i="26"/>
  <c r="D113" i="26"/>
  <c r="E113" i="26" s="1"/>
  <c r="L113" i="26"/>
  <c r="B114" i="26"/>
  <c r="C114" i="26"/>
  <c r="D114" i="26" s="1"/>
  <c r="E114" i="26" s="1"/>
  <c r="L114" i="26"/>
  <c r="B115" i="26"/>
  <c r="C115" i="26" s="1"/>
  <c r="D115" i="26" s="1"/>
  <c r="E115" i="26" s="1"/>
  <c r="L115" i="26"/>
  <c r="B116" i="26"/>
  <c r="C116" i="26" s="1"/>
  <c r="D116" i="26" s="1"/>
  <c r="E116" i="26" s="1"/>
  <c r="L116" i="26"/>
  <c r="B117" i="26"/>
  <c r="C117" i="26" s="1"/>
  <c r="D117" i="26" s="1"/>
  <c r="E117" i="26" s="1"/>
  <c r="L117" i="26"/>
  <c r="B118" i="26"/>
  <c r="C118" i="26"/>
  <c r="D118" i="26"/>
  <c r="E118" i="26" s="1"/>
  <c r="L118" i="26"/>
  <c r="B119" i="26"/>
  <c r="C119" i="26"/>
  <c r="D119" i="26"/>
  <c r="E119" i="26" s="1"/>
  <c r="L119" i="26"/>
  <c r="B120" i="26"/>
  <c r="C120" i="26" s="1"/>
  <c r="D120" i="26"/>
  <c r="E120" i="26" s="1"/>
  <c r="L120" i="26"/>
  <c r="B121" i="26"/>
  <c r="C121" i="26" s="1"/>
  <c r="D121" i="26" s="1"/>
  <c r="E121" i="26" s="1"/>
  <c r="L121" i="26"/>
  <c r="B122" i="26"/>
  <c r="C122" i="26" s="1"/>
  <c r="D122" i="26" s="1"/>
  <c r="E122" i="26" s="1"/>
  <c r="L122" i="26"/>
  <c r="B123" i="26"/>
  <c r="C123" i="26" s="1"/>
  <c r="D123" i="26" s="1"/>
  <c r="E123" i="26" s="1"/>
  <c r="L123" i="26"/>
  <c r="L124" i="26"/>
  <c r="N5" i="11"/>
  <c r="N6" i="11" s="1"/>
  <c r="N20" i="11"/>
  <c r="N21" i="11" s="1"/>
  <c r="H16" i="13"/>
  <c r="T16" i="13" s="1"/>
  <c r="V16" i="20"/>
  <c r="U17" i="20"/>
  <c r="T17" i="20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4" i="25"/>
  <c r="J45" i="13"/>
  <c r="G33" i="25" s="1"/>
  <c r="J19" i="13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4" i="25"/>
  <c r="M45" i="13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4" i="25"/>
  <c r="S16" i="13"/>
  <c r="C4" i="25"/>
  <c r="C9" i="25"/>
  <c r="C10" i="25"/>
  <c r="C11" i="25"/>
  <c r="C16" i="25"/>
  <c r="C21" i="25"/>
  <c r="C25" i="25"/>
  <c r="C26" i="25"/>
  <c r="C29" i="25"/>
  <c r="B1" i="25"/>
  <c r="C12" i="25" s="1"/>
  <c r="S21" i="23"/>
  <c r="S22" i="23" s="1"/>
  <c r="F21" i="23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20" i="23"/>
  <c r="F19" i="23"/>
  <c r="F18" i="23"/>
  <c r="F17" i="23"/>
  <c r="F16" i="23"/>
  <c r="P83" i="23"/>
  <c r="Q83" i="23" s="1"/>
  <c r="I83" i="23"/>
  <c r="H83" i="23"/>
  <c r="J83" i="23" s="1"/>
  <c r="P82" i="23"/>
  <c r="Q82" i="23" s="1"/>
  <c r="I82" i="23"/>
  <c r="H82" i="23"/>
  <c r="J82" i="23" s="1"/>
  <c r="P81" i="23"/>
  <c r="Q81" i="23" s="1"/>
  <c r="I81" i="23"/>
  <c r="J81" i="23" s="1"/>
  <c r="H81" i="23"/>
  <c r="P80" i="23"/>
  <c r="Q80" i="23" s="1"/>
  <c r="I80" i="23"/>
  <c r="H80" i="23"/>
  <c r="J80" i="23" s="1"/>
  <c r="Q79" i="23"/>
  <c r="P79" i="23"/>
  <c r="I79" i="23"/>
  <c r="H79" i="23"/>
  <c r="J79" i="23" s="1"/>
  <c r="P78" i="23"/>
  <c r="Q78" i="23" s="1"/>
  <c r="I78" i="23"/>
  <c r="H78" i="23"/>
  <c r="J78" i="23" s="1"/>
  <c r="P77" i="23"/>
  <c r="Q77" i="23" s="1"/>
  <c r="I77" i="23"/>
  <c r="J77" i="23" s="1"/>
  <c r="H77" i="23"/>
  <c r="P76" i="23"/>
  <c r="Q76" i="23" s="1"/>
  <c r="I76" i="23"/>
  <c r="J76" i="23" s="1"/>
  <c r="H76" i="23"/>
  <c r="P75" i="23"/>
  <c r="Q75" i="23" s="1"/>
  <c r="H75" i="23"/>
  <c r="P74" i="23"/>
  <c r="Q74" i="23" s="1"/>
  <c r="H74" i="23"/>
  <c r="P73" i="23"/>
  <c r="Q73" i="23" s="1"/>
  <c r="H73" i="23"/>
  <c r="P72" i="23"/>
  <c r="Q72" i="23" s="1"/>
  <c r="H72" i="23"/>
  <c r="P71" i="23"/>
  <c r="Q71" i="23" s="1"/>
  <c r="H71" i="23"/>
  <c r="P70" i="23"/>
  <c r="Q70" i="23" s="1"/>
  <c r="H70" i="23"/>
  <c r="P69" i="23"/>
  <c r="Q69" i="23" s="1"/>
  <c r="H69" i="23"/>
  <c r="P68" i="23"/>
  <c r="Q68" i="23" s="1"/>
  <c r="H68" i="23"/>
  <c r="P67" i="23"/>
  <c r="Q67" i="23" s="1"/>
  <c r="H67" i="23"/>
  <c r="P66" i="23"/>
  <c r="Q66" i="23" s="1"/>
  <c r="I66" i="23"/>
  <c r="J66" i="23" s="1"/>
  <c r="H66" i="23"/>
  <c r="P65" i="23"/>
  <c r="Q65" i="23" s="1"/>
  <c r="I65" i="23"/>
  <c r="J65" i="23" s="1"/>
  <c r="H65" i="23"/>
  <c r="P64" i="23"/>
  <c r="Q64" i="23" s="1"/>
  <c r="I64" i="23"/>
  <c r="J64" i="23" s="1"/>
  <c r="H64" i="23"/>
  <c r="P63" i="23"/>
  <c r="Q63" i="23" s="1"/>
  <c r="I63" i="23"/>
  <c r="J63" i="23" s="1"/>
  <c r="H63" i="23"/>
  <c r="P62" i="23"/>
  <c r="Q62" i="23" s="1"/>
  <c r="I62" i="23"/>
  <c r="J62" i="23" s="1"/>
  <c r="H62" i="23"/>
  <c r="P61" i="23"/>
  <c r="Q61" i="23" s="1"/>
  <c r="I61" i="23"/>
  <c r="J61" i="23" s="1"/>
  <c r="H61" i="23"/>
  <c r="P60" i="23"/>
  <c r="Q60" i="23" s="1"/>
  <c r="I60" i="23"/>
  <c r="J60" i="23" s="1"/>
  <c r="H60" i="23"/>
  <c r="P59" i="23"/>
  <c r="Q59" i="23" s="1"/>
  <c r="I59" i="23"/>
  <c r="J59" i="23" s="1"/>
  <c r="H59" i="23"/>
  <c r="P58" i="23"/>
  <c r="Q58" i="23" s="1"/>
  <c r="I58" i="23"/>
  <c r="J58" i="23" s="1"/>
  <c r="H58" i="23"/>
  <c r="P57" i="23"/>
  <c r="Q57" i="23" s="1"/>
  <c r="I57" i="23"/>
  <c r="J57" i="23" s="1"/>
  <c r="H57" i="23"/>
  <c r="P56" i="23"/>
  <c r="Q56" i="23" s="1"/>
  <c r="I56" i="23"/>
  <c r="J56" i="23" s="1"/>
  <c r="H56" i="23"/>
  <c r="P55" i="23"/>
  <c r="Q55" i="23" s="1"/>
  <c r="I55" i="23"/>
  <c r="J55" i="23" s="1"/>
  <c r="H55" i="23"/>
  <c r="P54" i="23"/>
  <c r="Q54" i="23" s="1"/>
  <c r="J54" i="23"/>
  <c r="K55" i="23" s="1"/>
  <c r="I54" i="23"/>
  <c r="H54" i="23"/>
  <c r="AF45" i="23"/>
  <c r="R45" i="23"/>
  <c r="D45" i="23"/>
  <c r="AF44" i="23"/>
  <c r="R44" i="23"/>
  <c r="D44" i="23"/>
  <c r="AF43" i="23"/>
  <c r="R43" i="23"/>
  <c r="D43" i="23"/>
  <c r="E43" i="23" s="1"/>
  <c r="AF42" i="23"/>
  <c r="R42" i="23"/>
  <c r="D42" i="23"/>
  <c r="AF41" i="23"/>
  <c r="R41" i="23"/>
  <c r="D41" i="23"/>
  <c r="AF40" i="23"/>
  <c r="R40" i="23"/>
  <c r="D40" i="23"/>
  <c r="E40" i="23" s="1"/>
  <c r="AF39" i="23"/>
  <c r="R39" i="23"/>
  <c r="D39" i="23"/>
  <c r="E39" i="23" s="1"/>
  <c r="P39" i="23" s="1"/>
  <c r="AF38" i="23"/>
  <c r="R38" i="23"/>
  <c r="D38" i="23"/>
  <c r="E38" i="23" s="1"/>
  <c r="P38" i="23" s="1"/>
  <c r="AF37" i="23"/>
  <c r="R37" i="23"/>
  <c r="D37" i="23"/>
  <c r="E37" i="23" s="1"/>
  <c r="AF36" i="23"/>
  <c r="R36" i="23"/>
  <c r="D36" i="23"/>
  <c r="E36" i="23" s="1"/>
  <c r="AF35" i="23"/>
  <c r="R35" i="23"/>
  <c r="D35" i="23"/>
  <c r="AF34" i="23"/>
  <c r="R34" i="23"/>
  <c r="D34" i="23"/>
  <c r="E34" i="23" s="1"/>
  <c r="AF33" i="23"/>
  <c r="R33" i="23"/>
  <c r="D33" i="23"/>
  <c r="AF32" i="23"/>
  <c r="R32" i="23"/>
  <c r="D32" i="23"/>
  <c r="E32" i="23" s="1"/>
  <c r="P32" i="23" s="1"/>
  <c r="AF31" i="23"/>
  <c r="R31" i="23"/>
  <c r="D31" i="23"/>
  <c r="AF30" i="23"/>
  <c r="R30" i="23"/>
  <c r="D30" i="23"/>
  <c r="AF29" i="23"/>
  <c r="R29" i="23"/>
  <c r="D29" i="23"/>
  <c r="AF28" i="23"/>
  <c r="R28" i="23"/>
  <c r="D28" i="23"/>
  <c r="E28" i="23" s="1"/>
  <c r="AF27" i="23"/>
  <c r="R27" i="23"/>
  <c r="D27" i="23"/>
  <c r="AF26" i="23"/>
  <c r="R26" i="23"/>
  <c r="D26" i="23"/>
  <c r="E26" i="23" s="1"/>
  <c r="AF25" i="23"/>
  <c r="R25" i="23"/>
  <c r="D25" i="23"/>
  <c r="AF24" i="23"/>
  <c r="R24" i="23"/>
  <c r="D24" i="23"/>
  <c r="E24" i="23" s="1"/>
  <c r="P24" i="23" s="1"/>
  <c r="AF23" i="23"/>
  <c r="R23" i="23"/>
  <c r="D23" i="23"/>
  <c r="E23" i="23" s="1"/>
  <c r="AF22" i="23"/>
  <c r="R22" i="23"/>
  <c r="D22" i="23"/>
  <c r="AF21" i="23"/>
  <c r="R21" i="23"/>
  <c r="D21" i="23"/>
  <c r="E21" i="23" s="1"/>
  <c r="P21" i="23" s="1"/>
  <c r="AF20" i="23"/>
  <c r="R20" i="23"/>
  <c r="D20" i="23"/>
  <c r="E20" i="23" s="1"/>
  <c r="AF19" i="23"/>
  <c r="R19" i="23"/>
  <c r="D19" i="23"/>
  <c r="AF18" i="23"/>
  <c r="R18" i="23"/>
  <c r="D18" i="23"/>
  <c r="AF17" i="23"/>
  <c r="R17" i="23"/>
  <c r="D17" i="23"/>
  <c r="AH16" i="23"/>
  <c r="AF16" i="23"/>
  <c r="AH17" i="23" s="1"/>
  <c r="R16" i="23"/>
  <c r="D16" i="23"/>
  <c r="E16" i="23" s="1"/>
  <c r="H54" i="21"/>
  <c r="D55" i="21"/>
  <c r="D54" i="21"/>
  <c r="H54" i="20"/>
  <c r="D54" i="20"/>
  <c r="S19" i="22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F28" i="22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27" i="22"/>
  <c r="F18" i="22"/>
  <c r="F19" i="22" s="1"/>
  <c r="F20" i="22" s="1"/>
  <c r="F21" i="22" s="1"/>
  <c r="F22" i="22" s="1"/>
  <c r="F23" i="22" s="1"/>
  <c r="F24" i="22" s="1"/>
  <c r="F25" i="22" s="1"/>
  <c r="F26" i="22" s="1"/>
  <c r="F17" i="22"/>
  <c r="F16" i="22"/>
  <c r="P83" i="22"/>
  <c r="Q83" i="22" s="1"/>
  <c r="I83" i="22"/>
  <c r="H83" i="22"/>
  <c r="J83" i="22" s="1"/>
  <c r="P82" i="22"/>
  <c r="Q82" i="22" s="1"/>
  <c r="H82" i="22"/>
  <c r="P81" i="22"/>
  <c r="Q81" i="22" s="1"/>
  <c r="I81" i="22"/>
  <c r="J81" i="22" s="1"/>
  <c r="H81" i="22"/>
  <c r="P80" i="22"/>
  <c r="Q80" i="22" s="1"/>
  <c r="I80" i="22"/>
  <c r="J80" i="22" s="1"/>
  <c r="H80" i="22"/>
  <c r="P79" i="22"/>
  <c r="Q79" i="22" s="1"/>
  <c r="I79" i="22"/>
  <c r="J79" i="22" s="1"/>
  <c r="H79" i="22"/>
  <c r="P78" i="22"/>
  <c r="Q78" i="22" s="1"/>
  <c r="I78" i="22"/>
  <c r="J78" i="22" s="1"/>
  <c r="H78" i="22"/>
  <c r="P77" i="22"/>
  <c r="Q77" i="22" s="1"/>
  <c r="I77" i="22"/>
  <c r="J77" i="22" s="1"/>
  <c r="H77" i="22"/>
  <c r="P76" i="22"/>
  <c r="Q76" i="22" s="1"/>
  <c r="I76" i="22"/>
  <c r="J76" i="22" s="1"/>
  <c r="H76" i="22"/>
  <c r="P75" i="22"/>
  <c r="Q75" i="22" s="1"/>
  <c r="I75" i="22"/>
  <c r="J75" i="22" s="1"/>
  <c r="H75" i="22"/>
  <c r="P74" i="22"/>
  <c r="Q74" i="22" s="1"/>
  <c r="I74" i="22"/>
  <c r="J74" i="22" s="1"/>
  <c r="H74" i="22"/>
  <c r="P73" i="22"/>
  <c r="Q73" i="22" s="1"/>
  <c r="I73" i="22"/>
  <c r="J73" i="22" s="1"/>
  <c r="H73" i="22"/>
  <c r="P72" i="22"/>
  <c r="Q72" i="22" s="1"/>
  <c r="I72" i="22"/>
  <c r="J72" i="22" s="1"/>
  <c r="H72" i="22"/>
  <c r="P71" i="22"/>
  <c r="Q71" i="22" s="1"/>
  <c r="I71" i="22"/>
  <c r="J71" i="22" s="1"/>
  <c r="H71" i="22"/>
  <c r="P70" i="22"/>
  <c r="Q70" i="22" s="1"/>
  <c r="I70" i="22"/>
  <c r="J70" i="22" s="1"/>
  <c r="H70" i="22"/>
  <c r="P69" i="22"/>
  <c r="Q69" i="22" s="1"/>
  <c r="I69" i="22"/>
  <c r="J69" i="22" s="1"/>
  <c r="H69" i="22"/>
  <c r="P68" i="22"/>
  <c r="Q68" i="22" s="1"/>
  <c r="I68" i="22"/>
  <c r="J68" i="22" s="1"/>
  <c r="H68" i="22"/>
  <c r="P67" i="22"/>
  <c r="Q67" i="22" s="1"/>
  <c r="I67" i="22"/>
  <c r="J67" i="22" s="1"/>
  <c r="H67" i="22"/>
  <c r="P66" i="22"/>
  <c r="Q66" i="22" s="1"/>
  <c r="I66" i="22"/>
  <c r="J66" i="22" s="1"/>
  <c r="H66" i="22"/>
  <c r="P65" i="22"/>
  <c r="Q65" i="22" s="1"/>
  <c r="I65" i="22"/>
  <c r="J65" i="22" s="1"/>
  <c r="H65" i="22"/>
  <c r="P64" i="22"/>
  <c r="Q64" i="22" s="1"/>
  <c r="J64" i="22"/>
  <c r="I64" i="22"/>
  <c r="H64" i="22"/>
  <c r="P63" i="22"/>
  <c r="Q63" i="22" s="1"/>
  <c r="I63" i="22"/>
  <c r="J63" i="22" s="1"/>
  <c r="H63" i="22"/>
  <c r="P62" i="22"/>
  <c r="Q62" i="22" s="1"/>
  <c r="I62" i="22"/>
  <c r="J62" i="22" s="1"/>
  <c r="H62" i="22"/>
  <c r="P61" i="22"/>
  <c r="Q61" i="22" s="1"/>
  <c r="J61" i="22"/>
  <c r="I61" i="22"/>
  <c r="H61" i="22"/>
  <c r="P60" i="22"/>
  <c r="Q60" i="22" s="1"/>
  <c r="I60" i="22"/>
  <c r="J60" i="22" s="1"/>
  <c r="H60" i="22"/>
  <c r="P59" i="22"/>
  <c r="Q59" i="22" s="1"/>
  <c r="I59" i="22"/>
  <c r="J59" i="22" s="1"/>
  <c r="H59" i="22"/>
  <c r="P58" i="22"/>
  <c r="Q58" i="22" s="1"/>
  <c r="H58" i="22"/>
  <c r="P57" i="22"/>
  <c r="Q57" i="22" s="1"/>
  <c r="H57" i="22"/>
  <c r="P56" i="22"/>
  <c r="Q56" i="22" s="1"/>
  <c r="H56" i="22"/>
  <c r="P55" i="22"/>
  <c r="Q55" i="22" s="1"/>
  <c r="H55" i="22"/>
  <c r="P54" i="22"/>
  <c r="Q54" i="22" s="1"/>
  <c r="R54" i="22" s="1"/>
  <c r="H54" i="22"/>
  <c r="I54" i="22" s="1"/>
  <c r="J54" i="22" s="1"/>
  <c r="K55" i="22" s="1"/>
  <c r="AF45" i="22"/>
  <c r="R45" i="22"/>
  <c r="D45" i="22"/>
  <c r="E45" i="22" s="1"/>
  <c r="AF44" i="22"/>
  <c r="R44" i="22"/>
  <c r="D44" i="22"/>
  <c r="E44" i="22" s="1"/>
  <c r="AF43" i="22"/>
  <c r="R43" i="22"/>
  <c r="D43" i="22"/>
  <c r="E43" i="22" s="1"/>
  <c r="P43" i="22" s="1"/>
  <c r="AF42" i="22"/>
  <c r="R42" i="22"/>
  <c r="D42" i="22"/>
  <c r="E42" i="22" s="1"/>
  <c r="AF41" i="22"/>
  <c r="R41" i="22"/>
  <c r="D41" i="22"/>
  <c r="E41" i="22" s="1"/>
  <c r="AF40" i="22"/>
  <c r="R40" i="22"/>
  <c r="D40" i="22"/>
  <c r="E40" i="22" s="1"/>
  <c r="AF39" i="22"/>
  <c r="R39" i="22"/>
  <c r="D39" i="22"/>
  <c r="E39" i="22" s="1"/>
  <c r="AF38" i="22"/>
  <c r="R38" i="22"/>
  <c r="D38" i="22"/>
  <c r="E38" i="22" s="1"/>
  <c r="AF37" i="22"/>
  <c r="R37" i="22"/>
  <c r="D37" i="22"/>
  <c r="E37" i="22" s="1"/>
  <c r="P37" i="22" s="1"/>
  <c r="AF36" i="22"/>
  <c r="R36" i="22"/>
  <c r="D36" i="22"/>
  <c r="E36" i="22" s="1"/>
  <c r="AF35" i="22"/>
  <c r="R35" i="22"/>
  <c r="D35" i="22"/>
  <c r="E35" i="22" s="1"/>
  <c r="P35" i="22" s="1"/>
  <c r="AF34" i="22"/>
  <c r="R34" i="22"/>
  <c r="D34" i="22"/>
  <c r="E34" i="22" s="1"/>
  <c r="P34" i="22" s="1"/>
  <c r="AF33" i="22"/>
  <c r="R33" i="22"/>
  <c r="D33" i="22"/>
  <c r="AF32" i="22"/>
  <c r="R32" i="22"/>
  <c r="D32" i="22"/>
  <c r="AF31" i="22"/>
  <c r="R31" i="22"/>
  <c r="D31" i="22"/>
  <c r="AF30" i="22"/>
  <c r="R30" i="22"/>
  <c r="D30" i="22"/>
  <c r="AF29" i="22"/>
  <c r="R29" i="22"/>
  <c r="D29" i="22"/>
  <c r="E29" i="22" s="1"/>
  <c r="P29" i="22" s="1"/>
  <c r="AF28" i="22"/>
  <c r="R28" i="22"/>
  <c r="D28" i="22"/>
  <c r="AF27" i="22"/>
  <c r="R27" i="22"/>
  <c r="D27" i="22"/>
  <c r="AF26" i="22"/>
  <c r="R26" i="22"/>
  <c r="D26" i="22"/>
  <c r="E26" i="22" s="1"/>
  <c r="AF25" i="22"/>
  <c r="R25" i="22"/>
  <c r="D25" i="22"/>
  <c r="E25" i="22" s="1"/>
  <c r="AF24" i="22"/>
  <c r="R24" i="22"/>
  <c r="D24" i="22"/>
  <c r="AF23" i="22"/>
  <c r="R23" i="22"/>
  <c r="D23" i="22"/>
  <c r="AF22" i="22"/>
  <c r="R22" i="22"/>
  <c r="D22" i="22"/>
  <c r="E22" i="22" s="1"/>
  <c r="AF21" i="22"/>
  <c r="R21" i="22"/>
  <c r="D21" i="22"/>
  <c r="E21" i="22" s="1"/>
  <c r="AF20" i="22"/>
  <c r="R20" i="22"/>
  <c r="D20" i="22"/>
  <c r="AF19" i="22"/>
  <c r="R19" i="22"/>
  <c r="D19" i="22"/>
  <c r="E19" i="22" s="1"/>
  <c r="P19" i="22" s="1"/>
  <c r="AF18" i="22"/>
  <c r="R18" i="22"/>
  <c r="D18" i="22"/>
  <c r="AF17" i="22"/>
  <c r="R17" i="22"/>
  <c r="D17" i="22"/>
  <c r="AH16" i="22"/>
  <c r="AF16" i="22"/>
  <c r="AH17" i="22" s="1"/>
  <c r="R16" i="22"/>
  <c r="D16" i="22"/>
  <c r="E16" i="22" s="1"/>
  <c r="S18" i="2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F20" i="2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18" i="21"/>
  <c r="F19" i="21" s="1"/>
  <c r="F17" i="21"/>
  <c r="F16" i="21"/>
  <c r="P83" i="21"/>
  <c r="Q83" i="21" s="1"/>
  <c r="I83" i="21"/>
  <c r="H83" i="21"/>
  <c r="J83" i="21" s="1"/>
  <c r="P82" i="21"/>
  <c r="Q82" i="21" s="1"/>
  <c r="H82" i="21"/>
  <c r="I82" i="21" s="1"/>
  <c r="P81" i="21"/>
  <c r="Q81" i="21" s="1"/>
  <c r="H81" i="21"/>
  <c r="I81" i="21" s="1"/>
  <c r="P80" i="21"/>
  <c r="Q80" i="21" s="1"/>
  <c r="I80" i="21"/>
  <c r="J80" i="21" s="1"/>
  <c r="H80" i="21"/>
  <c r="P79" i="21"/>
  <c r="Q79" i="21" s="1"/>
  <c r="I79" i="21"/>
  <c r="J79" i="21" s="1"/>
  <c r="H79" i="21"/>
  <c r="P78" i="21"/>
  <c r="Q78" i="21" s="1"/>
  <c r="I78" i="21"/>
  <c r="J78" i="21" s="1"/>
  <c r="H78" i="21"/>
  <c r="P77" i="21"/>
  <c r="Q77" i="21" s="1"/>
  <c r="I77" i="21"/>
  <c r="J77" i="21" s="1"/>
  <c r="H77" i="21"/>
  <c r="P76" i="21"/>
  <c r="Q76" i="21" s="1"/>
  <c r="I76" i="21"/>
  <c r="J76" i="21" s="1"/>
  <c r="H76" i="21"/>
  <c r="P75" i="21"/>
  <c r="Q75" i="21" s="1"/>
  <c r="I75" i="21"/>
  <c r="J75" i="21" s="1"/>
  <c r="H75" i="21"/>
  <c r="P74" i="21"/>
  <c r="Q74" i="21" s="1"/>
  <c r="I74" i="21"/>
  <c r="J74" i="21" s="1"/>
  <c r="H74" i="21"/>
  <c r="P73" i="21"/>
  <c r="Q73" i="21" s="1"/>
  <c r="I73" i="21"/>
  <c r="J73" i="21" s="1"/>
  <c r="H73" i="21"/>
  <c r="P72" i="21"/>
  <c r="Q72" i="21" s="1"/>
  <c r="I72" i="21"/>
  <c r="J72" i="21" s="1"/>
  <c r="H72" i="21"/>
  <c r="P71" i="21"/>
  <c r="Q71" i="21" s="1"/>
  <c r="I71" i="21"/>
  <c r="J71" i="21" s="1"/>
  <c r="H71" i="21"/>
  <c r="P70" i="21"/>
  <c r="Q70" i="21" s="1"/>
  <c r="I70" i="21"/>
  <c r="J70" i="21" s="1"/>
  <c r="H70" i="21"/>
  <c r="P69" i="21"/>
  <c r="Q69" i="21" s="1"/>
  <c r="I69" i="21"/>
  <c r="J69" i="21" s="1"/>
  <c r="H69" i="21"/>
  <c r="P68" i="21"/>
  <c r="Q68" i="21" s="1"/>
  <c r="I68" i="21"/>
  <c r="J68" i="21" s="1"/>
  <c r="H68" i="21"/>
  <c r="P67" i="21"/>
  <c r="Q67" i="21" s="1"/>
  <c r="I67" i="21"/>
  <c r="J67" i="21" s="1"/>
  <c r="H67" i="21"/>
  <c r="P66" i="21"/>
  <c r="Q66" i="21" s="1"/>
  <c r="I66" i="21"/>
  <c r="J66" i="21" s="1"/>
  <c r="H66" i="21"/>
  <c r="P65" i="21"/>
  <c r="Q65" i="21" s="1"/>
  <c r="I65" i="21"/>
  <c r="J65" i="21" s="1"/>
  <c r="H65" i="21"/>
  <c r="P64" i="21"/>
  <c r="Q64" i="21" s="1"/>
  <c r="I64" i="21"/>
  <c r="J64" i="21" s="1"/>
  <c r="H64" i="21"/>
  <c r="P63" i="21"/>
  <c r="Q63" i="21" s="1"/>
  <c r="I63" i="21"/>
  <c r="J63" i="21" s="1"/>
  <c r="H63" i="21"/>
  <c r="P62" i="21"/>
  <c r="Q62" i="21" s="1"/>
  <c r="I62" i="21"/>
  <c r="J62" i="21" s="1"/>
  <c r="H62" i="21"/>
  <c r="P61" i="21"/>
  <c r="Q61" i="21" s="1"/>
  <c r="I61" i="21"/>
  <c r="J61" i="21" s="1"/>
  <c r="H61" i="21"/>
  <c r="P60" i="21"/>
  <c r="Q60" i="21" s="1"/>
  <c r="I60" i="21"/>
  <c r="J60" i="21" s="1"/>
  <c r="H60" i="21"/>
  <c r="P59" i="21"/>
  <c r="Q59" i="21" s="1"/>
  <c r="I59" i="21"/>
  <c r="J59" i="21" s="1"/>
  <c r="H59" i="21"/>
  <c r="P58" i="21"/>
  <c r="Q58" i="21" s="1"/>
  <c r="I58" i="21"/>
  <c r="J58" i="21" s="1"/>
  <c r="H58" i="21"/>
  <c r="P57" i="21"/>
  <c r="Q57" i="21" s="1"/>
  <c r="I57" i="21"/>
  <c r="J57" i="21" s="1"/>
  <c r="H57" i="21"/>
  <c r="P56" i="21"/>
  <c r="Q56" i="21" s="1"/>
  <c r="I56" i="21"/>
  <c r="J56" i="21" s="1"/>
  <c r="H56" i="21"/>
  <c r="P55" i="21"/>
  <c r="Q55" i="21" s="1"/>
  <c r="I55" i="21"/>
  <c r="J55" i="21" s="1"/>
  <c r="H55" i="21"/>
  <c r="P54" i="21"/>
  <c r="Q54" i="21" s="1"/>
  <c r="I54" i="21"/>
  <c r="J54" i="21" s="1"/>
  <c r="K55" i="21" s="1"/>
  <c r="AF45" i="21"/>
  <c r="R45" i="21"/>
  <c r="D45" i="21"/>
  <c r="AF44" i="21"/>
  <c r="R44" i="21"/>
  <c r="D44" i="21"/>
  <c r="E44" i="21" s="1"/>
  <c r="P44" i="21" s="1"/>
  <c r="AF43" i="21"/>
  <c r="R43" i="21"/>
  <c r="D43" i="21"/>
  <c r="E43" i="21" s="1"/>
  <c r="AF42" i="21"/>
  <c r="R42" i="21"/>
  <c r="D42" i="21"/>
  <c r="AF41" i="21"/>
  <c r="R41" i="21"/>
  <c r="D41" i="21"/>
  <c r="AF40" i="21"/>
  <c r="R40" i="21"/>
  <c r="D40" i="21"/>
  <c r="E40" i="21" s="1"/>
  <c r="AF39" i="21"/>
  <c r="R39" i="21"/>
  <c r="D39" i="21"/>
  <c r="AF38" i="21"/>
  <c r="R38" i="21"/>
  <c r="D38" i="21"/>
  <c r="E38" i="21" s="1"/>
  <c r="P38" i="21" s="1"/>
  <c r="AF37" i="21"/>
  <c r="R37" i="21"/>
  <c r="D37" i="21"/>
  <c r="E37" i="21" s="1"/>
  <c r="AF36" i="21"/>
  <c r="R36" i="21"/>
  <c r="D36" i="21"/>
  <c r="AF35" i="21"/>
  <c r="R35" i="21"/>
  <c r="D35" i="21"/>
  <c r="E35" i="21" s="1"/>
  <c r="AF34" i="21"/>
  <c r="R34" i="21"/>
  <c r="D34" i="21"/>
  <c r="E34" i="21" s="1"/>
  <c r="AF33" i="21"/>
  <c r="R33" i="21"/>
  <c r="D33" i="21"/>
  <c r="AF32" i="21"/>
  <c r="R32" i="21"/>
  <c r="D32" i="21"/>
  <c r="E32" i="21" s="1"/>
  <c r="AF31" i="21"/>
  <c r="R31" i="21"/>
  <c r="D31" i="21"/>
  <c r="AF30" i="21"/>
  <c r="R30" i="21"/>
  <c r="D30" i="21"/>
  <c r="AF29" i="21"/>
  <c r="R29" i="21"/>
  <c r="D29" i="21"/>
  <c r="E29" i="21" s="1"/>
  <c r="P29" i="21" s="1"/>
  <c r="AF28" i="21"/>
  <c r="R28" i="21"/>
  <c r="D28" i="21"/>
  <c r="AF27" i="21"/>
  <c r="R27" i="21"/>
  <c r="D27" i="21"/>
  <c r="E27" i="21" s="1"/>
  <c r="AF26" i="21"/>
  <c r="R26" i="21"/>
  <c r="D26" i="21"/>
  <c r="E26" i="21" s="1"/>
  <c r="P26" i="21" s="1"/>
  <c r="AF25" i="21"/>
  <c r="R25" i="21"/>
  <c r="D25" i="21"/>
  <c r="E25" i="21" s="1"/>
  <c r="AF24" i="21"/>
  <c r="R24" i="21"/>
  <c r="D24" i="21"/>
  <c r="E24" i="21" s="1"/>
  <c r="AF23" i="21"/>
  <c r="R23" i="21"/>
  <c r="D23" i="21"/>
  <c r="E23" i="21" s="1"/>
  <c r="P23" i="21" s="1"/>
  <c r="AF22" i="21"/>
  <c r="R22" i="21"/>
  <c r="D22" i="21"/>
  <c r="E22" i="21" s="1"/>
  <c r="P22" i="21" s="1"/>
  <c r="AF21" i="21"/>
  <c r="R21" i="21"/>
  <c r="D21" i="21"/>
  <c r="E21" i="21" s="1"/>
  <c r="AF20" i="21"/>
  <c r="R20" i="21"/>
  <c r="D20" i="21"/>
  <c r="E20" i="21" s="1"/>
  <c r="AF19" i="21"/>
  <c r="R19" i="21"/>
  <c r="D19" i="21"/>
  <c r="E19" i="21" s="1"/>
  <c r="AF18" i="21"/>
  <c r="R18" i="21"/>
  <c r="D18" i="21"/>
  <c r="E18" i="21" s="1"/>
  <c r="AH17" i="21"/>
  <c r="AF17" i="21"/>
  <c r="R17" i="21"/>
  <c r="D17" i="21"/>
  <c r="AH16" i="21"/>
  <c r="AF16" i="21"/>
  <c r="R16" i="21"/>
  <c r="D16" i="21"/>
  <c r="E16" i="21" s="1"/>
  <c r="S17" i="20"/>
  <c r="S18" i="20" s="1"/>
  <c r="F16" i="20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P83" i="20"/>
  <c r="Q83" i="20" s="1"/>
  <c r="I83" i="20"/>
  <c r="H83" i="20"/>
  <c r="P82" i="20"/>
  <c r="Q82" i="20" s="1"/>
  <c r="H82" i="20"/>
  <c r="P81" i="20"/>
  <c r="Q81" i="20" s="1"/>
  <c r="H81" i="20"/>
  <c r="P80" i="20"/>
  <c r="Q80" i="20" s="1"/>
  <c r="H80" i="20"/>
  <c r="P79" i="20"/>
  <c r="Q79" i="20" s="1"/>
  <c r="H79" i="20"/>
  <c r="P78" i="20"/>
  <c r="Q78" i="20" s="1"/>
  <c r="H78" i="20"/>
  <c r="P77" i="20"/>
  <c r="Q77" i="20" s="1"/>
  <c r="H77" i="20"/>
  <c r="P76" i="20"/>
  <c r="Q76" i="20" s="1"/>
  <c r="H76" i="20"/>
  <c r="P75" i="20"/>
  <c r="Q75" i="20" s="1"/>
  <c r="H75" i="20"/>
  <c r="P74" i="20"/>
  <c r="Q74" i="20" s="1"/>
  <c r="H74" i="20"/>
  <c r="P73" i="20"/>
  <c r="Q73" i="20" s="1"/>
  <c r="H73" i="20"/>
  <c r="P72" i="20"/>
  <c r="Q72" i="20" s="1"/>
  <c r="H72" i="20"/>
  <c r="P71" i="20"/>
  <c r="Q71" i="20" s="1"/>
  <c r="H71" i="20"/>
  <c r="P70" i="20"/>
  <c r="Q70" i="20" s="1"/>
  <c r="H70" i="20"/>
  <c r="P69" i="20"/>
  <c r="Q69" i="20" s="1"/>
  <c r="H69" i="20"/>
  <c r="P68" i="20"/>
  <c r="Q68" i="20" s="1"/>
  <c r="H68" i="20"/>
  <c r="P67" i="20"/>
  <c r="Q67" i="20" s="1"/>
  <c r="H67" i="20"/>
  <c r="P66" i="20"/>
  <c r="Q66" i="20" s="1"/>
  <c r="H66" i="20"/>
  <c r="P65" i="20"/>
  <c r="Q65" i="20" s="1"/>
  <c r="H65" i="20"/>
  <c r="P64" i="20"/>
  <c r="Q64" i="20" s="1"/>
  <c r="H64" i="20"/>
  <c r="P63" i="20"/>
  <c r="Q63" i="20" s="1"/>
  <c r="H63" i="20"/>
  <c r="P62" i="20"/>
  <c r="Q62" i="20" s="1"/>
  <c r="H62" i="20"/>
  <c r="P61" i="20"/>
  <c r="Q61" i="20" s="1"/>
  <c r="H61" i="20"/>
  <c r="P60" i="20"/>
  <c r="Q60" i="20" s="1"/>
  <c r="H60" i="20"/>
  <c r="P59" i="20"/>
  <c r="Q59" i="20" s="1"/>
  <c r="H59" i="20"/>
  <c r="P58" i="20"/>
  <c r="Q58" i="20" s="1"/>
  <c r="H58" i="20"/>
  <c r="P57" i="20"/>
  <c r="Q57" i="20" s="1"/>
  <c r="H57" i="20"/>
  <c r="P56" i="20"/>
  <c r="Q56" i="20" s="1"/>
  <c r="H56" i="20"/>
  <c r="P55" i="20"/>
  <c r="Q55" i="20" s="1"/>
  <c r="H55" i="20"/>
  <c r="P54" i="20"/>
  <c r="Q54" i="20" s="1"/>
  <c r="AF45" i="20"/>
  <c r="R45" i="20"/>
  <c r="D45" i="20"/>
  <c r="AF44" i="20"/>
  <c r="R44" i="20"/>
  <c r="D44" i="20"/>
  <c r="E44" i="20" s="1"/>
  <c r="P44" i="20" s="1"/>
  <c r="AF43" i="20"/>
  <c r="R43" i="20"/>
  <c r="D43" i="20"/>
  <c r="E43" i="20" s="1"/>
  <c r="AF42" i="20"/>
  <c r="R42" i="20"/>
  <c r="D42" i="20"/>
  <c r="AF41" i="20"/>
  <c r="R41" i="20"/>
  <c r="D41" i="20"/>
  <c r="AF40" i="20"/>
  <c r="R40" i="20"/>
  <c r="D40" i="20"/>
  <c r="AF39" i="20"/>
  <c r="R39" i="20"/>
  <c r="D39" i="20"/>
  <c r="AF38" i="20"/>
  <c r="R38" i="20"/>
  <c r="D38" i="20"/>
  <c r="E38" i="20" s="1"/>
  <c r="AF37" i="20"/>
  <c r="R37" i="20"/>
  <c r="D37" i="20"/>
  <c r="E37" i="20" s="1"/>
  <c r="AF36" i="20"/>
  <c r="R36" i="20"/>
  <c r="D36" i="20"/>
  <c r="E36" i="20" s="1"/>
  <c r="AF35" i="20"/>
  <c r="R35" i="20"/>
  <c r="D35" i="20"/>
  <c r="E35" i="20" s="1"/>
  <c r="P35" i="20" s="1"/>
  <c r="AF34" i="20"/>
  <c r="R34" i="20"/>
  <c r="D34" i="20"/>
  <c r="E34" i="20" s="1"/>
  <c r="P34" i="20" s="1"/>
  <c r="AF33" i="20"/>
  <c r="R33" i="20"/>
  <c r="D33" i="20"/>
  <c r="E33" i="20" s="1"/>
  <c r="AF32" i="20"/>
  <c r="R32" i="20"/>
  <c r="D32" i="20"/>
  <c r="AF31" i="20"/>
  <c r="R31" i="20"/>
  <c r="D31" i="20"/>
  <c r="E31" i="20" s="1"/>
  <c r="AF30" i="20"/>
  <c r="R30" i="20"/>
  <c r="D30" i="20"/>
  <c r="AF29" i="20"/>
  <c r="R29" i="20"/>
  <c r="D29" i="20"/>
  <c r="AF28" i="20"/>
  <c r="R28" i="20"/>
  <c r="D28" i="20"/>
  <c r="AF27" i="20"/>
  <c r="R27" i="20"/>
  <c r="D27" i="20"/>
  <c r="E27" i="20" s="1"/>
  <c r="AF26" i="20"/>
  <c r="R26" i="20"/>
  <c r="D26" i="20"/>
  <c r="E26" i="20" s="1"/>
  <c r="AF25" i="20"/>
  <c r="R25" i="20"/>
  <c r="D25" i="20"/>
  <c r="E25" i="20" s="1"/>
  <c r="AF24" i="20"/>
  <c r="R24" i="20"/>
  <c r="D24" i="20"/>
  <c r="E24" i="20" s="1"/>
  <c r="AF23" i="20"/>
  <c r="R23" i="20"/>
  <c r="D23" i="20"/>
  <c r="E23" i="20" s="1"/>
  <c r="AF22" i="20"/>
  <c r="R22" i="20"/>
  <c r="D22" i="20"/>
  <c r="E22" i="20" s="1"/>
  <c r="AF21" i="20"/>
  <c r="R21" i="20"/>
  <c r="D21" i="20"/>
  <c r="AF20" i="20"/>
  <c r="R20" i="20"/>
  <c r="D20" i="20"/>
  <c r="E20" i="20" s="1"/>
  <c r="AF19" i="20"/>
  <c r="R19" i="20"/>
  <c r="D19" i="20"/>
  <c r="AF18" i="20"/>
  <c r="R18" i="20"/>
  <c r="D18" i="20"/>
  <c r="E18" i="20" s="1"/>
  <c r="AF17" i="20"/>
  <c r="R17" i="20"/>
  <c r="D17" i="20"/>
  <c r="AH16" i="20"/>
  <c r="AF16" i="20"/>
  <c r="R16" i="20"/>
  <c r="D16" i="20"/>
  <c r="E16" i="20" s="1"/>
  <c r="P54" i="13"/>
  <c r="Q54" i="13" s="1"/>
  <c r="P83" i="13"/>
  <c r="Q83" i="13" s="1"/>
  <c r="P82" i="13"/>
  <c r="Q82" i="13" s="1"/>
  <c r="P81" i="13"/>
  <c r="Q81" i="13" s="1"/>
  <c r="P80" i="13"/>
  <c r="Q80" i="13" s="1"/>
  <c r="P79" i="13"/>
  <c r="Q79" i="13" s="1"/>
  <c r="P78" i="13"/>
  <c r="Q78" i="13" s="1"/>
  <c r="P77" i="13"/>
  <c r="Q77" i="13" s="1"/>
  <c r="P76" i="13"/>
  <c r="Q76" i="13" s="1"/>
  <c r="P75" i="13"/>
  <c r="Q75" i="13" s="1"/>
  <c r="P74" i="13"/>
  <c r="Q74" i="13" s="1"/>
  <c r="P73" i="13"/>
  <c r="Q73" i="13" s="1"/>
  <c r="P72" i="13"/>
  <c r="Q72" i="13" s="1"/>
  <c r="P71" i="13"/>
  <c r="Q71" i="13" s="1"/>
  <c r="P70" i="13"/>
  <c r="Q70" i="13" s="1"/>
  <c r="P69" i="13"/>
  <c r="Q69" i="13" s="1"/>
  <c r="P68" i="13"/>
  <c r="Q68" i="13" s="1"/>
  <c r="P67" i="13"/>
  <c r="Q67" i="13" s="1"/>
  <c r="P66" i="13"/>
  <c r="Q66" i="13" s="1"/>
  <c r="P65" i="13"/>
  <c r="Q65" i="13" s="1"/>
  <c r="P64" i="13"/>
  <c r="Q64" i="13" s="1"/>
  <c r="P63" i="13"/>
  <c r="Q63" i="13" s="1"/>
  <c r="P62" i="13"/>
  <c r="Q62" i="13" s="1"/>
  <c r="P61" i="13"/>
  <c r="Q61" i="13" s="1"/>
  <c r="P60" i="13"/>
  <c r="Q60" i="13" s="1"/>
  <c r="P59" i="13"/>
  <c r="Q59" i="13" s="1"/>
  <c r="P58" i="13"/>
  <c r="Q58" i="13" s="1"/>
  <c r="P57" i="13"/>
  <c r="Q57" i="13" s="1"/>
  <c r="P56" i="13"/>
  <c r="Q56" i="13" s="1"/>
  <c r="P55" i="13"/>
  <c r="Q55" i="13" s="1"/>
  <c r="I83" i="13"/>
  <c r="I61" i="13"/>
  <c r="H55" i="13"/>
  <c r="H56" i="13"/>
  <c r="I56" i="13" s="1"/>
  <c r="J56" i="13" s="1"/>
  <c r="H57" i="13"/>
  <c r="I57" i="13" s="1"/>
  <c r="J57" i="13" s="1"/>
  <c r="H58" i="13"/>
  <c r="I58" i="13" s="1"/>
  <c r="J58" i="13" s="1"/>
  <c r="H59" i="13"/>
  <c r="J59" i="13" s="1"/>
  <c r="H60" i="13"/>
  <c r="I60" i="13" s="1"/>
  <c r="J60" i="13" s="1"/>
  <c r="H61" i="13"/>
  <c r="H62" i="13"/>
  <c r="H63" i="13"/>
  <c r="I63" i="13" s="1"/>
  <c r="H64" i="13"/>
  <c r="I64" i="13" s="1"/>
  <c r="J64" i="13" s="1"/>
  <c r="H65" i="13"/>
  <c r="I65" i="13" s="1"/>
  <c r="J65" i="13" s="1"/>
  <c r="H66" i="13"/>
  <c r="I66" i="13" s="1"/>
  <c r="J66" i="13" s="1"/>
  <c r="H67" i="13"/>
  <c r="H68" i="13"/>
  <c r="H69" i="13"/>
  <c r="H70" i="13"/>
  <c r="I70" i="13" s="1"/>
  <c r="J70" i="13" s="1"/>
  <c r="H71" i="13"/>
  <c r="I71" i="13" s="1"/>
  <c r="H72" i="13"/>
  <c r="H73" i="13"/>
  <c r="I73" i="13" s="1"/>
  <c r="H74" i="13"/>
  <c r="I74" i="13" s="1"/>
  <c r="H75" i="13"/>
  <c r="I75" i="13" s="1"/>
  <c r="J75" i="13" s="1"/>
  <c r="H76" i="13"/>
  <c r="I76" i="13" s="1"/>
  <c r="J76" i="13" s="1"/>
  <c r="H77" i="13"/>
  <c r="I77" i="13" s="1"/>
  <c r="J77" i="13" s="1"/>
  <c r="H78" i="13"/>
  <c r="I78" i="13" s="1"/>
  <c r="J78" i="13" s="1"/>
  <c r="H79" i="13"/>
  <c r="I79" i="13" s="1"/>
  <c r="J79" i="13" s="1"/>
  <c r="H80" i="13"/>
  <c r="H81" i="13"/>
  <c r="I81" i="13" s="1"/>
  <c r="H82" i="13"/>
  <c r="H83" i="13"/>
  <c r="J83" i="13" s="1"/>
  <c r="H54" i="13"/>
  <c r="I54" i="13" s="1"/>
  <c r="J54" i="13" s="1"/>
  <c r="K55" i="13" s="1"/>
  <c r="AG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16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17" i="13"/>
  <c r="Q16" i="13"/>
  <c r="D17" i="13"/>
  <c r="E17" i="13" s="1"/>
  <c r="D18" i="13"/>
  <c r="E18" i="13" s="1"/>
  <c r="D19" i="13"/>
  <c r="E19" i="13" s="1"/>
  <c r="D20" i="13"/>
  <c r="E20" i="13" s="1"/>
  <c r="D21" i="13"/>
  <c r="E21" i="13" s="1"/>
  <c r="D22" i="13"/>
  <c r="E22" i="13" s="1"/>
  <c r="D23" i="13"/>
  <c r="E23" i="13" s="1"/>
  <c r="D24" i="13"/>
  <c r="E24" i="13" s="1"/>
  <c r="D25" i="13"/>
  <c r="D26" i="13"/>
  <c r="D27" i="13"/>
  <c r="E27" i="13" s="1"/>
  <c r="D28" i="13"/>
  <c r="E28" i="13" s="1"/>
  <c r="D29" i="13"/>
  <c r="E29" i="13" s="1"/>
  <c r="D30" i="13"/>
  <c r="E30" i="13" s="1"/>
  <c r="D31" i="13"/>
  <c r="E31" i="13" s="1"/>
  <c r="D32" i="13"/>
  <c r="E32" i="13" s="1"/>
  <c r="D33" i="13"/>
  <c r="E33" i="13" s="1"/>
  <c r="D34" i="13"/>
  <c r="E34" i="13" s="1"/>
  <c r="D35" i="13"/>
  <c r="D36" i="13"/>
  <c r="D37" i="13"/>
  <c r="E37" i="13" s="1"/>
  <c r="D38" i="13"/>
  <c r="E38" i="13" s="1"/>
  <c r="D39" i="13"/>
  <c r="E39" i="13" s="1"/>
  <c r="D40" i="13"/>
  <c r="E40" i="13" s="1"/>
  <c r="D41" i="13"/>
  <c r="E41" i="13" s="1"/>
  <c r="D42" i="13"/>
  <c r="E42" i="13" s="1"/>
  <c r="D43" i="13"/>
  <c r="E43" i="13" s="1"/>
  <c r="D44" i="13"/>
  <c r="E44" i="13" s="1"/>
  <c r="D45" i="13"/>
  <c r="D16" i="13"/>
  <c r="G6" i="26" l="1"/>
  <c r="J5" i="26"/>
  <c r="H6" i="26"/>
  <c r="J4" i="26"/>
  <c r="C20" i="25"/>
  <c r="C32" i="25"/>
  <c r="C19" i="25"/>
  <c r="C7" i="25"/>
  <c r="C8" i="25"/>
  <c r="C31" i="25"/>
  <c r="C18" i="25"/>
  <c r="C6" i="25"/>
  <c r="C30" i="25"/>
  <c r="C17" i="25"/>
  <c r="C5" i="25"/>
  <c r="C28" i="25"/>
  <c r="C15" i="25"/>
  <c r="C27" i="25"/>
  <c r="C14" i="25"/>
  <c r="C23" i="25"/>
  <c r="C13" i="25"/>
  <c r="C24" i="25"/>
  <c r="C33" i="25"/>
  <c r="C22" i="25"/>
  <c r="P28" i="23"/>
  <c r="E22" i="23"/>
  <c r="P22" i="23" s="1"/>
  <c r="T22" i="23" s="1"/>
  <c r="E45" i="23"/>
  <c r="P45" i="23" s="1"/>
  <c r="E35" i="23"/>
  <c r="P35" i="23" s="1"/>
  <c r="E19" i="23"/>
  <c r="P19" i="23" s="1"/>
  <c r="T19" i="23" s="1"/>
  <c r="P26" i="23"/>
  <c r="E41" i="23"/>
  <c r="P41" i="23" s="1"/>
  <c r="E17" i="23"/>
  <c r="P17" i="23" s="1"/>
  <c r="T17" i="23" s="1"/>
  <c r="E29" i="23"/>
  <c r="P29" i="23" s="1"/>
  <c r="E42" i="23"/>
  <c r="P42" i="23" s="1"/>
  <c r="E25" i="23"/>
  <c r="P25" i="23" s="1"/>
  <c r="P36" i="23"/>
  <c r="E32" i="22"/>
  <c r="P32" i="22" s="1"/>
  <c r="T32" i="22" s="1"/>
  <c r="E24" i="22"/>
  <c r="P24" i="22" s="1"/>
  <c r="T24" i="22" s="1"/>
  <c r="E27" i="22"/>
  <c r="P27" i="22" s="1"/>
  <c r="T27" i="22" s="1"/>
  <c r="E30" i="22"/>
  <c r="P30" i="22" s="1"/>
  <c r="T30" i="22" s="1"/>
  <c r="P22" i="22"/>
  <c r="T22" i="22" s="1"/>
  <c r="P42" i="22"/>
  <c r="T42" i="22" s="1"/>
  <c r="P35" i="21"/>
  <c r="P25" i="21"/>
  <c r="T25" i="21" s="1"/>
  <c r="E31" i="21"/>
  <c r="P31" i="21" s="1"/>
  <c r="P32" i="21"/>
  <c r="P20" i="21"/>
  <c r="E41" i="21"/>
  <c r="P41" i="21" s="1"/>
  <c r="T20" i="21"/>
  <c r="P18" i="21"/>
  <c r="P21" i="21"/>
  <c r="T26" i="21"/>
  <c r="P37" i="21"/>
  <c r="G16" i="21"/>
  <c r="H16" i="21" s="1"/>
  <c r="Q16" i="21" s="1"/>
  <c r="P16" i="21"/>
  <c r="AH19" i="21"/>
  <c r="P19" i="21"/>
  <c r="P27" i="21"/>
  <c r="E36" i="21"/>
  <c r="P36" i="21" s="1"/>
  <c r="E17" i="21"/>
  <c r="E30" i="21"/>
  <c r="K57" i="21"/>
  <c r="P40" i="21"/>
  <c r="T29" i="22"/>
  <c r="E28" i="21"/>
  <c r="P28" i="21" s="1"/>
  <c r="P43" i="21"/>
  <c r="K58" i="21"/>
  <c r="AH20" i="21" s="1"/>
  <c r="T22" i="21"/>
  <c r="P24" i="21"/>
  <c r="T24" i="21" s="1"/>
  <c r="P34" i="21"/>
  <c r="R54" i="21"/>
  <c r="S30" i="21"/>
  <c r="T29" i="21"/>
  <c r="T23" i="21"/>
  <c r="K59" i="21"/>
  <c r="AH21" i="21" s="1"/>
  <c r="T19" i="22"/>
  <c r="E33" i="21"/>
  <c r="K56" i="21"/>
  <c r="AH18" i="21" s="1"/>
  <c r="P36" i="22"/>
  <c r="P45" i="22"/>
  <c r="T45" i="22" s="1"/>
  <c r="J56" i="22"/>
  <c r="E45" i="21"/>
  <c r="P45" i="21" s="1"/>
  <c r="G16" i="22"/>
  <c r="H16" i="22" s="1"/>
  <c r="Q16" i="22" s="1"/>
  <c r="E33" i="22"/>
  <c r="T34" i="22"/>
  <c r="E42" i="21"/>
  <c r="P42" i="21" s="1"/>
  <c r="E31" i="22"/>
  <c r="P31" i="22" s="1"/>
  <c r="E39" i="21"/>
  <c r="P39" i="21" s="1"/>
  <c r="J81" i="21"/>
  <c r="E17" i="22"/>
  <c r="P40" i="22"/>
  <c r="J57" i="22"/>
  <c r="P16" i="22"/>
  <c r="T37" i="22"/>
  <c r="T43" i="22"/>
  <c r="E18" i="22"/>
  <c r="P18" i="22" s="1"/>
  <c r="P26" i="22"/>
  <c r="E28" i="22"/>
  <c r="P28" i="22"/>
  <c r="P41" i="22"/>
  <c r="J82" i="21"/>
  <c r="T35" i="22"/>
  <c r="E23" i="22"/>
  <c r="P23" i="22" s="1"/>
  <c r="P21" i="22"/>
  <c r="P44" i="22"/>
  <c r="S54" i="22"/>
  <c r="T54" i="22" s="1"/>
  <c r="O55" i="22" s="1"/>
  <c r="E20" i="22"/>
  <c r="P20" i="22" s="1"/>
  <c r="P38" i="22"/>
  <c r="P34" i="23"/>
  <c r="P25" i="22"/>
  <c r="I55" i="22"/>
  <c r="J55" i="22" s="1"/>
  <c r="K56" i="22" s="1"/>
  <c r="AH18" i="22" s="1"/>
  <c r="I56" i="22"/>
  <c r="I57" i="22"/>
  <c r="I58" i="22"/>
  <c r="J58" i="22" s="1"/>
  <c r="P39" i="22"/>
  <c r="R54" i="23"/>
  <c r="G16" i="23"/>
  <c r="P16" i="23"/>
  <c r="E30" i="23"/>
  <c r="P30" i="23" s="1"/>
  <c r="E18" i="23"/>
  <c r="P18" i="23" s="1"/>
  <c r="P20" i="23"/>
  <c r="P23" i="23"/>
  <c r="I82" i="22"/>
  <c r="J82" i="22" s="1"/>
  <c r="P40" i="23"/>
  <c r="K56" i="23"/>
  <c r="AH18" i="23" s="1"/>
  <c r="J75" i="23"/>
  <c r="T21" i="23"/>
  <c r="E27" i="23"/>
  <c r="P27" i="23" s="1"/>
  <c r="E31" i="23"/>
  <c r="P31" i="23" s="1"/>
  <c r="E33" i="23"/>
  <c r="E44" i="23"/>
  <c r="P44" i="23" s="1"/>
  <c r="S23" i="23"/>
  <c r="P37" i="23"/>
  <c r="P43" i="23"/>
  <c r="I67" i="23"/>
  <c r="J67" i="23" s="1"/>
  <c r="I68" i="23"/>
  <c r="J68" i="23" s="1"/>
  <c r="I69" i="23"/>
  <c r="J69" i="23" s="1"/>
  <c r="I70" i="23"/>
  <c r="J70" i="23" s="1"/>
  <c r="I71" i="23"/>
  <c r="J71" i="23" s="1"/>
  <c r="I72" i="23"/>
  <c r="J72" i="23" s="1"/>
  <c r="I73" i="23"/>
  <c r="J73" i="23" s="1"/>
  <c r="I74" i="23"/>
  <c r="J74" i="23" s="1"/>
  <c r="I75" i="23"/>
  <c r="P24" i="20"/>
  <c r="E45" i="20"/>
  <c r="P45" i="20" s="1"/>
  <c r="P43" i="20"/>
  <c r="P33" i="20"/>
  <c r="E21" i="20"/>
  <c r="P21" i="20" s="1"/>
  <c r="G16" i="20"/>
  <c r="H16" i="20"/>
  <c r="Q16" i="20" s="1"/>
  <c r="P16" i="20"/>
  <c r="I61" i="20"/>
  <c r="J61" i="20"/>
  <c r="I71" i="20"/>
  <c r="J71" i="20" s="1"/>
  <c r="I81" i="20"/>
  <c r="J81" i="20"/>
  <c r="P18" i="20"/>
  <c r="T18" i="20" s="1"/>
  <c r="P37" i="20"/>
  <c r="P36" i="20"/>
  <c r="R54" i="20"/>
  <c r="S54" i="20" s="1"/>
  <c r="T54" i="20" s="1"/>
  <c r="O55" i="20" s="1"/>
  <c r="P20" i="20"/>
  <c r="P22" i="20"/>
  <c r="E28" i="20"/>
  <c r="P28" i="20" s="1"/>
  <c r="I57" i="20"/>
  <c r="J57" i="20"/>
  <c r="I67" i="20"/>
  <c r="J67" i="20"/>
  <c r="I77" i="20"/>
  <c r="J77" i="20"/>
  <c r="S19" i="20"/>
  <c r="E17" i="20"/>
  <c r="P25" i="20"/>
  <c r="P26" i="20"/>
  <c r="I55" i="20"/>
  <c r="J55" i="20"/>
  <c r="I65" i="20"/>
  <c r="J65" i="20"/>
  <c r="I75" i="20"/>
  <c r="J75" i="20"/>
  <c r="P39" i="20"/>
  <c r="E42" i="20"/>
  <c r="P31" i="20"/>
  <c r="I69" i="20"/>
  <c r="J69" i="20"/>
  <c r="I79" i="20"/>
  <c r="J79" i="20"/>
  <c r="P23" i="20"/>
  <c r="E39" i="20"/>
  <c r="E41" i="20"/>
  <c r="P41" i="20" s="1"/>
  <c r="I63" i="20"/>
  <c r="J63" i="20"/>
  <c r="I73" i="20"/>
  <c r="J73" i="20"/>
  <c r="J83" i="20"/>
  <c r="E32" i="20"/>
  <c r="P32" i="20" s="1"/>
  <c r="I59" i="20"/>
  <c r="J59" i="20"/>
  <c r="E19" i="20"/>
  <c r="P19" i="20" s="1"/>
  <c r="P27" i="20"/>
  <c r="E30" i="20"/>
  <c r="P30" i="20" s="1"/>
  <c r="E29" i="20"/>
  <c r="P38" i="20"/>
  <c r="E40" i="20"/>
  <c r="P40" i="20" s="1"/>
  <c r="I56" i="20"/>
  <c r="J56" i="20"/>
  <c r="I58" i="20"/>
  <c r="J58" i="20"/>
  <c r="I60" i="20"/>
  <c r="J60" i="20"/>
  <c r="I62" i="20"/>
  <c r="J62" i="20" s="1"/>
  <c r="I64" i="20"/>
  <c r="J64" i="20" s="1"/>
  <c r="I66" i="20"/>
  <c r="J66" i="20"/>
  <c r="I68" i="20"/>
  <c r="J68" i="20"/>
  <c r="I70" i="20"/>
  <c r="J70" i="20"/>
  <c r="I72" i="20"/>
  <c r="J72" i="20" s="1"/>
  <c r="I74" i="20"/>
  <c r="J74" i="20"/>
  <c r="I76" i="20"/>
  <c r="J76" i="20"/>
  <c r="I78" i="20"/>
  <c r="J78" i="20"/>
  <c r="I80" i="20"/>
  <c r="J80" i="20"/>
  <c r="I82" i="20"/>
  <c r="J82" i="20"/>
  <c r="J80" i="13"/>
  <c r="R54" i="13"/>
  <c r="I82" i="13"/>
  <c r="J82" i="13" s="1"/>
  <c r="I72" i="13"/>
  <c r="J72" i="13" s="1"/>
  <c r="I62" i="13"/>
  <c r="J62" i="13" s="1"/>
  <c r="I67" i="13"/>
  <c r="J67" i="13" s="1"/>
  <c r="I69" i="13"/>
  <c r="J69" i="13" s="1"/>
  <c r="I68" i="13"/>
  <c r="J68" i="13" s="1"/>
  <c r="I80" i="13"/>
  <c r="J74" i="13"/>
  <c r="J63" i="13"/>
  <c r="K56" i="13"/>
  <c r="AG18" i="13" s="1"/>
  <c r="J73" i="13"/>
  <c r="J61" i="13"/>
  <c r="J71" i="13"/>
  <c r="J81" i="13"/>
  <c r="K57" i="13"/>
  <c r="AG19" i="13" s="1"/>
  <c r="K58" i="13"/>
  <c r="AG17" i="13"/>
  <c r="O29" i="13"/>
  <c r="O40" i="13"/>
  <c r="O30" i="13"/>
  <c r="O20" i="13"/>
  <c r="O39" i="13"/>
  <c r="O19" i="13"/>
  <c r="O38" i="13"/>
  <c r="O28" i="13"/>
  <c r="O18" i="13"/>
  <c r="O37" i="13"/>
  <c r="O27" i="13"/>
  <c r="O17" i="13"/>
  <c r="O44" i="13"/>
  <c r="O34" i="13"/>
  <c r="O24" i="13"/>
  <c r="O43" i="13"/>
  <c r="O33" i="13"/>
  <c r="O23" i="13"/>
  <c r="O42" i="13"/>
  <c r="O32" i="13"/>
  <c r="O22" i="13"/>
  <c r="O41" i="13"/>
  <c r="O31" i="13"/>
  <c r="O21" i="13"/>
  <c r="E16" i="13"/>
  <c r="E26" i="13"/>
  <c r="E35" i="13"/>
  <c r="E36" i="13"/>
  <c r="E45" i="13"/>
  <c r="E25" i="13"/>
  <c r="H7" i="26" l="1"/>
  <c r="I6" i="26"/>
  <c r="K6" i="26" s="1"/>
  <c r="J6" i="26"/>
  <c r="M6" i="26"/>
  <c r="G7" i="26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G124" i="26" s="1"/>
  <c r="I16" i="22"/>
  <c r="C17" i="22" s="1"/>
  <c r="T23" i="22"/>
  <c r="U16" i="22"/>
  <c r="K16" i="22"/>
  <c r="R55" i="22"/>
  <c r="K57" i="22"/>
  <c r="AH19" i="22" s="1"/>
  <c r="T28" i="21"/>
  <c r="T28" i="22"/>
  <c r="T18" i="23"/>
  <c r="P33" i="22"/>
  <c r="T44" i="22"/>
  <c r="K58" i="22"/>
  <c r="AH20" i="22" s="1"/>
  <c r="T25" i="22"/>
  <c r="T26" i="22"/>
  <c r="S54" i="21"/>
  <c r="T54" i="21" s="1"/>
  <c r="O55" i="21" s="1"/>
  <c r="T21" i="21"/>
  <c r="T20" i="22"/>
  <c r="K60" i="21"/>
  <c r="T39" i="22"/>
  <c r="T40" i="22"/>
  <c r="T27" i="21"/>
  <c r="H16" i="23"/>
  <c r="Q16" i="23" s="1"/>
  <c r="T36" i="22"/>
  <c r="P30" i="21"/>
  <c r="T30" i="21" s="1"/>
  <c r="T19" i="21"/>
  <c r="T18" i="21"/>
  <c r="P33" i="23"/>
  <c r="S24" i="23"/>
  <c r="T23" i="23"/>
  <c r="T16" i="23"/>
  <c r="T16" i="21"/>
  <c r="K57" i="23"/>
  <c r="T38" i="22"/>
  <c r="T18" i="22"/>
  <c r="P17" i="22"/>
  <c r="S54" i="23"/>
  <c r="T54" i="23" s="1"/>
  <c r="O55" i="23" s="1"/>
  <c r="T41" i="22"/>
  <c r="T16" i="22"/>
  <c r="S31" i="21"/>
  <c r="T31" i="22"/>
  <c r="T20" i="23"/>
  <c r="I16" i="21"/>
  <c r="P33" i="21"/>
  <c r="T21" i="22"/>
  <c r="P17" i="21"/>
  <c r="R55" i="20"/>
  <c r="S55" i="20" s="1"/>
  <c r="P29" i="20"/>
  <c r="T19" i="20"/>
  <c r="S20" i="20"/>
  <c r="T16" i="20"/>
  <c r="I16" i="20"/>
  <c r="P17" i="20"/>
  <c r="P42" i="20"/>
  <c r="S54" i="13"/>
  <c r="T54" i="13" s="1"/>
  <c r="O16" i="13"/>
  <c r="F16" i="13"/>
  <c r="K59" i="13"/>
  <c r="AG20" i="13"/>
  <c r="O35" i="13"/>
  <c r="O26" i="13"/>
  <c r="R39" i="13"/>
  <c r="R31" i="13"/>
  <c r="R20" i="13"/>
  <c r="R41" i="13"/>
  <c r="R40" i="13"/>
  <c r="R21" i="13"/>
  <c r="R34" i="13"/>
  <c r="R42" i="13"/>
  <c r="R18" i="13"/>
  <c r="R33" i="13"/>
  <c r="R28" i="13"/>
  <c r="R30" i="13"/>
  <c r="R43" i="13"/>
  <c r="R17" i="13"/>
  <c r="R32" i="13"/>
  <c r="R24" i="13"/>
  <c r="R19" i="13"/>
  <c r="R29" i="13"/>
  <c r="R37" i="13"/>
  <c r="R23" i="13"/>
  <c r="R44" i="13"/>
  <c r="R22" i="13"/>
  <c r="R38" i="13"/>
  <c r="R27" i="13"/>
  <c r="O45" i="13"/>
  <c r="O25" i="13"/>
  <c r="O36" i="13"/>
  <c r="M7" i="26" l="1"/>
  <c r="H8" i="26"/>
  <c r="I7" i="26"/>
  <c r="K7" i="26" s="1"/>
  <c r="M8" i="26"/>
  <c r="J7" i="26"/>
  <c r="I16" i="23"/>
  <c r="K16" i="23" s="1"/>
  <c r="N16" i="22"/>
  <c r="V16" i="22"/>
  <c r="X16" i="22" s="1"/>
  <c r="Z16" i="22" s="1"/>
  <c r="R55" i="21"/>
  <c r="T17" i="22"/>
  <c r="G17" i="22"/>
  <c r="H17" i="22" s="1"/>
  <c r="Q17" i="22" s="1"/>
  <c r="S55" i="22"/>
  <c r="T55" i="22" s="1"/>
  <c r="O56" i="22" s="1"/>
  <c r="K61" i="21"/>
  <c r="AH22" i="21"/>
  <c r="V16" i="21"/>
  <c r="U16" i="21"/>
  <c r="N16" i="21"/>
  <c r="K16" i="21"/>
  <c r="C17" i="21"/>
  <c r="T31" i="21"/>
  <c r="S32" i="21"/>
  <c r="R55" i="23"/>
  <c r="K59" i="22"/>
  <c r="T17" i="21"/>
  <c r="S25" i="23"/>
  <c r="T24" i="23"/>
  <c r="AH19" i="23"/>
  <c r="K58" i="23"/>
  <c r="T33" i="22"/>
  <c r="T55" i="20"/>
  <c r="O56" i="20" s="1"/>
  <c r="N16" i="20"/>
  <c r="C17" i="20"/>
  <c r="G17" i="20" s="1"/>
  <c r="K16" i="20"/>
  <c r="T20" i="20"/>
  <c r="S21" i="20"/>
  <c r="O55" i="13"/>
  <c r="K60" i="13"/>
  <c r="AG21" i="13"/>
  <c r="R35" i="13"/>
  <c r="R26" i="13"/>
  <c r="R36" i="13"/>
  <c r="R25" i="13"/>
  <c r="R45" i="13"/>
  <c r="G16" i="13"/>
  <c r="P16" i="13" s="1"/>
  <c r="R16" i="13"/>
  <c r="I8" i="26" l="1"/>
  <c r="K8" i="26" s="1"/>
  <c r="J8" i="26"/>
  <c r="H9" i="26"/>
  <c r="M9" i="26"/>
  <c r="N16" i="23"/>
  <c r="U16" i="23"/>
  <c r="V16" i="23"/>
  <c r="C17" i="23"/>
  <c r="G17" i="23" s="1"/>
  <c r="H17" i="23" s="1"/>
  <c r="Q17" i="23" s="1"/>
  <c r="X16" i="21"/>
  <c r="Z16" i="21" s="1"/>
  <c r="G17" i="21"/>
  <c r="AH20" i="23"/>
  <c r="K59" i="23"/>
  <c r="T25" i="23"/>
  <c r="S26" i="23"/>
  <c r="AH23" i="21"/>
  <c r="K62" i="21"/>
  <c r="K60" i="22"/>
  <c r="AH21" i="22"/>
  <c r="S33" i="21"/>
  <c r="T32" i="21"/>
  <c r="S55" i="21"/>
  <c r="T55" i="21" s="1"/>
  <c r="O56" i="21" s="1"/>
  <c r="I17" i="22"/>
  <c r="S55" i="23"/>
  <c r="T55" i="23" s="1"/>
  <c r="O56" i="23" s="1"/>
  <c r="R56" i="22"/>
  <c r="T21" i="20"/>
  <c r="S22" i="20"/>
  <c r="R56" i="20"/>
  <c r="S56" i="20" s="1"/>
  <c r="R55" i="13"/>
  <c r="S55" i="13" s="1"/>
  <c r="J16" i="13"/>
  <c r="K61" i="13"/>
  <c r="AG22" i="13"/>
  <c r="M10" i="26" l="1"/>
  <c r="I9" i="26"/>
  <c r="K9" i="26" s="1"/>
  <c r="J9" i="26"/>
  <c r="H10" i="26"/>
  <c r="X16" i="23"/>
  <c r="Z16" i="23" s="1"/>
  <c r="R56" i="23"/>
  <c r="R56" i="21"/>
  <c r="S56" i="21" s="1"/>
  <c r="I17" i="23"/>
  <c r="AH21" i="23"/>
  <c r="K60" i="23"/>
  <c r="S34" i="21"/>
  <c r="T33" i="21"/>
  <c r="S56" i="22"/>
  <c r="T56" i="22" s="1"/>
  <c r="O57" i="22" s="1"/>
  <c r="H17" i="21"/>
  <c r="Q17" i="21" s="1"/>
  <c r="AH22" i="22"/>
  <c r="K61" i="22"/>
  <c r="AH24" i="21"/>
  <c r="K63" i="21"/>
  <c r="N17" i="22"/>
  <c r="K17" i="22"/>
  <c r="U17" i="22"/>
  <c r="V17" i="22"/>
  <c r="C18" i="22"/>
  <c r="T26" i="23"/>
  <c r="S27" i="23"/>
  <c r="T56" i="20"/>
  <c r="O57" i="20" s="1"/>
  <c r="S23" i="20"/>
  <c r="T22" i="20"/>
  <c r="H17" i="20"/>
  <c r="Q17" i="20" s="1"/>
  <c r="T55" i="13"/>
  <c r="M16" i="13"/>
  <c r="K62" i="13"/>
  <c r="AG23" i="13"/>
  <c r="C17" i="13"/>
  <c r="J10" i="26" l="1"/>
  <c r="I10" i="26"/>
  <c r="K10" i="26" s="1"/>
  <c r="M11" i="26"/>
  <c r="H11" i="26"/>
  <c r="I17" i="21"/>
  <c r="N17" i="21" s="1"/>
  <c r="R57" i="22"/>
  <c r="U17" i="23"/>
  <c r="N17" i="23"/>
  <c r="K17" i="23"/>
  <c r="C18" i="23"/>
  <c r="V17" i="23"/>
  <c r="G18" i="22"/>
  <c r="H18" i="22" s="1"/>
  <c r="Q18" i="22" s="1"/>
  <c r="T56" i="21"/>
  <c r="O57" i="21" s="1"/>
  <c r="X17" i="22"/>
  <c r="Z17" i="22" s="1"/>
  <c r="S35" i="21"/>
  <c r="T34" i="21"/>
  <c r="AH23" i="22"/>
  <c r="K62" i="22"/>
  <c r="K61" i="23"/>
  <c r="AH22" i="23"/>
  <c r="S56" i="23"/>
  <c r="T56" i="23" s="1"/>
  <c r="O57" i="23" s="1"/>
  <c r="AH25" i="21"/>
  <c r="K64" i="21"/>
  <c r="S28" i="23"/>
  <c r="T27" i="23"/>
  <c r="T23" i="20"/>
  <c r="S24" i="20"/>
  <c r="R57" i="20"/>
  <c r="I17" i="20"/>
  <c r="O56" i="13"/>
  <c r="V16" i="13"/>
  <c r="Y16" i="13" s="1"/>
  <c r="F17" i="13"/>
  <c r="G17" i="13" s="1"/>
  <c r="K63" i="13"/>
  <c r="AG24" i="13"/>
  <c r="H12" i="26" l="1"/>
  <c r="I11" i="26"/>
  <c r="K11" i="26" s="1"/>
  <c r="J11" i="26"/>
  <c r="M12" i="26"/>
  <c r="U17" i="21"/>
  <c r="V17" i="21"/>
  <c r="C18" i="21"/>
  <c r="G18" i="21" s="1"/>
  <c r="H18" i="21" s="1"/>
  <c r="K17" i="21"/>
  <c r="R57" i="23"/>
  <c r="S57" i="23" s="1"/>
  <c r="AH26" i="21"/>
  <c r="K65" i="21"/>
  <c r="S36" i="21"/>
  <c r="T35" i="21"/>
  <c r="T28" i="23"/>
  <c r="S29" i="23"/>
  <c r="G18" i="23"/>
  <c r="I18" i="22"/>
  <c r="AH24" i="22"/>
  <c r="K63" i="22"/>
  <c r="S57" i="22"/>
  <c r="T57" i="22" s="1"/>
  <c r="O58" i="22" s="1"/>
  <c r="R57" i="21"/>
  <c r="AH23" i="23"/>
  <c r="K62" i="23"/>
  <c r="X17" i="23"/>
  <c r="Z17" i="23" s="1"/>
  <c r="S57" i="20"/>
  <c r="T57" i="20" s="1"/>
  <c r="O58" i="20" s="1"/>
  <c r="K17" i="20"/>
  <c r="V17" i="20"/>
  <c r="N17" i="20"/>
  <c r="C18" i="20"/>
  <c r="T24" i="20"/>
  <c r="S25" i="20"/>
  <c r="R56" i="13"/>
  <c r="S56" i="13" s="1"/>
  <c r="P17" i="13"/>
  <c r="H17" i="13"/>
  <c r="K64" i="13"/>
  <c r="AG25" i="13"/>
  <c r="H13" i="26" l="1"/>
  <c r="M13" i="26"/>
  <c r="I12" i="26"/>
  <c r="K12" i="26" s="1"/>
  <c r="J12" i="26"/>
  <c r="X17" i="21"/>
  <c r="Z17" i="21" s="1"/>
  <c r="Q18" i="21"/>
  <c r="I18" i="21"/>
  <c r="AH24" i="23"/>
  <c r="K63" i="23"/>
  <c r="S37" i="21"/>
  <c r="T36" i="21"/>
  <c r="AH25" i="22"/>
  <c r="K64" i="22"/>
  <c r="R58" i="22"/>
  <c r="T29" i="23"/>
  <c r="S30" i="23"/>
  <c r="T57" i="23"/>
  <c r="O58" i="23" s="1"/>
  <c r="AH27" i="21"/>
  <c r="K66" i="21"/>
  <c r="S57" i="21"/>
  <c r="T57" i="21" s="1"/>
  <c r="O58" i="21" s="1"/>
  <c r="C19" i="22"/>
  <c r="V18" i="22"/>
  <c r="U18" i="22"/>
  <c r="N18" i="22"/>
  <c r="K18" i="22"/>
  <c r="H18" i="23"/>
  <c r="Q18" i="23" s="1"/>
  <c r="R58" i="20"/>
  <c r="S26" i="20"/>
  <c r="T25" i="20"/>
  <c r="G18" i="20"/>
  <c r="H18" i="20" s="1"/>
  <c r="Q18" i="20" s="1"/>
  <c r="X17" i="20"/>
  <c r="Z17" i="20" s="1"/>
  <c r="T17" i="13"/>
  <c r="J17" i="13"/>
  <c r="T56" i="13"/>
  <c r="S17" i="13"/>
  <c r="M17" i="13"/>
  <c r="C18" i="13"/>
  <c r="F18" i="13" s="1"/>
  <c r="G18" i="13" s="1"/>
  <c r="K65" i="13"/>
  <c r="AG26" i="13"/>
  <c r="H14" i="26" l="1"/>
  <c r="I13" i="26"/>
  <c r="K13" i="26" s="1"/>
  <c r="J13" i="26"/>
  <c r="M14" i="26"/>
  <c r="X18" i="22"/>
  <c r="Z18" i="22" s="1"/>
  <c r="R58" i="21"/>
  <c r="S58" i="21" s="1"/>
  <c r="K65" i="22"/>
  <c r="AH26" i="22"/>
  <c r="K67" i="21"/>
  <c r="AH28" i="21"/>
  <c r="R58" i="23"/>
  <c r="S58" i="23" s="1"/>
  <c r="T58" i="23" s="1"/>
  <c r="O59" i="23" s="1"/>
  <c r="K18" i="21"/>
  <c r="C19" i="21"/>
  <c r="V18" i="21"/>
  <c r="U18" i="21"/>
  <c r="N18" i="21"/>
  <c r="G19" i="22"/>
  <c r="H19" i="22" s="1"/>
  <c r="Q19" i="22" s="1"/>
  <c r="S38" i="21"/>
  <c r="T37" i="21"/>
  <c r="AH25" i="23"/>
  <c r="K64" i="23"/>
  <c r="S31" i="23"/>
  <c r="T30" i="23"/>
  <c r="S58" i="22"/>
  <c r="T58" i="22" s="1"/>
  <c r="O59" i="22" s="1"/>
  <c r="I18" i="23"/>
  <c r="I18" i="20"/>
  <c r="T26" i="20"/>
  <c r="S27" i="20"/>
  <c r="S58" i="20"/>
  <c r="T58" i="20" s="1"/>
  <c r="O59" i="20" s="1"/>
  <c r="V17" i="13"/>
  <c r="Y17" i="13" s="1"/>
  <c r="O57" i="13"/>
  <c r="P18" i="13"/>
  <c r="H18" i="13"/>
  <c r="K66" i="13"/>
  <c r="AG27" i="13"/>
  <c r="H15" i="26" l="1"/>
  <c r="I14" i="26"/>
  <c r="K14" i="26" s="1"/>
  <c r="J14" i="26"/>
  <c r="M15" i="26"/>
  <c r="X18" i="21"/>
  <c r="Z18" i="21" s="1"/>
  <c r="R59" i="23"/>
  <c r="S59" i="23" s="1"/>
  <c r="R59" i="22"/>
  <c r="S59" i="22" s="1"/>
  <c r="I19" i="22"/>
  <c r="AH29" i="21"/>
  <c r="K68" i="21"/>
  <c r="AH27" i="22"/>
  <c r="K66" i="22"/>
  <c r="AH26" i="23"/>
  <c r="K65" i="23"/>
  <c r="G19" i="21"/>
  <c r="T58" i="21"/>
  <c r="O59" i="21" s="1"/>
  <c r="S32" i="23"/>
  <c r="T31" i="23"/>
  <c r="C19" i="23"/>
  <c r="V18" i="23"/>
  <c r="N18" i="23"/>
  <c r="K18" i="23"/>
  <c r="U18" i="23"/>
  <c r="S39" i="21"/>
  <c r="T38" i="21"/>
  <c r="R59" i="20"/>
  <c r="S28" i="20"/>
  <c r="T27" i="20"/>
  <c r="N18" i="20"/>
  <c r="U18" i="20"/>
  <c r="V18" i="20"/>
  <c r="C19" i="20"/>
  <c r="K18" i="20"/>
  <c r="T18" i="13"/>
  <c r="J18" i="13"/>
  <c r="R57" i="13"/>
  <c r="S57" i="13" s="1"/>
  <c r="C19" i="13"/>
  <c r="S18" i="13"/>
  <c r="M18" i="13"/>
  <c r="K67" i="13"/>
  <c r="AG28" i="13"/>
  <c r="J15" i="26" l="1"/>
  <c r="H16" i="26"/>
  <c r="I15" i="26"/>
  <c r="K15" i="26" s="1"/>
  <c r="M16" i="26"/>
  <c r="X18" i="23"/>
  <c r="Z18" i="23" s="1"/>
  <c r="S40" i="21"/>
  <c r="T39" i="21"/>
  <c r="H19" i="21"/>
  <c r="Q19" i="21" s="1"/>
  <c r="U19" i="22"/>
  <c r="K19" i="22"/>
  <c r="V19" i="22"/>
  <c r="N19" i="22"/>
  <c r="C20" i="22"/>
  <c r="AH27" i="23"/>
  <c r="K66" i="23"/>
  <c r="T59" i="22"/>
  <c r="O60" i="22" s="1"/>
  <c r="AH30" i="21"/>
  <c r="K69" i="21"/>
  <c r="T59" i="23"/>
  <c r="O60" i="23" s="1"/>
  <c r="R59" i="21"/>
  <c r="AH28" i="22"/>
  <c r="K67" i="22"/>
  <c r="G19" i="23"/>
  <c r="S33" i="23"/>
  <c r="T32" i="23"/>
  <c r="G19" i="20"/>
  <c r="H19" i="20" s="1"/>
  <c r="Q19" i="20" s="1"/>
  <c r="X18" i="20"/>
  <c r="Z18" i="20" s="1"/>
  <c r="S29" i="20"/>
  <c r="T28" i="20"/>
  <c r="S59" i="20"/>
  <c r="T59" i="20" s="1"/>
  <c r="O60" i="20" s="1"/>
  <c r="T57" i="13"/>
  <c r="V18" i="13"/>
  <c r="Y18" i="13" s="1"/>
  <c r="F19" i="13"/>
  <c r="G19" i="13" s="1"/>
  <c r="K68" i="13"/>
  <c r="AG29" i="13"/>
  <c r="H17" i="26" l="1"/>
  <c r="M17" i="26"/>
  <c r="I16" i="26"/>
  <c r="K16" i="26" s="1"/>
  <c r="J16" i="26"/>
  <c r="X19" i="22"/>
  <c r="Z19" i="22" s="1"/>
  <c r="H19" i="23"/>
  <c r="Q19" i="23" s="1"/>
  <c r="AH31" i="21"/>
  <c r="K70" i="21"/>
  <c r="AH29" i="22"/>
  <c r="K68" i="22"/>
  <c r="G20" i="22"/>
  <c r="H20" i="22" s="1"/>
  <c r="Q20" i="22" s="1"/>
  <c r="S59" i="21"/>
  <c r="T59" i="21" s="1"/>
  <c r="O60" i="21" s="1"/>
  <c r="S34" i="23"/>
  <c r="T33" i="23"/>
  <c r="R60" i="23"/>
  <c r="R60" i="22"/>
  <c r="S60" i="22" s="1"/>
  <c r="S41" i="21"/>
  <c r="T40" i="21"/>
  <c r="AH28" i="23"/>
  <c r="K67" i="23"/>
  <c r="I19" i="21"/>
  <c r="R60" i="20"/>
  <c r="T29" i="20"/>
  <c r="S30" i="20"/>
  <c r="I19" i="20"/>
  <c r="O58" i="13"/>
  <c r="R58" i="13"/>
  <c r="S58" i="13"/>
  <c r="P19" i="13"/>
  <c r="H19" i="13"/>
  <c r="K69" i="13"/>
  <c r="AG30" i="13"/>
  <c r="M18" i="26" l="1"/>
  <c r="I17" i="26"/>
  <c r="K17" i="26" s="1"/>
  <c r="J17" i="26"/>
  <c r="H18" i="26"/>
  <c r="T60" i="22"/>
  <c r="O61" i="22" s="1"/>
  <c r="R60" i="21"/>
  <c r="R61" i="22"/>
  <c r="S61" i="22" s="1"/>
  <c r="I20" i="22"/>
  <c r="AH30" i="22"/>
  <c r="K69" i="22"/>
  <c r="C20" i="21"/>
  <c r="V19" i="21"/>
  <c r="U19" i="21"/>
  <c r="X19" i="21" s="1"/>
  <c r="Z19" i="21" s="1"/>
  <c r="N19" i="21"/>
  <c r="K19" i="21"/>
  <c r="AH32" i="21"/>
  <c r="K71" i="21"/>
  <c r="AH29" i="23"/>
  <c r="K68" i="23"/>
  <c r="T34" i="23"/>
  <c r="S35" i="23"/>
  <c r="S42" i="21"/>
  <c r="T41" i="21"/>
  <c r="S60" i="23"/>
  <c r="T60" i="23" s="1"/>
  <c r="O61" i="23" s="1"/>
  <c r="I19" i="23"/>
  <c r="S31" i="20"/>
  <c r="T30" i="20"/>
  <c r="N19" i="20"/>
  <c r="K19" i="20"/>
  <c r="U19" i="20"/>
  <c r="V19" i="20"/>
  <c r="C20" i="20"/>
  <c r="S60" i="20"/>
  <c r="T60" i="20" s="1"/>
  <c r="O61" i="20" s="1"/>
  <c r="T19" i="13"/>
  <c r="T58" i="13"/>
  <c r="O59" i="13" s="1"/>
  <c r="S19" i="13"/>
  <c r="M19" i="13"/>
  <c r="C20" i="13"/>
  <c r="K70" i="13"/>
  <c r="AG31" i="13"/>
  <c r="H19" i="26" l="1"/>
  <c r="I18" i="26"/>
  <c r="K18" i="26" s="1"/>
  <c r="J18" i="26"/>
  <c r="M19" i="26"/>
  <c r="V19" i="13"/>
  <c r="Y19" i="13" s="1"/>
  <c r="R61" i="23"/>
  <c r="AH30" i="23"/>
  <c r="K69" i="23"/>
  <c r="AH33" i="21"/>
  <c r="K72" i="21"/>
  <c r="N19" i="23"/>
  <c r="K19" i="23"/>
  <c r="V19" i="23"/>
  <c r="U19" i="23"/>
  <c r="C20" i="23"/>
  <c r="T61" i="22"/>
  <c r="O62" i="22" s="1"/>
  <c r="S43" i="21"/>
  <c r="T42" i="21"/>
  <c r="S60" i="21"/>
  <c r="T60" i="21" s="1"/>
  <c r="O61" i="21" s="1"/>
  <c r="AH31" i="22"/>
  <c r="K70" i="22"/>
  <c r="N20" i="22"/>
  <c r="K20" i="22"/>
  <c r="C21" i="22"/>
  <c r="V20" i="22"/>
  <c r="U20" i="22"/>
  <c r="T35" i="23"/>
  <c r="S36" i="23"/>
  <c r="G20" i="21"/>
  <c r="H20" i="21" s="1"/>
  <c r="Q20" i="21" s="1"/>
  <c r="R61" i="20"/>
  <c r="G20" i="20"/>
  <c r="X19" i="20"/>
  <c r="Z19" i="20" s="1"/>
  <c r="T31" i="20"/>
  <c r="S32" i="20"/>
  <c r="R59" i="13"/>
  <c r="S59" i="13" s="1"/>
  <c r="F20" i="13"/>
  <c r="G20" i="13" s="1"/>
  <c r="K71" i="13"/>
  <c r="AG32" i="13"/>
  <c r="I19" i="26" l="1"/>
  <c r="K19" i="26" s="1"/>
  <c r="J19" i="26"/>
  <c r="H20" i="26"/>
  <c r="M20" i="26"/>
  <c r="X19" i="23"/>
  <c r="Z19" i="23" s="1"/>
  <c r="X20" i="22"/>
  <c r="Z20" i="22" s="1"/>
  <c r="R61" i="21"/>
  <c r="I20" i="21"/>
  <c r="K71" i="22"/>
  <c r="AH32" i="22"/>
  <c r="AH31" i="23"/>
  <c r="K70" i="23"/>
  <c r="S44" i="21"/>
  <c r="T43" i="21"/>
  <c r="R62" i="22"/>
  <c r="S62" i="22" s="1"/>
  <c r="S61" i="23"/>
  <c r="T61" i="23" s="1"/>
  <c r="O62" i="23" s="1"/>
  <c r="T36" i="23"/>
  <c r="S37" i="23"/>
  <c r="K73" i="21"/>
  <c r="AH34" i="21"/>
  <c r="G20" i="23"/>
  <c r="G21" i="22"/>
  <c r="H21" i="22" s="1"/>
  <c r="Q21" i="22" s="1"/>
  <c r="S33" i="20"/>
  <c r="T32" i="20"/>
  <c r="H20" i="20"/>
  <c r="Q20" i="20" s="1"/>
  <c r="S61" i="20"/>
  <c r="T61" i="20" s="1"/>
  <c r="O62" i="20" s="1"/>
  <c r="T59" i="13"/>
  <c r="P20" i="13"/>
  <c r="H20" i="13"/>
  <c r="K72" i="13"/>
  <c r="AG33" i="13"/>
  <c r="J20" i="26" l="1"/>
  <c r="H21" i="26"/>
  <c r="M21" i="26"/>
  <c r="I20" i="26"/>
  <c r="K20" i="26" s="1"/>
  <c r="R62" i="23"/>
  <c r="S38" i="23"/>
  <c r="T37" i="23"/>
  <c r="I21" i="22"/>
  <c r="H20" i="23"/>
  <c r="Q20" i="23" s="1"/>
  <c r="S45" i="21"/>
  <c r="T45" i="21" s="1"/>
  <c r="T44" i="21"/>
  <c r="AH32" i="23"/>
  <c r="K71" i="23"/>
  <c r="T62" i="22"/>
  <c r="O63" i="22" s="1"/>
  <c r="S61" i="21"/>
  <c r="T61" i="21" s="1"/>
  <c r="O62" i="21" s="1"/>
  <c r="K72" i="22"/>
  <c r="AH33" i="22"/>
  <c r="N20" i="21"/>
  <c r="K20" i="21"/>
  <c r="C21" i="21"/>
  <c r="V20" i="21"/>
  <c r="U20" i="21"/>
  <c r="X20" i="21" s="1"/>
  <c r="Z20" i="21" s="1"/>
  <c r="AH35" i="21"/>
  <c r="K74" i="21"/>
  <c r="R62" i="20"/>
  <c r="T33" i="20"/>
  <c r="S34" i="20"/>
  <c r="I20" i="20"/>
  <c r="T20" i="13"/>
  <c r="J20" i="13"/>
  <c r="O60" i="13"/>
  <c r="R60" i="13" s="1"/>
  <c r="S60" i="13" s="1"/>
  <c r="M20" i="13"/>
  <c r="C21" i="13"/>
  <c r="S20" i="13"/>
  <c r="K73" i="13"/>
  <c r="AG34" i="13"/>
  <c r="H22" i="26" l="1"/>
  <c r="I21" i="26"/>
  <c r="K21" i="26" s="1"/>
  <c r="J21" i="26"/>
  <c r="M22" i="26"/>
  <c r="V20" i="13"/>
  <c r="Y20" i="13" s="1"/>
  <c r="R62" i="21"/>
  <c r="AH34" i="22"/>
  <c r="K73" i="22"/>
  <c r="R63" i="22"/>
  <c r="S63" i="22" s="1"/>
  <c r="S62" i="23"/>
  <c r="T62" i="23" s="1"/>
  <c r="O63" i="23" s="1"/>
  <c r="K21" i="22"/>
  <c r="C22" i="22"/>
  <c r="V21" i="22"/>
  <c r="U21" i="22"/>
  <c r="N21" i="22"/>
  <c r="T38" i="23"/>
  <c r="S39" i="23"/>
  <c r="AH36" i="21"/>
  <c r="K75" i="21"/>
  <c r="I20" i="23"/>
  <c r="AH33" i="23"/>
  <c r="K72" i="23"/>
  <c r="G21" i="21"/>
  <c r="T34" i="20"/>
  <c r="S35" i="20"/>
  <c r="S62" i="20"/>
  <c r="T62" i="20" s="1"/>
  <c r="O63" i="20" s="1"/>
  <c r="K20" i="20"/>
  <c r="U20" i="20"/>
  <c r="V20" i="20"/>
  <c r="C21" i="20"/>
  <c r="N20" i="20"/>
  <c r="T60" i="13"/>
  <c r="F21" i="13"/>
  <c r="G21" i="13" s="1"/>
  <c r="K74" i="13"/>
  <c r="AG35" i="13"/>
  <c r="I22" i="26" l="1"/>
  <c r="K22" i="26" s="1"/>
  <c r="H23" i="26"/>
  <c r="J22" i="26"/>
  <c r="M23" i="26"/>
  <c r="X21" i="22"/>
  <c r="Z21" i="22" s="1"/>
  <c r="T39" i="23"/>
  <c r="S40" i="23"/>
  <c r="H21" i="21"/>
  <c r="Q21" i="21" s="1"/>
  <c r="R63" i="23"/>
  <c r="S63" i="23" s="1"/>
  <c r="AH37" i="21"/>
  <c r="K76" i="21"/>
  <c r="T63" i="22"/>
  <c r="O64" i="22" s="1"/>
  <c r="AH35" i="22"/>
  <c r="K74" i="22"/>
  <c r="AH34" i="23"/>
  <c r="K73" i="23"/>
  <c r="G22" i="22"/>
  <c r="N20" i="23"/>
  <c r="K20" i="23"/>
  <c r="C21" i="23"/>
  <c r="V20" i="23"/>
  <c r="U20" i="23"/>
  <c r="S62" i="21"/>
  <c r="T62" i="21" s="1"/>
  <c r="O63" i="21" s="1"/>
  <c r="R63" i="20"/>
  <c r="G21" i="20"/>
  <c r="X20" i="20"/>
  <c r="Z20" i="20" s="1"/>
  <c r="T35" i="20"/>
  <c r="S36" i="20"/>
  <c r="O61" i="13"/>
  <c r="P21" i="13"/>
  <c r="H21" i="13"/>
  <c r="K75" i="13"/>
  <c r="AG36" i="13"/>
  <c r="J23" i="26" l="1"/>
  <c r="H24" i="26"/>
  <c r="I23" i="26"/>
  <c r="K23" i="26" s="1"/>
  <c r="M24" i="26"/>
  <c r="X20" i="23"/>
  <c r="Z20" i="23" s="1"/>
  <c r="R63" i="21"/>
  <c r="H22" i="22"/>
  <c r="Q22" i="22" s="1"/>
  <c r="AH35" i="23"/>
  <c r="K74" i="23"/>
  <c r="G21" i="23"/>
  <c r="T63" i="23"/>
  <c r="O64" i="23" s="1"/>
  <c r="R64" i="22"/>
  <c r="S64" i="22" s="1"/>
  <c r="AH38" i="21"/>
  <c r="K77" i="21"/>
  <c r="K75" i="22"/>
  <c r="AH36" i="22"/>
  <c r="S41" i="23"/>
  <c r="T40" i="23"/>
  <c r="I21" i="21"/>
  <c r="T36" i="20"/>
  <c r="S37" i="20"/>
  <c r="H21" i="20"/>
  <c r="Q21" i="20" s="1"/>
  <c r="S63" i="20"/>
  <c r="T63" i="20" s="1"/>
  <c r="O64" i="20" s="1"/>
  <c r="T21" i="13"/>
  <c r="J21" i="13"/>
  <c r="R61" i="13"/>
  <c r="S61" i="13" s="1"/>
  <c r="S21" i="13"/>
  <c r="M21" i="13"/>
  <c r="C22" i="13"/>
  <c r="F22" i="13" s="1"/>
  <c r="G22" i="13" s="1"/>
  <c r="K76" i="13"/>
  <c r="AG37" i="13"/>
  <c r="M25" i="26" l="1"/>
  <c r="H25" i="26"/>
  <c r="I24" i="26"/>
  <c r="K24" i="26" s="1"/>
  <c r="J24" i="26"/>
  <c r="N21" i="21"/>
  <c r="K21" i="21"/>
  <c r="C22" i="21"/>
  <c r="V21" i="21"/>
  <c r="U21" i="21"/>
  <c r="K76" i="22"/>
  <c r="AH37" i="22"/>
  <c r="H21" i="23"/>
  <c r="Q21" i="23" s="1"/>
  <c r="AH39" i="21"/>
  <c r="K78" i="21"/>
  <c r="AH36" i="23"/>
  <c r="K75" i="23"/>
  <c r="T64" i="22"/>
  <c r="O65" i="22" s="1"/>
  <c r="S42" i="23"/>
  <c r="T41" i="23"/>
  <c r="S63" i="21"/>
  <c r="T63" i="21" s="1"/>
  <c r="O64" i="21" s="1"/>
  <c r="I22" i="22"/>
  <c r="R64" i="23"/>
  <c r="R64" i="20"/>
  <c r="S38" i="20"/>
  <c r="T37" i="20"/>
  <c r="I21" i="20"/>
  <c r="V21" i="13"/>
  <c r="Y21" i="13" s="1"/>
  <c r="T61" i="13"/>
  <c r="O62" i="13"/>
  <c r="P22" i="13"/>
  <c r="H22" i="13"/>
  <c r="K77" i="13"/>
  <c r="AG38" i="13"/>
  <c r="J25" i="26" l="1"/>
  <c r="H26" i="26"/>
  <c r="I25" i="26"/>
  <c r="K25" i="26" s="1"/>
  <c r="M26" i="26"/>
  <c r="X21" i="21"/>
  <c r="Z21" i="21" s="1"/>
  <c r="R64" i="21"/>
  <c r="C23" i="22"/>
  <c r="V22" i="22"/>
  <c r="U22" i="22"/>
  <c r="N22" i="22"/>
  <c r="K22" i="22"/>
  <c r="S43" i="23"/>
  <c r="T42" i="23"/>
  <c r="G22" i="21"/>
  <c r="H22" i="21" s="1"/>
  <c r="Q22" i="21" s="1"/>
  <c r="K77" i="22"/>
  <c r="AH38" i="22"/>
  <c r="R65" i="22"/>
  <c r="S64" i="23"/>
  <c r="T64" i="23" s="1"/>
  <c r="O65" i="23" s="1"/>
  <c r="K79" i="21"/>
  <c r="AH40" i="21"/>
  <c r="AH37" i="23"/>
  <c r="K76" i="23"/>
  <c r="I21" i="23"/>
  <c r="C22" i="20"/>
  <c r="V21" i="20"/>
  <c r="N21" i="20"/>
  <c r="K21" i="20"/>
  <c r="U21" i="20"/>
  <c r="X21" i="20" s="1"/>
  <c r="Z21" i="20" s="1"/>
  <c r="S39" i="20"/>
  <c r="T38" i="20"/>
  <c r="S64" i="20"/>
  <c r="T64" i="20" s="1"/>
  <c r="O65" i="20" s="1"/>
  <c r="T22" i="13"/>
  <c r="J22" i="13"/>
  <c r="R62" i="13"/>
  <c r="S62" i="13" s="1"/>
  <c r="M22" i="13"/>
  <c r="C23" i="13"/>
  <c r="S22" i="13"/>
  <c r="K78" i="13"/>
  <c r="AG39" i="13"/>
  <c r="H27" i="26" l="1"/>
  <c r="J26" i="26"/>
  <c r="I26" i="26"/>
  <c r="K26" i="26" s="1"/>
  <c r="M27" i="26"/>
  <c r="X22" i="22"/>
  <c r="Z22" i="22" s="1"/>
  <c r="S65" i="22"/>
  <c r="T65" i="22" s="1"/>
  <c r="O66" i="22" s="1"/>
  <c r="R66" i="22" s="1"/>
  <c r="S66" i="22" s="1"/>
  <c r="R65" i="23"/>
  <c r="S65" i="23" s="1"/>
  <c r="G23" i="22"/>
  <c r="H23" i="22" s="1"/>
  <c r="Q23" i="22" s="1"/>
  <c r="C22" i="23"/>
  <c r="V21" i="23"/>
  <c r="U21" i="23"/>
  <c r="X21" i="23" s="1"/>
  <c r="Z21" i="23" s="1"/>
  <c r="N21" i="23"/>
  <c r="K21" i="23"/>
  <c r="AH38" i="23"/>
  <c r="K77" i="23"/>
  <c r="S64" i="21"/>
  <c r="T64" i="21" s="1"/>
  <c r="O65" i="21" s="1"/>
  <c r="K78" i="22"/>
  <c r="AH39" i="22"/>
  <c r="I22" i="21"/>
  <c r="S44" i="23"/>
  <c r="T43" i="23"/>
  <c r="K80" i="21"/>
  <c r="AH41" i="21"/>
  <c r="R65" i="20"/>
  <c r="T39" i="20"/>
  <c r="S40" i="20"/>
  <c r="G22" i="20"/>
  <c r="H22" i="20" s="1"/>
  <c r="Q22" i="20" s="1"/>
  <c r="V22" i="13"/>
  <c r="Y22" i="13" s="1"/>
  <c r="T62" i="13"/>
  <c r="O63" i="13" s="1"/>
  <c r="F23" i="13"/>
  <c r="G23" i="13" s="1"/>
  <c r="K79" i="13"/>
  <c r="AG40" i="13"/>
  <c r="H28" i="26" l="1"/>
  <c r="M28" i="26"/>
  <c r="J27" i="26"/>
  <c r="I27" i="26"/>
  <c r="K27" i="26" s="1"/>
  <c r="I23" i="22"/>
  <c r="C24" i="22" s="1"/>
  <c r="R65" i="21"/>
  <c r="N23" i="22"/>
  <c r="V23" i="22"/>
  <c r="U23" i="22"/>
  <c r="X23" i="22" s="1"/>
  <c r="Z23" i="22" s="1"/>
  <c r="K23" i="22"/>
  <c r="S45" i="23"/>
  <c r="T45" i="23" s="1"/>
  <c r="T44" i="23"/>
  <c r="C23" i="21"/>
  <c r="V22" i="21"/>
  <c r="U22" i="21"/>
  <c r="N22" i="21"/>
  <c r="K22" i="21"/>
  <c r="T65" i="23"/>
  <c r="O66" i="23" s="1"/>
  <c r="K79" i="22"/>
  <c r="AH40" i="22"/>
  <c r="AH39" i="23"/>
  <c r="K78" i="23"/>
  <c r="AH42" i="21"/>
  <c r="K81" i="21"/>
  <c r="T66" i="22"/>
  <c r="O67" i="22" s="1"/>
  <c r="G22" i="23"/>
  <c r="I22" i="20"/>
  <c r="S65" i="20"/>
  <c r="T65" i="20" s="1"/>
  <c r="O66" i="20" s="1"/>
  <c r="S41" i="20"/>
  <c r="T40" i="20"/>
  <c r="R63" i="13"/>
  <c r="S63" i="13" s="1"/>
  <c r="P23" i="13"/>
  <c r="H23" i="13"/>
  <c r="K80" i="13"/>
  <c r="AG41" i="13"/>
  <c r="I28" i="26" l="1"/>
  <c r="K28" i="26" s="1"/>
  <c r="J28" i="26"/>
  <c r="H29" i="26"/>
  <c r="M29" i="26"/>
  <c r="X22" i="21"/>
  <c r="Z22" i="21" s="1"/>
  <c r="AH41" i="22"/>
  <c r="K80" i="22"/>
  <c r="H22" i="23"/>
  <c r="Q22" i="23" s="1"/>
  <c r="R67" i="22"/>
  <c r="S67" i="22" s="1"/>
  <c r="AH43" i="21"/>
  <c r="K82" i="21"/>
  <c r="AH40" i="23"/>
  <c r="K79" i="23"/>
  <c r="S65" i="21"/>
  <c r="T65" i="21" s="1"/>
  <c r="O66" i="21" s="1"/>
  <c r="R66" i="23"/>
  <c r="S66" i="23" s="1"/>
  <c r="G24" i="22"/>
  <c r="H24" i="22" s="1"/>
  <c r="Q24" i="22" s="1"/>
  <c r="G23" i="21"/>
  <c r="R66" i="20"/>
  <c r="S66" i="20" s="1"/>
  <c r="T41" i="20"/>
  <c r="S42" i="20"/>
  <c r="V22" i="20"/>
  <c r="U22" i="20"/>
  <c r="X22" i="20" s="1"/>
  <c r="Z22" i="20" s="1"/>
  <c r="K22" i="20"/>
  <c r="C23" i="20"/>
  <c r="N22" i="20"/>
  <c r="T23" i="13"/>
  <c r="J23" i="13"/>
  <c r="T63" i="13"/>
  <c r="O64" i="13" s="1"/>
  <c r="M23" i="13"/>
  <c r="C24" i="13"/>
  <c r="S23" i="13"/>
  <c r="V23" i="13" s="1"/>
  <c r="Y23" i="13" s="1"/>
  <c r="K81" i="13"/>
  <c r="AG42" i="13"/>
  <c r="H30" i="26" l="1"/>
  <c r="J29" i="26"/>
  <c r="I29" i="26"/>
  <c r="K29" i="26" s="1"/>
  <c r="M30" i="26"/>
  <c r="R66" i="21"/>
  <c r="I24" i="22"/>
  <c r="T66" i="23"/>
  <c r="O67" i="23" s="1"/>
  <c r="T67" i="22"/>
  <c r="O68" i="22" s="1"/>
  <c r="AH42" i="22"/>
  <c r="K81" i="22"/>
  <c r="H23" i="21"/>
  <c r="Q23" i="21" s="1"/>
  <c r="K80" i="23"/>
  <c r="AH41" i="23"/>
  <c r="I22" i="23"/>
  <c r="AH44" i="21"/>
  <c r="K83" i="21"/>
  <c r="AH45" i="21" s="1"/>
  <c r="G23" i="20"/>
  <c r="H23" i="20" s="1"/>
  <c r="Q23" i="20" s="1"/>
  <c r="S43" i="20"/>
  <c r="T42" i="20"/>
  <c r="T66" i="20"/>
  <c r="O67" i="20" s="1"/>
  <c r="R64" i="13"/>
  <c r="S64" i="13" s="1"/>
  <c r="F24" i="13"/>
  <c r="G24" i="13" s="1"/>
  <c r="K82" i="13"/>
  <c r="AG43" i="13"/>
  <c r="J30" i="26" l="1"/>
  <c r="I30" i="26"/>
  <c r="K30" i="26" s="1"/>
  <c r="H31" i="26"/>
  <c r="M31" i="26"/>
  <c r="I23" i="21"/>
  <c r="U23" i="21" s="1"/>
  <c r="R67" i="23"/>
  <c r="R68" i="22"/>
  <c r="S68" i="22" s="1"/>
  <c r="C23" i="23"/>
  <c r="V22" i="23"/>
  <c r="U22" i="23"/>
  <c r="X22" i="23" s="1"/>
  <c r="Z22" i="23" s="1"/>
  <c r="N22" i="23"/>
  <c r="K22" i="23"/>
  <c r="C24" i="21"/>
  <c r="N24" i="22"/>
  <c r="K24" i="22"/>
  <c r="C25" i="22"/>
  <c r="V24" i="22"/>
  <c r="U24" i="22"/>
  <c r="X24" i="22" s="1"/>
  <c r="Z24" i="22" s="1"/>
  <c r="AH42" i="23"/>
  <c r="K81" i="23"/>
  <c r="S66" i="21"/>
  <c r="T66" i="21" s="1"/>
  <c r="O67" i="21" s="1"/>
  <c r="AH43" i="22"/>
  <c r="K82" i="22"/>
  <c r="R67" i="20"/>
  <c r="T43" i="20"/>
  <c r="S44" i="20"/>
  <c r="I23" i="20"/>
  <c r="T64" i="13"/>
  <c r="P24" i="13"/>
  <c r="H24" i="13"/>
  <c r="K83" i="13"/>
  <c r="AG44" i="13"/>
  <c r="H32" i="26" l="1"/>
  <c r="M32" i="26"/>
  <c r="J31" i="26"/>
  <c r="I31" i="26"/>
  <c r="K31" i="26" s="1"/>
  <c r="V23" i="21"/>
  <c r="K23" i="21"/>
  <c r="N23" i="21"/>
  <c r="X23" i="21"/>
  <c r="Z23" i="21" s="1"/>
  <c r="R67" i="21"/>
  <c r="G25" i="22"/>
  <c r="H25" i="22" s="1"/>
  <c r="Q25" i="22" s="1"/>
  <c r="G23" i="23"/>
  <c r="H23" i="23" s="1"/>
  <c r="AH43" i="23"/>
  <c r="K82" i="23"/>
  <c r="S67" i="23"/>
  <c r="T67" i="23" s="1"/>
  <c r="O68" i="23" s="1"/>
  <c r="AH44" i="22"/>
  <c r="K83" i="22"/>
  <c r="AH45" i="22" s="1"/>
  <c r="T68" i="22"/>
  <c r="O69" i="22" s="1"/>
  <c r="G24" i="21"/>
  <c r="K23" i="20"/>
  <c r="C24" i="20"/>
  <c r="N23" i="20"/>
  <c r="V23" i="20"/>
  <c r="U23" i="20"/>
  <c r="T44" i="20"/>
  <c r="S45" i="20"/>
  <c r="T45" i="20" s="1"/>
  <c r="S67" i="20"/>
  <c r="T67" i="20" s="1"/>
  <c r="O68" i="20" s="1"/>
  <c r="T24" i="13"/>
  <c r="J24" i="13"/>
  <c r="O65" i="13"/>
  <c r="S24" i="13"/>
  <c r="V24" i="13" s="1"/>
  <c r="Y24" i="13" s="1"/>
  <c r="C25" i="13"/>
  <c r="M24" i="13"/>
  <c r="AG45" i="13"/>
  <c r="I32" i="26" l="1"/>
  <c r="K32" i="26" s="1"/>
  <c r="J32" i="26"/>
  <c r="H33" i="26"/>
  <c r="M33" i="26"/>
  <c r="X23" i="20"/>
  <c r="Z23" i="20" s="1"/>
  <c r="Q23" i="23"/>
  <c r="I23" i="23"/>
  <c r="I25" i="22"/>
  <c r="H24" i="21"/>
  <c r="Q24" i="21" s="1"/>
  <c r="R69" i="22"/>
  <c r="S69" i="22" s="1"/>
  <c r="S67" i="21"/>
  <c r="T67" i="21" s="1"/>
  <c r="O68" i="21" s="1"/>
  <c r="R68" i="23"/>
  <c r="AH44" i="23"/>
  <c r="K83" i="23"/>
  <c r="AH45" i="23" s="1"/>
  <c r="R68" i="20"/>
  <c r="G24" i="20"/>
  <c r="H24" i="20" s="1"/>
  <c r="Q24" i="20" s="1"/>
  <c r="R65" i="13"/>
  <c r="S65" i="13"/>
  <c r="F25" i="13"/>
  <c r="G25" i="13" s="1"/>
  <c r="P25" i="13" s="1"/>
  <c r="I33" i="26" l="1"/>
  <c r="K33" i="26" s="1"/>
  <c r="H34" i="26"/>
  <c r="J33" i="26"/>
  <c r="M34" i="26"/>
  <c r="T69" i="22"/>
  <c r="O70" i="22" s="1"/>
  <c r="I24" i="21"/>
  <c r="C26" i="22"/>
  <c r="V25" i="22"/>
  <c r="U25" i="22"/>
  <c r="N25" i="22"/>
  <c r="K25" i="22"/>
  <c r="R68" i="21"/>
  <c r="S68" i="21" s="1"/>
  <c r="T68" i="21" s="1"/>
  <c r="O69" i="21" s="1"/>
  <c r="S68" i="23"/>
  <c r="T68" i="23" s="1"/>
  <c r="O69" i="23" s="1"/>
  <c r="N23" i="23"/>
  <c r="C24" i="23"/>
  <c r="K23" i="23"/>
  <c r="V23" i="23"/>
  <c r="U23" i="23"/>
  <c r="X23" i="23" s="1"/>
  <c r="Z23" i="23" s="1"/>
  <c r="I24" i="20"/>
  <c r="S68" i="20"/>
  <c r="T68" i="20" s="1"/>
  <c r="O69" i="20" s="1"/>
  <c r="T65" i="13"/>
  <c r="O66" i="13" s="1"/>
  <c r="H25" i="13"/>
  <c r="S25" i="13" s="1"/>
  <c r="M25" i="13"/>
  <c r="I34" i="26" l="1"/>
  <c r="K34" i="26" s="1"/>
  <c r="J34" i="26"/>
  <c r="H35" i="26"/>
  <c r="M35" i="26"/>
  <c r="X25" i="22"/>
  <c r="Z25" i="22" s="1"/>
  <c r="R69" i="21"/>
  <c r="R69" i="23"/>
  <c r="G24" i="23"/>
  <c r="G26" i="22"/>
  <c r="H26" i="22" s="1"/>
  <c r="Q26" i="22" s="1"/>
  <c r="R70" i="22"/>
  <c r="S70" i="22" s="1"/>
  <c r="U24" i="21"/>
  <c r="C25" i="21"/>
  <c r="N24" i="21"/>
  <c r="K24" i="21"/>
  <c r="V24" i="21"/>
  <c r="R69" i="20"/>
  <c r="N24" i="20"/>
  <c r="K24" i="20"/>
  <c r="V24" i="20"/>
  <c r="U24" i="20"/>
  <c r="X24" i="20" s="1"/>
  <c r="Z24" i="20" s="1"/>
  <c r="C25" i="20"/>
  <c r="T25" i="13"/>
  <c r="V25" i="13" s="1"/>
  <c r="Y25" i="13" s="1"/>
  <c r="J25" i="13"/>
  <c r="R66" i="13"/>
  <c r="S66" i="13" s="1"/>
  <c r="C26" i="13"/>
  <c r="F26" i="13" s="1"/>
  <c r="G26" i="13" s="1"/>
  <c r="J35" i="26" l="1"/>
  <c r="H36" i="26"/>
  <c r="I35" i="26"/>
  <c r="K35" i="26" s="1"/>
  <c r="M36" i="26"/>
  <c r="X24" i="21"/>
  <c r="Z24" i="21" s="1"/>
  <c r="I26" i="22"/>
  <c r="T70" i="22"/>
  <c r="O71" i="22" s="1"/>
  <c r="S69" i="21"/>
  <c r="T69" i="21" s="1"/>
  <c r="O70" i="21" s="1"/>
  <c r="S69" i="23"/>
  <c r="T69" i="23" s="1"/>
  <c r="O70" i="23" s="1"/>
  <c r="H24" i="23"/>
  <c r="Q24" i="23" s="1"/>
  <c r="G25" i="21"/>
  <c r="G25" i="20"/>
  <c r="H25" i="20" s="1"/>
  <c r="Q25" i="20" s="1"/>
  <c r="S69" i="20"/>
  <c r="T69" i="20" s="1"/>
  <c r="O70" i="20" s="1"/>
  <c r="T66" i="13"/>
  <c r="O67" i="13" s="1"/>
  <c r="P26" i="13"/>
  <c r="H26" i="13"/>
  <c r="H37" i="26" l="1"/>
  <c r="J36" i="26"/>
  <c r="I36" i="26"/>
  <c r="K36" i="26" s="1"/>
  <c r="M37" i="26"/>
  <c r="R70" i="23"/>
  <c r="R70" i="21"/>
  <c r="C27" i="22"/>
  <c r="V26" i="22"/>
  <c r="N26" i="22"/>
  <c r="K26" i="22"/>
  <c r="U26" i="22"/>
  <c r="R71" i="22"/>
  <c r="S71" i="22" s="1"/>
  <c r="H25" i="21"/>
  <c r="Q25" i="21" s="1"/>
  <c r="I24" i="23"/>
  <c r="R70" i="20"/>
  <c r="I25" i="20"/>
  <c r="T26" i="13"/>
  <c r="J26" i="13"/>
  <c r="R67" i="13"/>
  <c r="S67" i="13" s="1"/>
  <c r="S26" i="13"/>
  <c r="V26" i="13" s="1"/>
  <c r="Y26" i="13" s="1"/>
  <c r="M26" i="13"/>
  <c r="C27" i="13"/>
  <c r="M38" i="26" l="1"/>
  <c r="I37" i="26"/>
  <c r="K37" i="26" s="1"/>
  <c r="J37" i="26"/>
  <c r="H38" i="26"/>
  <c r="G27" i="22"/>
  <c r="N24" i="23"/>
  <c r="K24" i="23"/>
  <c r="V24" i="23"/>
  <c r="U24" i="23"/>
  <c r="X24" i="23" s="1"/>
  <c r="Z24" i="23" s="1"/>
  <c r="C25" i="23"/>
  <c r="S70" i="21"/>
  <c r="T70" i="21" s="1"/>
  <c r="O71" i="21" s="1"/>
  <c r="T71" i="22"/>
  <c r="O72" i="22" s="1"/>
  <c r="S70" i="23"/>
  <c r="T70" i="23" s="1"/>
  <c r="O71" i="23" s="1"/>
  <c r="X26" i="22"/>
  <c r="Z26" i="22" s="1"/>
  <c r="I25" i="21"/>
  <c r="C26" i="20"/>
  <c r="V25" i="20"/>
  <c r="N25" i="20"/>
  <c r="K25" i="20"/>
  <c r="U25" i="20"/>
  <c r="X25" i="20" s="1"/>
  <c r="Z25" i="20" s="1"/>
  <c r="S70" i="20"/>
  <c r="T70" i="20" s="1"/>
  <c r="O71" i="20" s="1"/>
  <c r="T67" i="13"/>
  <c r="O68" i="13" s="1"/>
  <c r="F27" i="13"/>
  <c r="G27" i="13" s="1"/>
  <c r="H39" i="26" l="1"/>
  <c r="J38" i="26"/>
  <c r="I38" i="26"/>
  <c r="K38" i="26" s="1"/>
  <c r="M39" i="26"/>
  <c r="R71" i="23"/>
  <c r="R71" i="21"/>
  <c r="H27" i="22"/>
  <c r="Q27" i="22" s="1"/>
  <c r="G25" i="23"/>
  <c r="H25" i="23" s="1"/>
  <c r="Q25" i="23" s="1"/>
  <c r="C26" i="21"/>
  <c r="N25" i="21"/>
  <c r="K25" i="21"/>
  <c r="V25" i="21"/>
  <c r="U25" i="21"/>
  <c r="R72" i="22"/>
  <c r="S72" i="22" s="1"/>
  <c r="R71" i="20"/>
  <c r="G26" i="20"/>
  <c r="R68" i="13"/>
  <c r="S68" i="13" s="1"/>
  <c r="P27" i="13"/>
  <c r="H27" i="13"/>
  <c r="I39" i="26" l="1"/>
  <c r="K39" i="26" s="1"/>
  <c r="J39" i="26"/>
  <c r="H40" i="26"/>
  <c r="M40" i="26"/>
  <c r="I27" i="22"/>
  <c r="V27" i="22" s="1"/>
  <c r="X25" i="21"/>
  <c r="Z25" i="21" s="1"/>
  <c r="G26" i="21"/>
  <c r="I25" i="23"/>
  <c r="N27" i="22"/>
  <c r="K27" i="22"/>
  <c r="U27" i="22"/>
  <c r="C28" i="22"/>
  <c r="S71" i="21"/>
  <c r="T71" i="21" s="1"/>
  <c r="O72" i="21" s="1"/>
  <c r="T72" i="22"/>
  <c r="O73" i="22" s="1"/>
  <c r="S71" i="23"/>
  <c r="T71" i="23" s="1"/>
  <c r="O72" i="23" s="1"/>
  <c r="H26" i="20"/>
  <c r="Q26" i="20" s="1"/>
  <c r="S71" i="20"/>
  <c r="T71" i="20" s="1"/>
  <c r="O72" i="20" s="1"/>
  <c r="T27" i="13"/>
  <c r="J27" i="13"/>
  <c r="T68" i="13"/>
  <c r="O69" i="13" s="1"/>
  <c r="S27" i="13"/>
  <c r="V27" i="13" s="1"/>
  <c r="Y27" i="13" s="1"/>
  <c r="M27" i="13"/>
  <c r="C28" i="13"/>
  <c r="J40" i="26" l="1"/>
  <c r="H41" i="26"/>
  <c r="M41" i="26"/>
  <c r="I40" i="26"/>
  <c r="K40" i="26" s="1"/>
  <c r="X27" i="22"/>
  <c r="Z27" i="22" s="1"/>
  <c r="R72" i="21"/>
  <c r="R72" i="23"/>
  <c r="C26" i="23"/>
  <c r="V25" i="23"/>
  <c r="U25" i="23"/>
  <c r="X25" i="23" s="1"/>
  <c r="Z25" i="23" s="1"/>
  <c r="N25" i="23"/>
  <c r="K25" i="23"/>
  <c r="R73" i="22"/>
  <c r="S73" i="22" s="1"/>
  <c r="H26" i="21"/>
  <c r="Q26" i="21" s="1"/>
  <c r="G28" i="22"/>
  <c r="H28" i="22" s="1"/>
  <c r="Q28" i="22" s="1"/>
  <c r="R72" i="20"/>
  <c r="I26" i="20"/>
  <c r="R69" i="13"/>
  <c r="S69" i="13"/>
  <c r="F28" i="13"/>
  <c r="G28" i="13" s="1"/>
  <c r="H42" i="26" l="1"/>
  <c r="I41" i="26"/>
  <c r="K41" i="26" s="1"/>
  <c r="J41" i="26"/>
  <c r="M42" i="26"/>
  <c r="I28" i="22"/>
  <c r="T73" i="22"/>
  <c r="O74" i="22" s="1"/>
  <c r="S72" i="21"/>
  <c r="T72" i="21" s="1"/>
  <c r="O73" i="21" s="1"/>
  <c r="G26" i="23"/>
  <c r="H26" i="23" s="1"/>
  <c r="I26" i="21"/>
  <c r="S72" i="23"/>
  <c r="T72" i="23" s="1"/>
  <c r="O73" i="23" s="1"/>
  <c r="N26" i="20"/>
  <c r="C27" i="20"/>
  <c r="K26" i="20"/>
  <c r="V26" i="20"/>
  <c r="U26" i="20"/>
  <c r="S72" i="20"/>
  <c r="T72" i="20" s="1"/>
  <c r="O73" i="20" s="1"/>
  <c r="T69" i="13"/>
  <c r="O70" i="13"/>
  <c r="P28" i="13"/>
  <c r="H28" i="13"/>
  <c r="H43" i="26" l="1"/>
  <c r="I42" i="26"/>
  <c r="K42" i="26" s="1"/>
  <c r="J42" i="26"/>
  <c r="M43" i="26"/>
  <c r="X26" i="20"/>
  <c r="Z26" i="20" s="1"/>
  <c r="R73" i="23"/>
  <c r="Q26" i="23"/>
  <c r="I26" i="23"/>
  <c r="R73" i="21"/>
  <c r="R74" i="22"/>
  <c r="S74" i="22" s="1"/>
  <c r="C29" i="22"/>
  <c r="V28" i="22"/>
  <c r="U28" i="22"/>
  <c r="X28" i="22" s="1"/>
  <c r="Z28" i="22" s="1"/>
  <c r="N28" i="22"/>
  <c r="K28" i="22"/>
  <c r="K26" i="21"/>
  <c r="V26" i="21"/>
  <c r="U26" i="21"/>
  <c r="X26" i="21" s="1"/>
  <c r="Z26" i="21" s="1"/>
  <c r="C27" i="21"/>
  <c r="N26" i="21"/>
  <c r="R73" i="20"/>
  <c r="G27" i="20"/>
  <c r="H27" i="20" s="1"/>
  <c r="Q27" i="20" s="1"/>
  <c r="T28" i="13"/>
  <c r="J28" i="13"/>
  <c r="R70" i="13"/>
  <c r="S70" i="13"/>
  <c r="M28" i="13"/>
  <c r="C29" i="13"/>
  <c r="S28" i="13"/>
  <c r="I43" i="26" l="1"/>
  <c r="K43" i="26" s="1"/>
  <c r="J43" i="26"/>
  <c r="H44" i="26"/>
  <c r="M44" i="26"/>
  <c r="V28" i="13"/>
  <c r="Y28" i="13" s="1"/>
  <c r="T74" i="22"/>
  <c r="O75" i="22" s="1"/>
  <c r="R75" i="22" s="1"/>
  <c r="S75" i="22" s="1"/>
  <c r="G27" i="21"/>
  <c r="V26" i="23"/>
  <c r="U26" i="23"/>
  <c r="X26" i="23" s="1"/>
  <c r="Z26" i="23" s="1"/>
  <c r="C27" i="23"/>
  <c r="N26" i="23"/>
  <c r="K26" i="23"/>
  <c r="G29" i="22"/>
  <c r="S73" i="23"/>
  <c r="T73" i="23" s="1"/>
  <c r="O74" i="23" s="1"/>
  <c r="S73" i="21"/>
  <c r="T73" i="21" s="1"/>
  <c r="O74" i="21" s="1"/>
  <c r="I27" i="20"/>
  <c r="S73" i="20"/>
  <c r="T73" i="20" s="1"/>
  <c r="O74" i="20" s="1"/>
  <c r="T70" i="13"/>
  <c r="O71" i="13" s="1"/>
  <c r="F29" i="13"/>
  <c r="G29" i="13" s="1"/>
  <c r="P29" i="13" s="1"/>
  <c r="H45" i="26" l="1"/>
  <c r="I44" i="26"/>
  <c r="K44" i="26" s="1"/>
  <c r="J44" i="26"/>
  <c r="M45" i="26"/>
  <c r="R74" i="23"/>
  <c r="R74" i="21"/>
  <c r="S74" i="21" s="1"/>
  <c r="H29" i="22"/>
  <c r="Q29" i="22" s="1"/>
  <c r="H27" i="21"/>
  <c r="Q27" i="21" s="1"/>
  <c r="T75" i="22"/>
  <c r="O76" i="22" s="1"/>
  <c r="G27" i="23"/>
  <c r="R74" i="20"/>
  <c r="K27" i="20"/>
  <c r="C28" i="20"/>
  <c r="V27" i="20"/>
  <c r="U27" i="20"/>
  <c r="N27" i="20"/>
  <c r="R71" i="13"/>
  <c r="S71" i="13"/>
  <c r="H29" i="13"/>
  <c r="S29" i="13" s="1"/>
  <c r="J45" i="26" l="1"/>
  <c r="I45" i="26"/>
  <c r="K45" i="26" s="1"/>
  <c r="M46" i="26"/>
  <c r="H46" i="26"/>
  <c r="M29" i="13"/>
  <c r="C30" i="13"/>
  <c r="X27" i="20"/>
  <c r="Z27" i="20" s="1"/>
  <c r="I29" i="22"/>
  <c r="U29" i="22" s="1"/>
  <c r="I27" i="21"/>
  <c r="U27" i="21" s="1"/>
  <c r="H27" i="23"/>
  <c r="Q27" i="23" s="1"/>
  <c r="T74" i="21"/>
  <c r="O75" i="21" s="1"/>
  <c r="S74" i="23"/>
  <c r="T74" i="23" s="1"/>
  <c r="O75" i="23" s="1"/>
  <c r="C28" i="21"/>
  <c r="V27" i="21"/>
  <c r="R76" i="22"/>
  <c r="S76" i="22" s="1"/>
  <c r="G28" i="20"/>
  <c r="S74" i="20"/>
  <c r="T74" i="20" s="1"/>
  <c r="O75" i="20" s="1"/>
  <c r="T29" i="13"/>
  <c r="V29" i="13" s="1"/>
  <c r="Y29" i="13" s="1"/>
  <c r="J29" i="13"/>
  <c r="T71" i="13"/>
  <c r="F30" i="13"/>
  <c r="G30" i="13" s="1"/>
  <c r="H47" i="26" l="1"/>
  <c r="M47" i="26"/>
  <c r="I46" i="26"/>
  <c r="K46" i="26" s="1"/>
  <c r="J46" i="26"/>
  <c r="K27" i="21"/>
  <c r="N27" i="21"/>
  <c r="C30" i="22"/>
  <c r="G30" i="22" s="1"/>
  <c r="H30" i="22" s="1"/>
  <c r="V29" i="22"/>
  <c r="K29" i="22"/>
  <c r="N29" i="22"/>
  <c r="X29" i="22"/>
  <c r="Z29" i="22" s="1"/>
  <c r="X27" i="21"/>
  <c r="Z27" i="21" s="1"/>
  <c r="R75" i="23"/>
  <c r="S75" i="23" s="1"/>
  <c r="T76" i="22"/>
  <c r="O77" i="22" s="1"/>
  <c r="G28" i="21"/>
  <c r="H28" i="21" s="1"/>
  <c r="Q28" i="21" s="1"/>
  <c r="R75" i="21"/>
  <c r="I27" i="23"/>
  <c r="R75" i="20"/>
  <c r="H28" i="20"/>
  <c r="Q28" i="20" s="1"/>
  <c r="O72" i="13"/>
  <c r="R72" i="13" s="1"/>
  <c r="S72" i="13" s="1"/>
  <c r="P30" i="13"/>
  <c r="H30" i="13"/>
  <c r="J47" i="26" l="1"/>
  <c r="M48" i="26"/>
  <c r="I47" i="26"/>
  <c r="K47" i="26" s="1"/>
  <c r="H48" i="26"/>
  <c r="Q30" i="22"/>
  <c r="I30" i="22"/>
  <c r="T75" i="23"/>
  <c r="O76" i="23" s="1"/>
  <c r="N27" i="23"/>
  <c r="K27" i="23"/>
  <c r="C28" i="23"/>
  <c r="V27" i="23"/>
  <c r="U27" i="23"/>
  <c r="X27" i="23" s="1"/>
  <c r="Z27" i="23" s="1"/>
  <c r="R77" i="22"/>
  <c r="S77" i="22" s="1"/>
  <c r="S75" i="21"/>
  <c r="T75" i="21" s="1"/>
  <c r="O76" i="21" s="1"/>
  <c r="I28" i="21"/>
  <c r="I28" i="20"/>
  <c r="S75" i="20"/>
  <c r="T75" i="20" s="1"/>
  <c r="O76" i="20" s="1"/>
  <c r="T30" i="13"/>
  <c r="J30" i="13"/>
  <c r="T72" i="13"/>
  <c r="C31" i="13"/>
  <c r="M30" i="13"/>
  <c r="S30" i="13"/>
  <c r="M49" i="26" l="1"/>
  <c r="I48" i="26"/>
  <c r="K48" i="26" s="1"/>
  <c r="J48" i="26"/>
  <c r="H49" i="26"/>
  <c r="V30" i="13"/>
  <c r="Y30" i="13" s="1"/>
  <c r="R76" i="21"/>
  <c r="G28" i="23"/>
  <c r="H28" i="23" s="1"/>
  <c r="Q28" i="23" s="1"/>
  <c r="C29" i="21"/>
  <c r="V28" i="21"/>
  <c r="N28" i="21"/>
  <c r="K28" i="21"/>
  <c r="U28" i="21"/>
  <c r="N30" i="22"/>
  <c r="K30" i="22"/>
  <c r="C31" i="22"/>
  <c r="V30" i="22"/>
  <c r="U30" i="22"/>
  <c r="X30" i="22" s="1"/>
  <c r="Z30" i="22" s="1"/>
  <c r="R76" i="23"/>
  <c r="S76" i="23" s="1"/>
  <c r="T76" i="23" s="1"/>
  <c r="O77" i="23" s="1"/>
  <c r="T77" i="22"/>
  <c r="O78" i="22" s="1"/>
  <c r="R76" i="20"/>
  <c r="S76" i="20" s="1"/>
  <c r="N28" i="20"/>
  <c r="V28" i="20"/>
  <c r="U28" i="20"/>
  <c r="X28" i="20" s="1"/>
  <c r="Z28" i="20" s="1"/>
  <c r="K28" i="20"/>
  <c r="C29" i="20"/>
  <c r="O73" i="13"/>
  <c r="F31" i="13"/>
  <c r="G31" i="13" s="1"/>
  <c r="P31" i="13" s="1"/>
  <c r="J49" i="26" l="1"/>
  <c r="M50" i="26"/>
  <c r="I49" i="26"/>
  <c r="K49" i="26" s="1"/>
  <c r="H50" i="26"/>
  <c r="R77" i="23"/>
  <c r="G29" i="21"/>
  <c r="I28" i="23"/>
  <c r="X28" i="21"/>
  <c r="Z28" i="21" s="1"/>
  <c r="S76" i="21"/>
  <c r="T76" i="21" s="1"/>
  <c r="O77" i="21" s="1"/>
  <c r="G31" i="22"/>
  <c r="H31" i="22" s="1"/>
  <c r="Q31" i="22" s="1"/>
  <c r="R78" i="22"/>
  <c r="S78" i="22" s="1"/>
  <c r="G29" i="20"/>
  <c r="T76" i="20"/>
  <c r="O77" i="20" s="1"/>
  <c r="R73" i="13"/>
  <c r="S73" i="13" s="1"/>
  <c r="H31" i="13"/>
  <c r="J50" i="26" l="1"/>
  <c r="M51" i="26"/>
  <c r="I50" i="26"/>
  <c r="K50" i="26" s="1"/>
  <c r="H51" i="26"/>
  <c r="T78" i="22"/>
  <c r="O79" i="22" s="1"/>
  <c r="R77" i="21"/>
  <c r="S77" i="21" s="1"/>
  <c r="I31" i="22"/>
  <c r="H29" i="21"/>
  <c r="Q29" i="21" s="1"/>
  <c r="S77" i="23"/>
  <c r="T77" i="23" s="1"/>
  <c r="O78" i="23" s="1"/>
  <c r="C29" i="23"/>
  <c r="V28" i="23"/>
  <c r="U28" i="23"/>
  <c r="X28" i="23" s="1"/>
  <c r="Z28" i="23" s="1"/>
  <c r="N28" i="23"/>
  <c r="K28" i="23"/>
  <c r="R77" i="20"/>
  <c r="H29" i="20"/>
  <c r="Q29" i="20" s="1"/>
  <c r="T31" i="13"/>
  <c r="J31" i="13"/>
  <c r="T73" i="13"/>
  <c r="M31" i="13"/>
  <c r="C32" i="13"/>
  <c r="F32" i="13" s="1"/>
  <c r="G32" i="13" s="1"/>
  <c r="S31" i="13"/>
  <c r="V31" i="13" s="1"/>
  <c r="Y31" i="13" s="1"/>
  <c r="H52" i="26" l="1"/>
  <c r="J51" i="26"/>
  <c r="I51" i="26"/>
  <c r="K51" i="26" s="1"/>
  <c r="M52" i="26"/>
  <c r="K31" i="22"/>
  <c r="C32" i="22"/>
  <c r="V31" i="22"/>
  <c r="U31" i="22"/>
  <c r="X31" i="22" s="1"/>
  <c r="Z31" i="22" s="1"/>
  <c r="N31" i="22"/>
  <c r="T77" i="21"/>
  <c r="O78" i="21" s="1"/>
  <c r="R79" i="22"/>
  <c r="S79" i="22" s="1"/>
  <c r="G29" i="23"/>
  <c r="H29" i="23" s="1"/>
  <c r="Q29" i="23" s="1"/>
  <c r="R78" i="23"/>
  <c r="I29" i="21"/>
  <c r="S77" i="20"/>
  <c r="T77" i="20" s="1"/>
  <c r="O78" i="20" s="1"/>
  <c r="I29" i="20"/>
  <c r="O74" i="13"/>
  <c r="R74" i="13" s="1"/>
  <c r="S74" i="13" s="1"/>
  <c r="P32" i="13"/>
  <c r="H32" i="13"/>
  <c r="M53" i="26" l="1"/>
  <c r="I52" i="26"/>
  <c r="K52" i="26" s="1"/>
  <c r="H53" i="26"/>
  <c r="J52" i="26"/>
  <c r="T79" i="22"/>
  <c r="O80" i="22" s="1"/>
  <c r="N29" i="21"/>
  <c r="K29" i="21"/>
  <c r="V29" i="21"/>
  <c r="U29" i="21"/>
  <c r="C30" i="21"/>
  <c r="R78" i="21"/>
  <c r="S78" i="23"/>
  <c r="T78" i="23" s="1"/>
  <c r="O79" i="23" s="1"/>
  <c r="I29" i="23"/>
  <c r="R80" i="22"/>
  <c r="G32" i="22"/>
  <c r="R78" i="20"/>
  <c r="K29" i="20"/>
  <c r="N29" i="20"/>
  <c r="C30" i="20"/>
  <c r="V29" i="20"/>
  <c r="U29" i="20"/>
  <c r="X29" i="20" s="1"/>
  <c r="Z29" i="20" s="1"/>
  <c r="T32" i="13"/>
  <c r="J32" i="13"/>
  <c r="T74" i="13"/>
  <c r="O75" i="13" s="1"/>
  <c r="C33" i="13"/>
  <c r="S32" i="13"/>
  <c r="M32" i="13"/>
  <c r="H54" i="26" l="1"/>
  <c r="M54" i="26"/>
  <c r="J53" i="26"/>
  <c r="I53" i="26"/>
  <c r="K53" i="26" s="1"/>
  <c r="V32" i="13"/>
  <c r="Y32" i="13" s="1"/>
  <c r="X29" i="21"/>
  <c r="Z29" i="21" s="1"/>
  <c r="S78" i="21"/>
  <c r="T78" i="21" s="1"/>
  <c r="O79" i="21" s="1"/>
  <c r="S80" i="22"/>
  <c r="T80" i="22" s="1"/>
  <c r="O81" i="22" s="1"/>
  <c r="U29" i="23"/>
  <c r="C30" i="23"/>
  <c r="N29" i="23"/>
  <c r="K29" i="23"/>
  <c r="V29" i="23"/>
  <c r="H32" i="22"/>
  <c r="Q32" i="22" s="1"/>
  <c r="G30" i="21"/>
  <c r="H30" i="21" s="1"/>
  <c r="Q30" i="21" s="1"/>
  <c r="R79" i="23"/>
  <c r="G30" i="20"/>
  <c r="S78" i="20"/>
  <c r="T78" i="20" s="1"/>
  <c r="O79" i="20" s="1"/>
  <c r="R75" i="13"/>
  <c r="S75" i="13" s="1"/>
  <c r="F33" i="13"/>
  <c r="G33" i="13" s="1"/>
  <c r="I54" i="26" l="1"/>
  <c r="K54" i="26" s="1"/>
  <c r="H55" i="26"/>
  <c r="J54" i="26"/>
  <c r="M55" i="26"/>
  <c r="X29" i="23"/>
  <c r="Z29" i="23" s="1"/>
  <c r="R81" i="22"/>
  <c r="R79" i="21"/>
  <c r="G30" i="23"/>
  <c r="S79" i="23"/>
  <c r="T79" i="23" s="1"/>
  <c r="O80" i="23" s="1"/>
  <c r="I30" i="21"/>
  <c r="I32" i="22"/>
  <c r="R79" i="20"/>
  <c r="H30" i="20"/>
  <c r="Q30" i="20" s="1"/>
  <c r="T75" i="13"/>
  <c r="O76" i="13" s="1"/>
  <c r="P33" i="13"/>
  <c r="H33" i="13"/>
  <c r="J55" i="26" l="1"/>
  <c r="H56" i="26"/>
  <c r="I55" i="26"/>
  <c r="K55" i="26" s="1"/>
  <c r="M56" i="26"/>
  <c r="R80" i="23"/>
  <c r="S80" i="23" s="1"/>
  <c r="S79" i="21"/>
  <c r="T79" i="21" s="1"/>
  <c r="O80" i="21" s="1"/>
  <c r="N30" i="21"/>
  <c r="U30" i="21"/>
  <c r="C31" i="21"/>
  <c r="K30" i="21"/>
  <c r="V30" i="21"/>
  <c r="C33" i="22"/>
  <c r="V32" i="22"/>
  <c r="U32" i="22"/>
  <c r="N32" i="22"/>
  <c r="K32" i="22"/>
  <c r="S81" i="22"/>
  <c r="T81" i="22" s="1"/>
  <c r="O82" i="22" s="1"/>
  <c r="H30" i="23"/>
  <c r="Q30" i="23" s="1"/>
  <c r="I30" i="20"/>
  <c r="S79" i="20"/>
  <c r="T79" i="20" s="1"/>
  <c r="O80" i="20" s="1"/>
  <c r="T33" i="13"/>
  <c r="J33" i="13"/>
  <c r="R76" i="13"/>
  <c r="S76" i="13" s="1"/>
  <c r="C34" i="13"/>
  <c r="S33" i="13"/>
  <c r="M33" i="13"/>
  <c r="H57" i="26" l="1"/>
  <c r="I56" i="26"/>
  <c r="K56" i="26" s="1"/>
  <c r="J56" i="26"/>
  <c r="M57" i="26"/>
  <c r="V33" i="13"/>
  <c r="Y33" i="13" s="1"/>
  <c r="X32" i="22"/>
  <c r="Z32" i="22" s="1"/>
  <c r="X30" i="21"/>
  <c r="Z30" i="21" s="1"/>
  <c r="R82" i="22"/>
  <c r="R80" i="21"/>
  <c r="G33" i="22"/>
  <c r="H33" i="22" s="1"/>
  <c r="Q33" i="22" s="1"/>
  <c r="G31" i="21"/>
  <c r="H31" i="21" s="1"/>
  <c r="Q31" i="21" s="1"/>
  <c r="I30" i="23"/>
  <c r="T80" i="23"/>
  <c r="O81" i="23" s="1"/>
  <c r="R80" i="20"/>
  <c r="N30" i="20"/>
  <c r="K30" i="20"/>
  <c r="U30" i="20"/>
  <c r="C31" i="20"/>
  <c r="V30" i="20"/>
  <c r="T76" i="13"/>
  <c r="O77" i="13" s="1"/>
  <c r="F34" i="13"/>
  <c r="G34" i="13" s="1"/>
  <c r="J57" i="26" l="1"/>
  <c r="M58" i="26"/>
  <c r="I57" i="26"/>
  <c r="K57" i="26" s="1"/>
  <c r="H58" i="26"/>
  <c r="I31" i="21"/>
  <c r="I33" i="22"/>
  <c r="R81" i="23"/>
  <c r="N30" i="23"/>
  <c r="K30" i="23"/>
  <c r="V30" i="23"/>
  <c r="U30" i="23"/>
  <c r="X30" i="23" s="1"/>
  <c r="Z30" i="23" s="1"/>
  <c r="C31" i="23"/>
  <c r="S80" i="21"/>
  <c r="T80" i="21" s="1"/>
  <c r="O81" i="21" s="1"/>
  <c r="S82" i="22"/>
  <c r="T82" i="22" s="1"/>
  <c r="O83" i="22" s="1"/>
  <c r="G31" i="20"/>
  <c r="H31" i="20" s="1"/>
  <c r="Q31" i="20" s="1"/>
  <c r="X30" i="20"/>
  <c r="Z30" i="20" s="1"/>
  <c r="S80" i="20"/>
  <c r="T80" i="20" s="1"/>
  <c r="O81" i="20" s="1"/>
  <c r="R77" i="13"/>
  <c r="S77" i="13"/>
  <c r="T77" i="13" s="1"/>
  <c r="P34" i="13"/>
  <c r="H34" i="13"/>
  <c r="I58" i="26" l="1"/>
  <c r="K58" i="26" s="1"/>
  <c r="J58" i="26"/>
  <c r="M59" i="26"/>
  <c r="H59" i="26"/>
  <c r="R83" i="22"/>
  <c r="R81" i="21"/>
  <c r="S81" i="23"/>
  <c r="T81" i="23" s="1"/>
  <c r="O82" i="23" s="1"/>
  <c r="N33" i="22"/>
  <c r="C34" i="22"/>
  <c r="V33" i="22"/>
  <c r="U33" i="22"/>
  <c r="K33" i="22"/>
  <c r="C32" i="21"/>
  <c r="V31" i="21"/>
  <c r="K31" i="21"/>
  <c r="U31" i="21"/>
  <c r="N31" i="21"/>
  <c r="G31" i="23"/>
  <c r="H31" i="23" s="1"/>
  <c r="Q31" i="23" s="1"/>
  <c r="R81" i="20"/>
  <c r="I31" i="20"/>
  <c r="T34" i="13"/>
  <c r="J34" i="13"/>
  <c r="O78" i="13"/>
  <c r="S34" i="13"/>
  <c r="C35" i="13"/>
  <c r="M34" i="13"/>
  <c r="H60" i="26" l="1"/>
  <c r="J59" i="26"/>
  <c r="M60" i="26"/>
  <c r="I59" i="26"/>
  <c r="K59" i="26" s="1"/>
  <c r="X33" i="22"/>
  <c r="Z33" i="22" s="1"/>
  <c r="X31" i="21"/>
  <c r="Z31" i="21" s="1"/>
  <c r="R82" i="23"/>
  <c r="G34" i="22"/>
  <c r="S81" i="21"/>
  <c r="T81" i="21" s="1"/>
  <c r="O82" i="21" s="1"/>
  <c r="I31" i="23"/>
  <c r="G32" i="21"/>
  <c r="S83" i="22"/>
  <c r="T83" i="22" s="1"/>
  <c r="K31" i="20"/>
  <c r="V31" i="20"/>
  <c r="C32" i="20"/>
  <c r="N31" i="20"/>
  <c r="U31" i="20"/>
  <c r="S81" i="20"/>
  <c r="T81" i="20" s="1"/>
  <c r="O82" i="20" s="1"/>
  <c r="V34" i="13"/>
  <c r="Y34" i="13" s="1"/>
  <c r="R78" i="13"/>
  <c r="S78" i="13" s="1"/>
  <c r="T78" i="13" s="1"/>
  <c r="F35" i="13"/>
  <c r="G35" i="13" s="1"/>
  <c r="P35" i="13" s="1"/>
  <c r="J60" i="26" l="1"/>
  <c r="I60" i="26"/>
  <c r="K60" i="26" s="1"/>
  <c r="H61" i="26"/>
  <c r="M61" i="26"/>
  <c r="X31" i="20"/>
  <c r="Z31" i="20" s="1"/>
  <c r="R82" i="21"/>
  <c r="H32" i="21"/>
  <c r="Q32" i="21" s="1"/>
  <c r="S82" i="23"/>
  <c r="T82" i="23" s="1"/>
  <c r="O83" i="23" s="1"/>
  <c r="H34" i="22"/>
  <c r="Q34" i="22" s="1"/>
  <c r="K31" i="23"/>
  <c r="C32" i="23"/>
  <c r="V31" i="23"/>
  <c r="N31" i="23"/>
  <c r="U31" i="23"/>
  <c r="R82" i="20"/>
  <c r="G32" i="20"/>
  <c r="O79" i="13"/>
  <c r="H35" i="13"/>
  <c r="H62" i="26" l="1"/>
  <c r="M62" i="26"/>
  <c r="I61" i="26"/>
  <c r="K61" i="26" s="1"/>
  <c r="J61" i="26"/>
  <c r="X31" i="23"/>
  <c r="Z31" i="23" s="1"/>
  <c r="R83" i="23"/>
  <c r="I34" i="22"/>
  <c r="S82" i="21"/>
  <c r="T82" i="21" s="1"/>
  <c r="O83" i="21" s="1"/>
  <c r="G32" i="23"/>
  <c r="I32" i="21"/>
  <c r="H32" i="20"/>
  <c r="Q32" i="20" s="1"/>
  <c r="S82" i="20"/>
  <c r="T82" i="20" s="1"/>
  <c r="O83" i="20" s="1"/>
  <c r="T35" i="13"/>
  <c r="J35" i="13"/>
  <c r="R79" i="13"/>
  <c r="S79" i="13" s="1"/>
  <c r="T79" i="13" s="1"/>
  <c r="S35" i="13"/>
  <c r="C36" i="13"/>
  <c r="M35" i="13"/>
  <c r="H63" i="26" l="1"/>
  <c r="M63" i="26"/>
  <c r="I62" i="26"/>
  <c r="K62" i="26" s="1"/>
  <c r="J62" i="26"/>
  <c r="V35" i="13"/>
  <c r="Y35" i="13" s="1"/>
  <c r="R83" i="21"/>
  <c r="N34" i="22"/>
  <c r="K34" i="22"/>
  <c r="C35" i="22"/>
  <c r="V34" i="22"/>
  <c r="U34" i="22"/>
  <c r="X34" i="22" s="1"/>
  <c r="Z34" i="22" s="1"/>
  <c r="U32" i="21"/>
  <c r="C33" i="21"/>
  <c r="N32" i="21"/>
  <c r="K32" i="21"/>
  <c r="V32" i="21"/>
  <c r="H32" i="23"/>
  <c r="Q32" i="23" s="1"/>
  <c r="S83" i="23"/>
  <c r="T83" i="23" s="1"/>
  <c r="R83" i="20"/>
  <c r="I32" i="20"/>
  <c r="O80" i="13"/>
  <c r="F36" i="13"/>
  <c r="G36" i="13" s="1"/>
  <c r="P36" i="13" s="1"/>
  <c r="I63" i="26" l="1"/>
  <c r="K63" i="26" s="1"/>
  <c r="J63" i="26"/>
  <c r="H64" i="26"/>
  <c r="M64" i="26"/>
  <c r="G35" i="22"/>
  <c r="H35" i="22" s="1"/>
  <c r="S83" i="21"/>
  <c r="T83" i="21" s="1"/>
  <c r="G33" i="21"/>
  <c r="H33" i="21" s="1"/>
  <c r="Q33" i="21" s="1"/>
  <c r="X32" i="21"/>
  <c r="Z32" i="21" s="1"/>
  <c r="I32" i="23"/>
  <c r="U32" i="20"/>
  <c r="V32" i="20"/>
  <c r="N32" i="20"/>
  <c r="C33" i="20"/>
  <c r="K32" i="20"/>
  <c r="S83" i="20"/>
  <c r="T83" i="20" s="1"/>
  <c r="R80" i="13"/>
  <c r="S80" i="13" s="1"/>
  <c r="T80" i="13" s="1"/>
  <c r="H36" i="13"/>
  <c r="J64" i="26" l="1"/>
  <c r="I64" i="26"/>
  <c r="K64" i="26" s="1"/>
  <c r="H65" i="26"/>
  <c r="M65" i="26"/>
  <c r="Q35" i="22"/>
  <c r="I35" i="22"/>
  <c r="C33" i="23"/>
  <c r="V32" i="23"/>
  <c r="U32" i="23"/>
  <c r="X32" i="23" s="1"/>
  <c r="Z32" i="23" s="1"/>
  <c r="N32" i="23"/>
  <c r="K32" i="23"/>
  <c r="I33" i="21"/>
  <c r="G33" i="20"/>
  <c r="H33" i="20" s="1"/>
  <c r="X32" i="20"/>
  <c r="Z32" i="20" s="1"/>
  <c r="T36" i="13"/>
  <c r="J36" i="13"/>
  <c r="O81" i="13"/>
  <c r="M36" i="13"/>
  <c r="S36" i="13"/>
  <c r="V36" i="13" s="1"/>
  <c r="Y36" i="13" s="1"/>
  <c r="C37" i="13"/>
  <c r="F37" i="13" s="1"/>
  <c r="G37" i="13" s="1"/>
  <c r="M66" i="26" l="1"/>
  <c r="J65" i="26"/>
  <c r="H66" i="26"/>
  <c r="I65" i="26"/>
  <c r="K65" i="26" s="1"/>
  <c r="N33" i="21"/>
  <c r="V33" i="21"/>
  <c r="U33" i="21"/>
  <c r="X33" i="21" s="1"/>
  <c r="Z33" i="21" s="1"/>
  <c r="C34" i="21"/>
  <c r="K33" i="21"/>
  <c r="G33" i="23"/>
  <c r="C36" i="22"/>
  <c r="V35" i="22"/>
  <c r="U35" i="22"/>
  <c r="N35" i="22"/>
  <c r="K35" i="22"/>
  <c r="Q33" i="20"/>
  <c r="I33" i="20"/>
  <c r="R81" i="13"/>
  <c r="S81" i="13" s="1"/>
  <c r="T81" i="13" s="1"/>
  <c r="P37" i="13"/>
  <c r="H37" i="13"/>
  <c r="J66" i="26" l="1"/>
  <c r="I66" i="26"/>
  <c r="K66" i="26" s="1"/>
  <c r="H67" i="26"/>
  <c r="M67" i="26"/>
  <c r="X35" i="22"/>
  <c r="Z35" i="22" s="1"/>
  <c r="H33" i="23"/>
  <c r="Q33" i="23" s="1"/>
  <c r="G34" i="21"/>
  <c r="G36" i="22"/>
  <c r="H36" i="22" s="1"/>
  <c r="C34" i="20"/>
  <c r="V33" i="20"/>
  <c r="N33" i="20"/>
  <c r="K33" i="20"/>
  <c r="U33" i="20"/>
  <c r="T37" i="13"/>
  <c r="J37" i="13"/>
  <c r="O82" i="13"/>
  <c r="M37" i="13"/>
  <c r="C38" i="13"/>
  <c r="F38" i="13" s="1"/>
  <c r="G38" i="13" s="1"/>
  <c r="S37" i="13"/>
  <c r="H68" i="26" l="1"/>
  <c r="I67" i="26"/>
  <c r="K67" i="26" s="1"/>
  <c r="J67" i="26"/>
  <c r="M68" i="26"/>
  <c r="V37" i="13"/>
  <c r="Y37" i="13" s="1"/>
  <c r="X33" i="20"/>
  <c r="Z33" i="20" s="1"/>
  <c r="Q36" i="22"/>
  <c r="I36" i="22"/>
  <c r="H34" i="21"/>
  <c r="Q34" i="21" s="1"/>
  <c r="I33" i="23"/>
  <c r="G34" i="20"/>
  <c r="R82" i="13"/>
  <c r="S82" i="13" s="1"/>
  <c r="T82" i="13" s="1"/>
  <c r="P38" i="13"/>
  <c r="H38" i="13"/>
  <c r="I68" i="26" l="1"/>
  <c r="K68" i="26" s="1"/>
  <c r="J68" i="26"/>
  <c r="H69" i="26"/>
  <c r="M69" i="26"/>
  <c r="I34" i="21"/>
  <c r="N36" i="22"/>
  <c r="K36" i="22"/>
  <c r="C37" i="22"/>
  <c r="V36" i="22"/>
  <c r="U36" i="22"/>
  <c r="X36" i="22" s="1"/>
  <c r="Z36" i="22" s="1"/>
  <c r="N33" i="23"/>
  <c r="V33" i="23"/>
  <c r="U33" i="23"/>
  <c r="C34" i="23"/>
  <c r="K33" i="23"/>
  <c r="H34" i="20"/>
  <c r="Q34" i="20" s="1"/>
  <c r="T38" i="13"/>
  <c r="J38" i="13"/>
  <c r="O83" i="13"/>
  <c r="C39" i="13"/>
  <c r="S38" i="13"/>
  <c r="V38" i="13" s="1"/>
  <c r="Y38" i="13" s="1"/>
  <c r="M38" i="13"/>
  <c r="M70" i="26" l="1"/>
  <c r="I69" i="26"/>
  <c r="K69" i="26" s="1"/>
  <c r="H70" i="26"/>
  <c r="J69" i="26"/>
  <c r="X33" i="23"/>
  <c r="Z33" i="23" s="1"/>
  <c r="G37" i="22"/>
  <c r="U34" i="21"/>
  <c r="K34" i="21"/>
  <c r="C35" i="21"/>
  <c r="N34" i="21"/>
  <c r="V34" i="21"/>
  <c r="G34" i="23"/>
  <c r="I34" i="20"/>
  <c r="R83" i="13"/>
  <c r="S83" i="13" s="1"/>
  <c r="F39" i="13"/>
  <c r="G39" i="13" s="1"/>
  <c r="I70" i="26" l="1"/>
  <c r="K70" i="26" s="1"/>
  <c r="H71" i="26"/>
  <c r="J70" i="26"/>
  <c r="M71" i="26"/>
  <c r="X34" i="21"/>
  <c r="Z34" i="21" s="1"/>
  <c r="G35" i="21"/>
  <c r="H37" i="22"/>
  <c r="Q37" i="22" s="1"/>
  <c r="H34" i="23"/>
  <c r="Q34" i="23" s="1"/>
  <c r="C35" i="20"/>
  <c r="V34" i="20"/>
  <c r="N34" i="20"/>
  <c r="K34" i="20"/>
  <c r="U34" i="20"/>
  <c r="T83" i="13"/>
  <c r="P39" i="13"/>
  <c r="H39" i="13"/>
  <c r="J71" i="26" l="1"/>
  <c r="I71" i="26"/>
  <c r="K71" i="26" s="1"/>
  <c r="H72" i="26"/>
  <c r="M72" i="26"/>
  <c r="X34" i="20"/>
  <c r="Z34" i="20" s="1"/>
  <c r="H35" i="21"/>
  <c r="Q35" i="21" s="1"/>
  <c r="I37" i="22"/>
  <c r="I34" i="23"/>
  <c r="G35" i="20"/>
  <c r="H35" i="20" s="1"/>
  <c r="T39" i="13"/>
  <c r="J39" i="13"/>
  <c r="S39" i="13"/>
  <c r="C40" i="13"/>
  <c r="M39" i="13"/>
  <c r="J72" i="26" l="1"/>
  <c r="M73" i="26"/>
  <c r="I72" i="26"/>
  <c r="K72" i="26" s="1"/>
  <c r="H73" i="26"/>
  <c r="V39" i="13"/>
  <c r="Y39" i="13" s="1"/>
  <c r="N37" i="22"/>
  <c r="K37" i="22"/>
  <c r="C38" i="22"/>
  <c r="V37" i="22"/>
  <c r="U37" i="22"/>
  <c r="X37" i="22" s="1"/>
  <c r="Z37" i="22" s="1"/>
  <c r="N34" i="23"/>
  <c r="K34" i="23"/>
  <c r="U34" i="23"/>
  <c r="C35" i="23"/>
  <c r="V34" i="23"/>
  <c r="I35" i="21"/>
  <c r="Q35" i="20"/>
  <c r="I35" i="20"/>
  <c r="F40" i="13"/>
  <c r="G40" i="13" s="1"/>
  <c r="H74" i="26" l="1"/>
  <c r="J73" i="26"/>
  <c r="M74" i="26"/>
  <c r="I73" i="26"/>
  <c r="K73" i="26" s="1"/>
  <c r="G35" i="23"/>
  <c r="H35" i="23" s="1"/>
  <c r="Q35" i="23" s="1"/>
  <c r="X34" i="23"/>
  <c r="Z34" i="23" s="1"/>
  <c r="G38" i="22"/>
  <c r="C36" i="21"/>
  <c r="V35" i="21"/>
  <c r="U35" i="21"/>
  <c r="X35" i="21" s="1"/>
  <c r="Z35" i="21" s="1"/>
  <c r="N35" i="21"/>
  <c r="K35" i="21"/>
  <c r="C36" i="20"/>
  <c r="V35" i="20"/>
  <c r="N35" i="20"/>
  <c r="K35" i="20"/>
  <c r="U35" i="20"/>
  <c r="P40" i="13"/>
  <c r="H40" i="13"/>
  <c r="I74" i="26" l="1"/>
  <c r="K74" i="26" s="1"/>
  <c r="J74" i="26"/>
  <c r="H75" i="26"/>
  <c r="M75" i="26"/>
  <c r="X35" i="20"/>
  <c r="Z35" i="20" s="1"/>
  <c r="G36" i="21"/>
  <c r="H38" i="22"/>
  <c r="Q38" i="22" s="1"/>
  <c r="I35" i="23"/>
  <c r="G36" i="20"/>
  <c r="T40" i="13"/>
  <c r="J40" i="13"/>
  <c r="S40" i="13"/>
  <c r="V40" i="13" s="1"/>
  <c r="Y40" i="13" s="1"/>
  <c r="C41" i="13"/>
  <c r="M40" i="13"/>
  <c r="H76" i="26" l="1"/>
  <c r="J75" i="26"/>
  <c r="I75" i="26"/>
  <c r="K75" i="26" s="1"/>
  <c r="M76" i="26"/>
  <c r="C36" i="23"/>
  <c r="V35" i="23"/>
  <c r="U35" i="23"/>
  <c r="X35" i="23" s="1"/>
  <c r="Z35" i="23" s="1"/>
  <c r="N35" i="23"/>
  <c r="K35" i="23"/>
  <c r="H36" i="21"/>
  <c r="Q36" i="21" s="1"/>
  <c r="I38" i="22"/>
  <c r="H36" i="20"/>
  <c r="Q36" i="20" s="1"/>
  <c r="F41" i="13"/>
  <c r="G41" i="13" s="1"/>
  <c r="I76" i="26" l="1"/>
  <c r="K76" i="26" s="1"/>
  <c r="J76" i="26"/>
  <c r="H77" i="26"/>
  <c r="M77" i="26"/>
  <c r="C39" i="22"/>
  <c r="V38" i="22"/>
  <c r="U38" i="22"/>
  <c r="X38" i="22" s="1"/>
  <c r="Z38" i="22" s="1"/>
  <c r="N38" i="22"/>
  <c r="K38" i="22"/>
  <c r="G36" i="23"/>
  <c r="H36" i="23" s="1"/>
  <c r="Q36" i="23" s="1"/>
  <c r="I36" i="21"/>
  <c r="I36" i="20"/>
  <c r="P41" i="13"/>
  <c r="H41" i="13"/>
  <c r="H78" i="26" l="1"/>
  <c r="M78" i="26"/>
  <c r="I77" i="26"/>
  <c r="K77" i="26" s="1"/>
  <c r="J77" i="26"/>
  <c r="I36" i="23"/>
  <c r="K36" i="21"/>
  <c r="V36" i="21"/>
  <c r="U36" i="21"/>
  <c r="X36" i="21" s="1"/>
  <c r="Z36" i="21" s="1"/>
  <c r="C37" i="21"/>
  <c r="N36" i="21"/>
  <c r="G39" i="22"/>
  <c r="H39" i="22" s="1"/>
  <c r="K36" i="20"/>
  <c r="N36" i="20"/>
  <c r="V36" i="20"/>
  <c r="C37" i="20"/>
  <c r="U36" i="20"/>
  <c r="T41" i="13"/>
  <c r="J41" i="13"/>
  <c r="S41" i="13"/>
  <c r="V41" i="13" s="1"/>
  <c r="Y41" i="13" s="1"/>
  <c r="M41" i="13"/>
  <c r="C42" i="13"/>
  <c r="I78" i="26" l="1"/>
  <c r="K78" i="26" s="1"/>
  <c r="J78" i="26"/>
  <c r="H79" i="26"/>
  <c r="M79" i="26"/>
  <c r="X36" i="20"/>
  <c r="Z36" i="20" s="1"/>
  <c r="Q39" i="22"/>
  <c r="I39" i="22"/>
  <c r="G37" i="21"/>
  <c r="U36" i="23"/>
  <c r="C37" i="23"/>
  <c r="N36" i="23"/>
  <c r="K36" i="23"/>
  <c r="V36" i="23"/>
  <c r="G37" i="20"/>
  <c r="F42" i="13"/>
  <c r="G42" i="13" s="1"/>
  <c r="I79" i="26" l="1"/>
  <c r="K79" i="26" s="1"/>
  <c r="H80" i="26"/>
  <c r="J79" i="26"/>
  <c r="M80" i="26"/>
  <c r="X36" i="23"/>
  <c r="Z36" i="23" s="1"/>
  <c r="H37" i="21"/>
  <c r="Q37" i="21" s="1"/>
  <c r="G37" i="23"/>
  <c r="H37" i="23" s="1"/>
  <c r="Q37" i="23" s="1"/>
  <c r="U39" i="22"/>
  <c r="N39" i="22"/>
  <c r="K39" i="22"/>
  <c r="C40" i="22"/>
  <c r="V39" i="22"/>
  <c r="H37" i="20"/>
  <c r="Q37" i="20" s="1"/>
  <c r="P42" i="13"/>
  <c r="H42" i="13"/>
  <c r="I80" i="26" l="1"/>
  <c r="K80" i="26" s="1"/>
  <c r="J80" i="26"/>
  <c r="H81" i="26"/>
  <c r="M81" i="26"/>
  <c r="X39" i="22"/>
  <c r="Z39" i="22" s="1"/>
  <c r="I37" i="23"/>
  <c r="G40" i="22"/>
  <c r="I37" i="21"/>
  <c r="I37" i="20"/>
  <c r="T42" i="13"/>
  <c r="J42" i="13"/>
  <c r="S42" i="13"/>
  <c r="V42" i="13" s="1"/>
  <c r="Y42" i="13" s="1"/>
  <c r="C43" i="13"/>
  <c r="M42" i="13"/>
  <c r="H82" i="26" l="1"/>
  <c r="I81" i="26"/>
  <c r="K81" i="26" s="1"/>
  <c r="J81" i="26"/>
  <c r="M82" i="26"/>
  <c r="H40" i="22"/>
  <c r="Q40" i="22" s="1"/>
  <c r="C38" i="21"/>
  <c r="V37" i="21"/>
  <c r="N37" i="21"/>
  <c r="K37" i="21"/>
  <c r="U37" i="21"/>
  <c r="X37" i="21" s="1"/>
  <c r="Z37" i="21" s="1"/>
  <c r="N37" i="23"/>
  <c r="K37" i="23"/>
  <c r="V37" i="23"/>
  <c r="U37" i="23"/>
  <c r="C38" i="23"/>
  <c r="C38" i="20"/>
  <c r="K37" i="20"/>
  <c r="V37" i="20"/>
  <c r="N37" i="20"/>
  <c r="U37" i="20"/>
  <c r="X37" i="20" s="1"/>
  <c r="Z37" i="20" s="1"/>
  <c r="F43" i="13"/>
  <c r="G43" i="13" s="1"/>
  <c r="P43" i="13" s="1"/>
  <c r="I82" i="26" l="1"/>
  <c r="K82" i="26" s="1"/>
  <c r="J82" i="26"/>
  <c r="H83" i="26"/>
  <c r="M83" i="26"/>
  <c r="G38" i="23"/>
  <c r="G38" i="21"/>
  <c r="X37" i="23"/>
  <c r="Z37" i="23" s="1"/>
  <c r="I40" i="22"/>
  <c r="G38" i="20"/>
  <c r="H43" i="13"/>
  <c r="S43" i="13" s="1"/>
  <c r="M84" i="26" l="1"/>
  <c r="I83" i="26"/>
  <c r="K83" i="26" s="1"/>
  <c r="H84" i="26"/>
  <c r="J83" i="26"/>
  <c r="H38" i="23"/>
  <c r="Q38" i="23" s="1"/>
  <c r="H38" i="21"/>
  <c r="Q38" i="21" s="1"/>
  <c r="N40" i="22"/>
  <c r="K40" i="22"/>
  <c r="C41" i="22"/>
  <c r="V40" i="22"/>
  <c r="U40" i="22"/>
  <c r="X40" i="22" s="1"/>
  <c r="Z40" i="22" s="1"/>
  <c r="H38" i="20"/>
  <c r="Q38" i="20" s="1"/>
  <c r="T43" i="13"/>
  <c r="V43" i="13" s="1"/>
  <c r="Y43" i="13" s="1"/>
  <c r="J43" i="13"/>
  <c r="C44" i="13"/>
  <c r="M43" i="13"/>
  <c r="F44" i="13"/>
  <c r="G44" i="13" s="1"/>
  <c r="I84" i="26" l="1"/>
  <c r="K84" i="26" s="1"/>
  <c r="H85" i="26"/>
  <c r="J84" i="26"/>
  <c r="M85" i="26"/>
  <c r="I38" i="23"/>
  <c r="G41" i="22"/>
  <c r="I38" i="21"/>
  <c r="I38" i="20"/>
  <c r="P44" i="13"/>
  <c r="H44" i="13"/>
  <c r="M86" i="26" l="1"/>
  <c r="I85" i="26"/>
  <c r="K85" i="26" s="1"/>
  <c r="H86" i="26"/>
  <c r="J85" i="26"/>
  <c r="C39" i="23"/>
  <c r="G39" i="23" s="1"/>
  <c r="V38" i="23"/>
  <c r="N38" i="23"/>
  <c r="K38" i="23"/>
  <c r="U38" i="23"/>
  <c r="X38" i="23" s="1"/>
  <c r="Z38" i="23" s="1"/>
  <c r="H39" i="23"/>
  <c r="Q39" i="23" s="1"/>
  <c r="H41" i="22"/>
  <c r="Q41" i="22" s="1"/>
  <c r="N38" i="21"/>
  <c r="K38" i="21"/>
  <c r="C39" i="21"/>
  <c r="V38" i="21"/>
  <c r="U38" i="21"/>
  <c r="X38" i="21" s="1"/>
  <c r="Z38" i="21" s="1"/>
  <c r="N38" i="20"/>
  <c r="V38" i="20"/>
  <c r="K38" i="20"/>
  <c r="C39" i="20"/>
  <c r="U38" i="20"/>
  <c r="X38" i="20" s="1"/>
  <c r="Z38" i="20" s="1"/>
  <c r="T44" i="13"/>
  <c r="J44" i="13"/>
  <c r="C45" i="13"/>
  <c r="S44" i="13"/>
  <c r="M44" i="13"/>
  <c r="H87" i="26" l="1"/>
  <c r="J86" i="26"/>
  <c r="M87" i="26"/>
  <c r="I86" i="26"/>
  <c r="K86" i="26" s="1"/>
  <c r="V44" i="13"/>
  <c r="Y44" i="13" s="1"/>
  <c r="G39" i="21"/>
  <c r="I41" i="22"/>
  <c r="I39" i="23"/>
  <c r="G39" i="20"/>
  <c r="H39" i="20" s="1"/>
  <c r="Q39" i="20" s="1"/>
  <c r="F45" i="13"/>
  <c r="M88" i="26" l="1"/>
  <c r="I87" i="26"/>
  <c r="K87" i="26" s="1"/>
  <c r="J87" i="26"/>
  <c r="H88" i="26"/>
  <c r="U39" i="23"/>
  <c r="V39" i="23"/>
  <c r="C40" i="23"/>
  <c r="N39" i="23"/>
  <c r="K39" i="23"/>
  <c r="K41" i="22"/>
  <c r="C42" i="22"/>
  <c r="V41" i="22"/>
  <c r="U41" i="22"/>
  <c r="N41" i="22"/>
  <c r="H39" i="21"/>
  <c r="Q39" i="21" s="1"/>
  <c r="I39" i="20"/>
  <c r="G45" i="13"/>
  <c r="P45" i="13" s="1"/>
  <c r="H89" i="26" l="1"/>
  <c r="J88" i="26"/>
  <c r="I88" i="26"/>
  <c r="K88" i="26" s="1"/>
  <c r="M89" i="26"/>
  <c r="X41" i="22"/>
  <c r="Z41" i="22" s="1"/>
  <c r="G42" i="22"/>
  <c r="G40" i="23"/>
  <c r="X39" i="23"/>
  <c r="Z39" i="23" s="1"/>
  <c r="I39" i="21"/>
  <c r="K39" i="20"/>
  <c r="N39" i="20"/>
  <c r="C40" i="20"/>
  <c r="V39" i="20"/>
  <c r="U39" i="20"/>
  <c r="H45" i="13"/>
  <c r="I89" i="26" l="1"/>
  <c r="K89" i="26" s="1"/>
  <c r="J89" i="26"/>
  <c r="H90" i="26"/>
  <c r="M90" i="26"/>
  <c r="X39" i="20"/>
  <c r="Z39" i="20" s="1"/>
  <c r="H40" i="23"/>
  <c r="Q40" i="23" s="1"/>
  <c r="H42" i="22"/>
  <c r="Q42" i="22" s="1"/>
  <c r="N39" i="21"/>
  <c r="K39" i="21"/>
  <c r="C40" i="21"/>
  <c r="V39" i="21"/>
  <c r="U39" i="21"/>
  <c r="G40" i="20"/>
  <c r="S45" i="13"/>
  <c r="U45" i="13"/>
  <c r="T45" i="13"/>
  <c r="J90" i="26" l="1"/>
  <c r="H91" i="26"/>
  <c r="I90" i="26"/>
  <c r="K90" i="26" s="1"/>
  <c r="M91" i="26"/>
  <c r="G40" i="21"/>
  <c r="I42" i="22"/>
  <c r="X39" i="21"/>
  <c r="Z39" i="21" s="1"/>
  <c r="I40" i="23"/>
  <c r="H40" i="20"/>
  <c r="Q40" i="20" s="1"/>
  <c r="V45" i="13"/>
  <c r="Y45" i="13" s="1"/>
  <c r="Z43" i="13" s="1"/>
  <c r="AA43" i="13" s="1"/>
  <c r="AA45" i="13"/>
  <c r="AC45" i="13" s="1"/>
  <c r="AD45" i="13" s="1"/>
  <c r="AF45" i="13" s="1"/>
  <c r="H92" i="26" l="1"/>
  <c r="M92" i="26"/>
  <c r="I91" i="26"/>
  <c r="K91" i="26" s="1"/>
  <c r="J91" i="26"/>
  <c r="AA44" i="13"/>
  <c r="AC44" i="13" s="1"/>
  <c r="AD44" i="13" s="1"/>
  <c r="AF44" i="13" s="1"/>
  <c r="N40" i="23"/>
  <c r="K40" i="23"/>
  <c r="C41" i="23"/>
  <c r="V40" i="23"/>
  <c r="U40" i="23"/>
  <c r="X40" i="23" s="1"/>
  <c r="Z40" i="23" s="1"/>
  <c r="C43" i="22"/>
  <c r="V42" i="22"/>
  <c r="U42" i="22"/>
  <c r="N42" i="22"/>
  <c r="K42" i="22"/>
  <c r="H40" i="21"/>
  <c r="Q40" i="21" s="1"/>
  <c r="I40" i="20"/>
  <c r="Z42" i="13"/>
  <c r="AC43" i="13"/>
  <c r="AD43" i="13" s="1"/>
  <c r="AF43" i="13" s="1"/>
  <c r="I92" i="26" l="1"/>
  <c r="K92" i="26" s="1"/>
  <c r="M93" i="26"/>
  <c r="J92" i="26"/>
  <c r="H93" i="26"/>
  <c r="G43" i="22"/>
  <c r="G41" i="23"/>
  <c r="H41" i="23" s="1"/>
  <c r="Q41" i="23" s="1"/>
  <c r="X42" i="22"/>
  <c r="Z42" i="22" s="1"/>
  <c r="I40" i="21"/>
  <c r="N40" i="20"/>
  <c r="K40" i="20"/>
  <c r="U40" i="20"/>
  <c r="C41" i="20"/>
  <c r="V40" i="20"/>
  <c r="AA42" i="13"/>
  <c r="AC42" i="13" s="1"/>
  <c r="AD42" i="13" s="1"/>
  <c r="AF42" i="13" s="1"/>
  <c r="Z41" i="13"/>
  <c r="Z40" i="13" s="1"/>
  <c r="AA40" i="13" s="1"/>
  <c r="H94" i="26" l="1"/>
  <c r="J93" i="26"/>
  <c r="I93" i="26"/>
  <c r="K93" i="26" s="1"/>
  <c r="M94" i="26"/>
  <c r="I41" i="23"/>
  <c r="H43" i="22"/>
  <c r="Q43" i="22" s="1"/>
  <c r="C41" i="21"/>
  <c r="V40" i="21"/>
  <c r="U40" i="21"/>
  <c r="X40" i="21" s="1"/>
  <c r="Z40" i="21" s="1"/>
  <c r="N40" i="21"/>
  <c r="K40" i="21"/>
  <c r="G41" i="20"/>
  <c r="H41" i="20" s="1"/>
  <c r="Q41" i="20" s="1"/>
  <c r="X40" i="20"/>
  <c r="Z40" i="20" s="1"/>
  <c r="AA41" i="13"/>
  <c r="AC41" i="13" s="1"/>
  <c r="AD41" i="13" s="1"/>
  <c r="AF41" i="13" s="1"/>
  <c r="I94" i="26" l="1"/>
  <c r="K94" i="26" s="1"/>
  <c r="M95" i="26"/>
  <c r="J94" i="26"/>
  <c r="H95" i="26"/>
  <c r="G41" i="21"/>
  <c r="K41" i="23"/>
  <c r="C42" i="23"/>
  <c r="V41" i="23"/>
  <c r="U41" i="23"/>
  <c r="X41" i="23" s="1"/>
  <c r="Z41" i="23" s="1"/>
  <c r="N41" i="23"/>
  <c r="I43" i="22"/>
  <c r="I41" i="20"/>
  <c r="Z39" i="13"/>
  <c r="AC40" i="13"/>
  <c r="AD40" i="13" s="1"/>
  <c r="AF40" i="13" s="1"/>
  <c r="J95" i="26" l="1"/>
  <c r="H96" i="26"/>
  <c r="M96" i="26"/>
  <c r="I95" i="26"/>
  <c r="K95" i="26" s="1"/>
  <c r="H41" i="21"/>
  <c r="Q41" i="21" s="1"/>
  <c r="N43" i="22"/>
  <c r="K43" i="22"/>
  <c r="C44" i="22"/>
  <c r="V43" i="22"/>
  <c r="U43" i="22"/>
  <c r="X43" i="22" s="1"/>
  <c r="Z43" i="22" s="1"/>
  <c r="G42" i="23"/>
  <c r="H42" i="23" s="1"/>
  <c r="N41" i="20"/>
  <c r="K41" i="20"/>
  <c r="V41" i="20"/>
  <c r="C42" i="20"/>
  <c r="U41" i="20"/>
  <c r="AA39" i="13"/>
  <c r="AC39" i="13" s="1"/>
  <c r="AD39" i="13" s="1"/>
  <c r="AF39" i="13" s="1"/>
  <c r="Z38" i="13"/>
  <c r="H97" i="26" l="1"/>
  <c r="I96" i="26"/>
  <c r="K96" i="26" s="1"/>
  <c r="J96" i="26"/>
  <c r="M97" i="26"/>
  <c r="X41" i="20"/>
  <c r="Z41" i="20" s="1"/>
  <c r="Q42" i="23"/>
  <c r="I42" i="23"/>
  <c r="G44" i="22"/>
  <c r="H44" i="22" s="1"/>
  <c r="Q44" i="22" s="1"/>
  <c r="I41" i="21"/>
  <c r="G42" i="20"/>
  <c r="Z37" i="13"/>
  <c r="AA38" i="13"/>
  <c r="AC38" i="13" s="1"/>
  <c r="AD38" i="13" s="1"/>
  <c r="AF38" i="13" s="1"/>
  <c r="I97" i="26" l="1"/>
  <c r="K97" i="26" s="1"/>
  <c r="M98" i="26"/>
  <c r="J97" i="26"/>
  <c r="H98" i="26"/>
  <c r="I44" i="22"/>
  <c r="C43" i="23"/>
  <c r="V42" i="23"/>
  <c r="U42" i="23"/>
  <c r="X42" i="23" s="1"/>
  <c r="Z42" i="23" s="1"/>
  <c r="N42" i="23"/>
  <c r="K42" i="23"/>
  <c r="U41" i="21"/>
  <c r="X41" i="21" s="1"/>
  <c r="Z41" i="21" s="1"/>
  <c r="N41" i="21"/>
  <c r="K41" i="21"/>
  <c r="C42" i="21"/>
  <c r="V41" i="21"/>
  <c r="H42" i="20"/>
  <c r="Q42" i="20" s="1"/>
  <c r="AA37" i="13"/>
  <c r="AC37" i="13" s="1"/>
  <c r="AD37" i="13" s="1"/>
  <c r="AF37" i="13" s="1"/>
  <c r="Z36" i="13"/>
  <c r="H99" i="26" l="1"/>
  <c r="I98" i="26"/>
  <c r="K98" i="26" s="1"/>
  <c r="J98" i="26"/>
  <c r="M99" i="26"/>
  <c r="G43" i="23"/>
  <c r="N44" i="22"/>
  <c r="K44" i="22"/>
  <c r="V44" i="22"/>
  <c r="C45" i="22"/>
  <c r="U44" i="22"/>
  <c r="G42" i="21"/>
  <c r="I42" i="20"/>
  <c r="AA36" i="13"/>
  <c r="AC36" i="13" s="1"/>
  <c r="AD36" i="13" s="1"/>
  <c r="AF36" i="13" s="1"/>
  <c r="Z35" i="13"/>
  <c r="J99" i="26" l="1"/>
  <c r="M100" i="26"/>
  <c r="I99" i="26"/>
  <c r="K99" i="26" s="1"/>
  <c r="H100" i="26"/>
  <c r="H42" i="21"/>
  <c r="Q42" i="21" s="1"/>
  <c r="H43" i="23"/>
  <c r="Q43" i="23" s="1"/>
  <c r="X44" i="22"/>
  <c r="Z44" i="22" s="1"/>
  <c r="G45" i="22"/>
  <c r="H45" i="22" s="1"/>
  <c r="Q45" i="22" s="1"/>
  <c r="K42" i="20"/>
  <c r="V42" i="20"/>
  <c r="U42" i="20"/>
  <c r="X42" i="20" s="1"/>
  <c r="Z42" i="20" s="1"/>
  <c r="N42" i="20"/>
  <c r="C43" i="20"/>
  <c r="Z34" i="13"/>
  <c r="AA35" i="13"/>
  <c r="AC35" i="13" s="1"/>
  <c r="AD35" i="13" s="1"/>
  <c r="AF35" i="13" s="1"/>
  <c r="J100" i="26" l="1"/>
  <c r="H101" i="26"/>
  <c r="I100" i="26"/>
  <c r="K100" i="26" s="1"/>
  <c r="M101" i="26"/>
  <c r="I45" i="22"/>
  <c r="I43" i="23"/>
  <c r="I42" i="21"/>
  <c r="G43" i="20"/>
  <c r="Z33" i="13"/>
  <c r="AA34" i="13"/>
  <c r="AC34" i="13" s="1"/>
  <c r="AD34" i="13" s="1"/>
  <c r="AF34" i="13" s="1"/>
  <c r="H102" i="26" l="1"/>
  <c r="M102" i="26"/>
  <c r="J101" i="26"/>
  <c r="I101" i="26"/>
  <c r="K101" i="26" s="1"/>
  <c r="N42" i="21"/>
  <c r="K42" i="21"/>
  <c r="C43" i="21"/>
  <c r="V42" i="21"/>
  <c r="U42" i="21"/>
  <c r="X42" i="21" s="1"/>
  <c r="Z42" i="21" s="1"/>
  <c r="N43" i="23"/>
  <c r="V43" i="23"/>
  <c r="U43" i="23"/>
  <c r="C44" i="23"/>
  <c r="K43" i="23"/>
  <c r="K45" i="22"/>
  <c r="W45" i="22" s="1"/>
  <c r="V45" i="22"/>
  <c r="U45" i="22"/>
  <c r="X45" i="22" s="1"/>
  <c r="Z45" i="22" s="1"/>
  <c r="N45" i="22"/>
  <c r="H43" i="20"/>
  <c r="Q43" i="20" s="1"/>
  <c r="Z32" i="13"/>
  <c r="AA33" i="13"/>
  <c r="AC33" i="13" s="1"/>
  <c r="AD33" i="13" s="1"/>
  <c r="AF33" i="13" s="1"/>
  <c r="I102" i="26" l="1"/>
  <c r="K102" i="26" s="1"/>
  <c r="M103" i="26"/>
  <c r="H103" i="26"/>
  <c r="J102" i="26"/>
  <c r="G44" i="23"/>
  <c r="X43" i="23"/>
  <c r="Z43" i="23" s="1"/>
  <c r="AB45" i="22"/>
  <c r="AD45" i="22" s="1"/>
  <c r="AE45" i="22" s="1"/>
  <c r="AG45" i="22" s="1"/>
  <c r="AA44" i="22"/>
  <c r="G43" i="21"/>
  <c r="H43" i="21" s="1"/>
  <c r="Q43" i="21" s="1"/>
  <c r="I43" i="20"/>
  <c r="AA32" i="13"/>
  <c r="AC32" i="13" s="1"/>
  <c r="AD32" i="13" s="1"/>
  <c r="AF32" i="13" s="1"/>
  <c r="Z31" i="13"/>
  <c r="I103" i="26" l="1"/>
  <c r="K103" i="26" s="1"/>
  <c r="J103" i="26"/>
  <c r="H104" i="26"/>
  <c r="M104" i="26"/>
  <c r="AB44" i="22"/>
  <c r="AD44" i="22" s="1"/>
  <c r="AE44" i="22" s="1"/>
  <c r="AG44" i="22" s="1"/>
  <c r="AA43" i="22"/>
  <c r="H44" i="23"/>
  <c r="Q44" i="23" s="1"/>
  <c r="I43" i="21"/>
  <c r="C44" i="20"/>
  <c r="V43" i="20"/>
  <c r="N43" i="20"/>
  <c r="K43" i="20"/>
  <c r="U43" i="20"/>
  <c r="AA31" i="13"/>
  <c r="AC31" i="13" s="1"/>
  <c r="AD31" i="13" s="1"/>
  <c r="AF31" i="13" s="1"/>
  <c r="Z30" i="13"/>
  <c r="J104" i="26" l="1"/>
  <c r="M105" i="26"/>
  <c r="I104" i="26"/>
  <c r="K104" i="26" s="1"/>
  <c r="H105" i="26"/>
  <c r="X43" i="20"/>
  <c r="Z43" i="20" s="1"/>
  <c r="K43" i="21"/>
  <c r="C44" i="21"/>
  <c r="V43" i="21"/>
  <c r="N43" i="21"/>
  <c r="U43" i="21"/>
  <c r="X43" i="21" s="1"/>
  <c r="Z43" i="21" s="1"/>
  <c r="AB43" i="22"/>
  <c r="AD43" i="22" s="1"/>
  <c r="AE43" i="22" s="1"/>
  <c r="AG43" i="22" s="1"/>
  <c r="AA42" i="22"/>
  <c r="I44" i="23"/>
  <c r="G44" i="20"/>
  <c r="H44" i="20" s="1"/>
  <c r="Q44" i="20" s="1"/>
  <c r="Z29" i="13"/>
  <c r="AA30" i="13"/>
  <c r="AC30" i="13" s="1"/>
  <c r="AD30" i="13" s="1"/>
  <c r="AF30" i="13" s="1"/>
  <c r="J105" i="26" l="1"/>
  <c r="H106" i="26"/>
  <c r="I105" i="26"/>
  <c r="K105" i="26" s="1"/>
  <c r="M106" i="26"/>
  <c r="AB42" i="22"/>
  <c r="AD42" i="22" s="1"/>
  <c r="AE42" i="22" s="1"/>
  <c r="AG42" i="22" s="1"/>
  <c r="AA41" i="22"/>
  <c r="G44" i="21"/>
  <c r="N44" i="23"/>
  <c r="K44" i="23"/>
  <c r="C45" i="23"/>
  <c r="V44" i="23"/>
  <c r="U44" i="23"/>
  <c r="X44" i="23" s="1"/>
  <c r="Z44" i="23" s="1"/>
  <c r="I44" i="20"/>
  <c r="AA29" i="13"/>
  <c r="AC29" i="13" s="1"/>
  <c r="AD29" i="13" s="1"/>
  <c r="AF29" i="13" s="1"/>
  <c r="Z28" i="13"/>
  <c r="H107" i="26" l="1"/>
  <c r="M107" i="26"/>
  <c r="I106" i="26"/>
  <c r="K106" i="26" s="1"/>
  <c r="J106" i="26"/>
  <c r="G45" i="23"/>
  <c r="H45" i="23" s="1"/>
  <c r="Q45" i="23" s="1"/>
  <c r="H44" i="21"/>
  <c r="Q44" i="21" s="1"/>
  <c r="AA40" i="22"/>
  <c r="AB41" i="22"/>
  <c r="AD41" i="22" s="1"/>
  <c r="AE41" i="22" s="1"/>
  <c r="AG41" i="22" s="1"/>
  <c r="K44" i="20"/>
  <c r="C45" i="20"/>
  <c r="V44" i="20"/>
  <c r="N44" i="20"/>
  <c r="U44" i="20"/>
  <c r="Z27" i="13"/>
  <c r="AA28" i="13"/>
  <c r="AC28" i="13" s="1"/>
  <c r="AD28" i="13" s="1"/>
  <c r="AF28" i="13" s="1"/>
  <c r="I107" i="26" l="1"/>
  <c r="K107" i="26" s="1"/>
  <c r="M108" i="26"/>
  <c r="H108" i="26"/>
  <c r="J107" i="26"/>
  <c r="X44" i="20"/>
  <c r="Z44" i="20" s="1"/>
  <c r="AB40" i="22"/>
  <c r="AD40" i="22" s="1"/>
  <c r="AE40" i="22" s="1"/>
  <c r="AG40" i="22" s="1"/>
  <c r="AA39" i="22"/>
  <c r="I45" i="23"/>
  <c r="I44" i="21"/>
  <c r="G45" i="20"/>
  <c r="Z26" i="13"/>
  <c r="AA27" i="13"/>
  <c r="AC27" i="13" s="1"/>
  <c r="AD27" i="13" s="1"/>
  <c r="AF27" i="13" s="1"/>
  <c r="I108" i="26" l="1"/>
  <c r="K108" i="26" s="1"/>
  <c r="J108" i="26"/>
  <c r="H109" i="26"/>
  <c r="M109" i="26"/>
  <c r="C45" i="21"/>
  <c r="V44" i="21"/>
  <c r="U44" i="21"/>
  <c r="X44" i="21" s="1"/>
  <c r="Z44" i="21" s="1"/>
  <c r="N44" i="21"/>
  <c r="K44" i="21"/>
  <c r="V45" i="23"/>
  <c r="U45" i="23"/>
  <c r="N45" i="23"/>
  <c r="K45" i="23"/>
  <c r="W45" i="23" s="1"/>
  <c r="AB39" i="22"/>
  <c r="AD39" i="22" s="1"/>
  <c r="AE39" i="22" s="1"/>
  <c r="AG39" i="22" s="1"/>
  <c r="AA38" i="22"/>
  <c r="H45" i="20"/>
  <c r="Q45" i="20" s="1"/>
  <c r="AA26" i="13"/>
  <c r="AC26" i="13" s="1"/>
  <c r="AD26" i="13" s="1"/>
  <c r="AF26" i="13" s="1"/>
  <c r="Z25" i="13"/>
  <c r="J109" i="26" l="1"/>
  <c r="I109" i="26"/>
  <c r="K109" i="26" s="1"/>
  <c r="H110" i="26"/>
  <c r="M110" i="26"/>
  <c r="X45" i="23"/>
  <c r="Z45" i="23" s="1"/>
  <c r="AA37" i="22"/>
  <c r="AB38" i="22"/>
  <c r="AD38" i="22" s="1"/>
  <c r="AE38" i="22" s="1"/>
  <c r="AG38" i="22" s="1"/>
  <c r="G45" i="21"/>
  <c r="I45" i="20"/>
  <c r="Z24" i="13"/>
  <c r="AA25" i="13"/>
  <c r="AC25" i="13" s="1"/>
  <c r="AD25" i="13" s="1"/>
  <c r="AF25" i="13" s="1"/>
  <c r="J110" i="26" l="1"/>
  <c r="H111" i="26"/>
  <c r="M111" i="26"/>
  <c r="I110" i="26"/>
  <c r="K110" i="26" s="1"/>
  <c r="H45" i="21"/>
  <c r="Q45" i="21" s="1"/>
  <c r="AB37" i="22"/>
  <c r="AD37" i="22" s="1"/>
  <c r="AE37" i="22" s="1"/>
  <c r="AG37" i="22" s="1"/>
  <c r="AA36" i="22"/>
  <c r="AA44" i="23"/>
  <c r="AB45" i="23"/>
  <c r="AD45" i="23" s="1"/>
  <c r="AE45" i="23" s="1"/>
  <c r="AG45" i="23" s="1"/>
  <c r="V45" i="20"/>
  <c r="N45" i="20"/>
  <c r="K45" i="20"/>
  <c r="W45" i="20" s="1"/>
  <c r="U45" i="20"/>
  <c r="AA24" i="13"/>
  <c r="AC24" i="13" s="1"/>
  <c r="AD24" i="13" s="1"/>
  <c r="AF24" i="13" s="1"/>
  <c r="Z23" i="13"/>
  <c r="H112" i="26" l="1"/>
  <c r="J111" i="26"/>
  <c r="I111" i="26"/>
  <c r="K111" i="26" s="1"/>
  <c r="M112" i="26"/>
  <c r="AB36" i="22"/>
  <c r="AD36" i="22" s="1"/>
  <c r="AE36" i="22" s="1"/>
  <c r="AG36" i="22" s="1"/>
  <c r="AA35" i="22"/>
  <c r="AB44" i="23"/>
  <c r="AD44" i="23" s="1"/>
  <c r="AE44" i="23" s="1"/>
  <c r="AG44" i="23" s="1"/>
  <c r="AA43" i="23"/>
  <c r="I45" i="21"/>
  <c r="AA23" i="13"/>
  <c r="AC23" i="13" s="1"/>
  <c r="AD23" i="13" s="1"/>
  <c r="AF23" i="13" s="1"/>
  <c r="Z22" i="13"/>
  <c r="I112" i="26" l="1"/>
  <c r="K112" i="26" s="1"/>
  <c r="M113" i="26"/>
  <c r="H113" i="26"/>
  <c r="J112" i="26"/>
  <c r="N45" i="21"/>
  <c r="K45" i="21"/>
  <c r="W45" i="21" s="1"/>
  <c r="V45" i="21"/>
  <c r="U45" i="21"/>
  <c r="X45" i="21" s="1"/>
  <c r="Z45" i="21" s="1"/>
  <c r="AB43" i="23"/>
  <c r="AD43" i="23" s="1"/>
  <c r="AE43" i="23" s="1"/>
  <c r="AG43" i="23" s="1"/>
  <c r="AA42" i="23"/>
  <c r="AA34" i="22"/>
  <c r="AB35" i="22"/>
  <c r="AD35" i="22" s="1"/>
  <c r="AE35" i="22" s="1"/>
  <c r="AG35" i="22" s="1"/>
  <c r="Z21" i="13"/>
  <c r="AA22" i="13"/>
  <c r="AC22" i="13" s="1"/>
  <c r="AD22" i="13" s="1"/>
  <c r="AF22" i="13" s="1"/>
  <c r="J113" i="26" l="1"/>
  <c r="H114" i="26"/>
  <c r="M114" i="26"/>
  <c r="I113" i="26"/>
  <c r="K113" i="26" s="1"/>
  <c r="AB34" i="22"/>
  <c r="AD34" i="22" s="1"/>
  <c r="AE34" i="22" s="1"/>
  <c r="AG34" i="22" s="1"/>
  <c r="AA33" i="22"/>
  <c r="AA41" i="23"/>
  <c r="AB42" i="23"/>
  <c r="AD42" i="23" s="1"/>
  <c r="AE42" i="23" s="1"/>
  <c r="AG42" i="23" s="1"/>
  <c r="AB45" i="21"/>
  <c r="AD45" i="21" s="1"/>
  <c r="AE45" i="21" s="1"/>
  <c r="AG45" i="21" s="1"/>
  <c r="AA44" i="21"/>
  <c r="AA21" i="13"/>
  <c r="AC21" i="13" s="1"/>
  <c r="AD21" i="13" s="1"/>
  <c r="AF21" i="13" s="1"/>
  <c r="Z20" i="13"/>
  <c r="J114" i="26" l="1"/>
  <c r="I114" i="26"/>
  <c r="K114" i="26" s="1"/>
  <c r="H115" i="26"/>
  <c r="M115" i="26"/>
  <c r="AA40" i="23"/>
  <c r="AB41" i="23"/>
  <c r="AD41" i="23" s="1"/>
  <c r="AE41" i="23" s="1"/>
  <c r="AG41" i="23" s="1"/>
  <c r="AA43" i="21"/>
  <c r="AB44" i="21"/>
  <c r="AD44" i="21" s="1"/>
  <c r="AE44" i="21" s="1"/>
  <c r="AG44" i="21" s="1"/>
  <c r="AB33" i="22"/>
  <c r="AD33" i="22" s="1"/>
  <c r="AE33" i="22" s="1"/>
  <c r="AG33" i="22" s="1"/>
  <c r="AA32" i="22"/>
  <c r="AA20" i="13"/>
  <c r="AC20" i="13" s="1"/>
  <c r="AD20" i="13" s="1"/>
  <c r="AF20" i="13" s="1"/>
  <c r="Z19" i="13"/>
  <c r="J115" i="26" l="1"/>
  <c r="H116" i="26"/>
  <c r="I115" i="26"/>
  <c r="K115" i="26" s="1"/>
  <c r="M116" i="26"/>
  <c r="AB43" i="21"/>
  <c r="AD43" i="21" s="1"/>
  <c r="AE43" i="21" s="1"/>
  <c r="AG43" i="21" s="1"/>
  <c r="AA42" i="21"/>
  <c r="AA31" i="22"/>
  <c r="AB32" i="22"/>
  <c r="AD32" i="22" s="1"/>
  <c r="AE32" i="22" s="1"/>
  <c r="AG32" i="22" s="1"/>
  <c r="AB40" i="23"/>
  <c r="AD40" i="23" s="1"/>
  <c r="AE40" i="23" s="1"/>
  <c r="AG40" i="23" s="1"/>
  <c r="AA39" i="23"/>
  <c r="Z18" i="13"/>
  <c r="AA19" i="13"/>
  <c r="AC19" i="13" s="1"/>
  <c r="AD19" i="13" s="1"/>
  <c r="AF19" i="13" s="1"/>
  <c r="H117" i="26" l="1"/>
  <c r="M117" i="26"/>
  <c r="I116" i="26"/>
  <c r="K116" i="26" s="1"/>
  <c r="J116" i="26"/>
  <c r="AA30" i="22"/>
  <c r="AB31" i="22"/>
  <c r="AD31" i="22" s="1"/>
  <c r="AE31" i="22" s="1"/>
  <c r="AG31" i="22" s="1"/>
  <c r="AA38" i="23"/>
  <c r="AB39" i="23"/>
  <c r="AD39" i="23" s="1"/>
  <c r="AE39" i="23" s="1"/>
  <c r="AG39" i="23" s="1"/>
  <c r="AB42" i="21"/>
  <c r="AD42" i="21" s="1"/>
  <c r="AE42" i="21" s="1"/>
  <c r="AG42" i="21" s="1"/>
  <c r="AA41" i="21"/>
  <c r="Z17" i="13"/>
  <c r="AA17" i="13" s="1"/>
  <c r="AA18" i="13"/>
  <c r="AC18" i="13" s="1"/>
  <c r="AD18" i="13" s="1"/>
  <c r="AF18" i="13" s="1"/>
  <c r="I117" i="26" l="1"/>
  <c r="K117" i="26" s="1"/>
  <c r="M118" i="26"/>
  <c r="J117" i="26"/>
  <c r="H118" i="26"/>
  <c r="AB41" i="21"/>
  <c r="AD41" i="21" s="1"/>
  <c r="AE41" i="21" s="1"/>
  <c r="AG41" i="21" s="1"/>
  <c r="AA40" i="21"/>
  <c r="AA37" i="23"/>
  <c r="AB38" i="23"/>
  <c r="AD38" i="23" s="1"/>
  <c r="AE38" i="23" s="1"/>
  <c r="AG38" i="23" s="1"/>
  <c r="AB30" i="22"/>
  <c r="AD30" i="22" s="1"/>
  <c r="AE30" i="22" s="1"/>
  <c r="AG30" i="22" s="1"/>
  <c r="AA29" i="22"/>
  <c r="Z16" i="13"/>
  <c r="AC17" i="13"/>
  <c r="AD17" i="13" s="1"/>
  <c r="AF17" i="13" s="1"/>
  <c r="AA16" i="13" l="1"/>
  <c r="AC16" i="13" s="1"/>
  <c r="AD16" i="13" s="1"/>
  <c r="AF16" i="13" s="1"/>
  <c r="AH16" i="13" s="1"/>
  <c r="M119" i="26"/>
  <c r="J118" i="26"/>
  <c r="H119" i="26"/>
  <c r="I118" i="26"/>
  <c r="K118" i="26" s="1"/>
  <c r="AA28" i="22"/>
  <c r="AB29" i="22"/>
  <c r="AD29" i="22" s="1"/>
  <c r="AE29" i="22" s="1"/>
  <c r="AG29" i="22" s="1"/>
  <c r="AB40" i="21"/>
  <c r="AD40" i="21" s="1"/>
  <c r="AE40" i="21" s="1"/>
  <c r="AG40" i="21" s="1"/>
  <c r="AA39" i="21"/>
  <c r="AB37" i="23"/>
  <c r="AD37" i="23" s="1"/>
  <c r="AE37" i="23" s="1"/>
  <c r="AG37" i="23" s="1"/>
  <c r="AA36" i="23"/>
  <c r="J119" i="26" l="1"/>
  <c r="I119" i="26"/>
  <c r="K119" i="26" s="1"/>
  <c r="H120" i="26"/>
  <c r="M120" i="26"/>
  <c r="AA35" i="23"/>
  <c r="AB36" i="23"/>
  <c r="AD36" i="23" s="1"/>
  <c r="AE36" i="23" s="1"/>
  <c r="AG36" i="23" s="1"/>
  <c r="AB39" i="21"/>
  <c r="AD39" i="21" s="1"/>
  <c r="AE39" i="21" s="1"/>
  <c r="AG39" i="21" s="1"/>
  <c r="AA38" i="21"/>
  <c r="AA27" i="22"/>
  <c r="AB28" i="22"/>
  <c r="AD28" i="22" s="1"/>
  <c r="AE28" i="22" s="1"/>
  <c r="AG28" i="22" s="1"/>
  <c r="J120" i="26" l="1"/>
  <c r="H121" i="26"/>
  <c r="I120" i="26"/>
  <c r="K120" i="26" s="1"/>
  <c r="M121" i="26"/>
  <c r="AB38" i="21"/>
  <c r="AD38" i="21" s="1"/>
  <c r="AE38" i="21" s="1"/>
  <c r="AG38" i="21" s="1"/>
  <c r="AA37" i="21"/>
  <c r="AB27" i="22"/>
  <c r="AD27" i="22" s="1"/>
  <c r="AE27" i="22" s="1"/>
  <c r="AG27" i="22" s="1"/>
  <c r="AA26" i="22"/>
  <c r="AA34" i="23"/>
  <c r="AB35" i="23"/>
  <c r="AD35" i="23" s="1"/>
  <c r="AE35" i="23" s="1"/>
  <c r="AG35" i="23" s="1"/>
  <c r="J121" i="26" l="1"/>
  <c r="M122" i="26"/>
  <c r="I121" i="26"/>
  <c r="K121" i="26" s="1"/>
  <c r="H122" i="26"/>
  <c r="AB34" i="23"/>
  <c r="AD34" i="23" s="1"/>
  <c r="AE34" i="23" s="1"/>
  <c r="AG34" i="23" s="1"/>
  <c r="AA33" i="23"/>
  <c r="AB26" i="22"/>
  <c r="AD26" i="22" s="1"/>
  <c r="AE26" i="22" s="1"/>
  <c r="AG26" i="22" s="1"/>
  <c r="AA25" i="22"/>
  <c r="AA36" i="21"/>
  <c r="AB37" i="21"/>
  <c r="AD37" i="21" s="1"/>
  <c r="AE37" i="21" s="1"/>
  <c r="AG37" i="21" s="1"/>
  <c r="J122" i="26" l="1"/>
  <c r="H123" i="26"/>
  <c r="M123" i="26"/>
  <c r="I122" i="26"/>
  <c r="K122" i="26" s="1"/>
  <c r="AA24" i="22"/>
  <c r="AB25" i="22"/>
  <c r="AD25" i="22" s="1"/>
  <c r="AE25" i="22" s="1"/>
  <c r="AG25" i="22" s="1"/>
  <c r="AB33" i="23"/>
  <c r="AD33" i="23" s="1"/>
  <c r="AE33" i="23" s="1"/>
  <c r="AG33" i="23" s="1"/>
  <c r="AA32" i="23"/>
  <c r="AB36" i="21"/>
  <c r="AD36" i="21" s="1"/>
  <c r="AE36" i="21" s="1"/>
  <c r="AG36" i="21" s="1"/>
  <c r="AA35" i="21"/>
  <c r="I123" i="26" l="1"/>
  <c r="K123" i="26" s="1"/>
  <c r="J123" i="26"/>
  <c r="M124" i="26"/>
  <c r="R4" i="26" s="1"/>
  <c r="H124" i="26"/>
  <c r="AB35" i="21"/>
  <c r="AD35" i="21" s="1"/>
  <c r="AE35" i="21" s="1"/>
  <c r="AG35" i="21" s="1"/>
  <c r="AA34" i="21"/>
  <c r="AA31" i="23"/>
  <c r="AB32" i="23"/>
  <c r="AD32" i="23" s="1"/>
  <c r="AE32" i="23" s="1"/>
  <c r="AG32" i="23" s="1"/>
  <c r="AB24" i="22"/>
  <c r="AD24" i="22" s="1"/>
  <c r="AE24" i="22" s="1"/>
  <c r="AG24" i="22" s="1"/>
  <c r="AA23" i="22"/>
  <c r="I124" i="26" l="1"/>
  <c r="K124" i="26" s="1"/>
  <c r="P4" i="26" s="1"/>
  <c r="P5" i="26" s="1"/>
  <c r="P6" i="26" s="1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 s="1"/>
  <c r="P85" i="26" s="1"/>
  <c r="P86" i="26" s="1"/>
  <c r="P87" i="26" s="1"/>
  <c r="P88" i="26" s="1"/>
  <c r="P89" i="26" s="1"/>
  <c r="P90" i="26" s="1"/>
  <c r="P91" i="26" s="1"/>
  <c r="P92" i="26" s="1"/>
  <c r="P93" i="26" s="1"/>
  <c r="P94" i="26" s="1"/>
  <c r="P95" i="26" s="1"/>
  <c r="P96" i="26" s="1"/>
  <c r="P97" i="26" s="1"/>
  <c r="P98" i="26" s="1"/>
  <c r="P99" i="26" s="1"/>
  <c r="P100" i="26" s="1"/>
  <c r="P101" i="26" s="1"/>
  <c r="P102" i="26" s="1"/>
  <c r="P103" i="26" s="1"/>
  <c r="P104" i="26" s="1"/>
  <c r="P105" i="26" s="1"/>
  <c r="P106" i="26" s="1"/>
  <c r="P107" i="26" s="1"/>
  <c r="P108" i="26" s="1"/>
  <c r="P109" i="26" s="1"/>
  <c r="P110" i="26" s="1"/>
  <c r="P111" i="26" s="1"/>
  <c r="P112" i="26" s="1"/>
  <c r="P113" i="26" s="1"/>
  <c r="P114" i="26" s="1"/>
  <c r="P115" i="26" s="1"/>
  <c r="P116" i="26" s="1"/>
  <c r="P117" i="26" s="1"/>
  <c r="P118" i="26" s="1"/>
  <c r="P119" i="26" s="1"/>
  <c r="P120" i="26" s="1"/>
  <c r="P121" i="26" s="1"/>
  <c r="P122" i="26" s="1"/>
  <c r="P123" i="26" s="1"/>
  <c r="P124" i="26" s="1"/>
  <c r="J124" i="26"/>
  <c r="N4" i="26" s="1"/>
  <c r="AB23" i="22"/>
  <c r="AD23" i="22" s="1"/>
  <c r="AE23" i="22" s="1"/>
  <c r="AG23" i="22" s="1"/>
  <c r="AA22" i="22"/>
  <c r="AB31" i="23"/>
  <c r="AD31" i="23" s="1"/>
  <c r="AE31" i="23" s="1"/>
  <c r="AG31" i="23" s="1"/>
  <c r="AA30" i="23"/>
  <c r="AA33" i="21"/>
  <c r="AB34" i="21"/>
  <c r="AD34" i="21" s="1"/>
  <c r="AE34" i="21" s="1"/>
  <c r="AG34" i="21" s="1"/>
  <c r="N5" i="26" l="1"/>
  <c r="O4" i="26"/>
  <c r="AB30" i="23"/>
  <c r="AD30" i="23" s="1"/>
  <c r="AE30" i="23" s="1"/>
  <c r="AG30" i="23" s="1"/>
  <c r="AA29" i="23"/>
  <c r="AB33" i="21"/>
  <c r="AD33" i="21" s="1"/>
  <c r="AE33" i="21" s="1"/>
  <c r="AG33" i="21" s="1"/>
  <c r="AA32" i="21"/>
  <c r="AA21" i="22"/>
  <c r="AB22" i="22"/>
  <c r="AD22" i="22" s="1"/>
  <c r="AE22" i="22" s="1"/>
  <c r="AG22" i="22" s="1"/>
  <c r="B2" i="11"/>
  <c r="G124" i="11"/>
  <c r="R4" i="11"/>
  <c r="G117" i="11"/>
  <c r="H117" i="11"/>
  <c r="I117" i="11"/>
  <c r="K117" i="11" s="1"/>
  <c r="J117" i="11"/>
  <c r="L117" i="11"/>
  <c r="M117" i="11"/>
  <c r="G118" i="11"/>
  <c r="G119" i="11" s="1"/>
  <c r="G120" i="11" s="1"/>
  <c r="G121" i="11" s="1"/>
  <c r="G122" i="11" s="1"/>
  <c r="G123" i="11" s="1"/>
  <c r="H118" i="11"/>
  <c r="I118" i="11" s="1"/>
  <c r="K118" i="11" s="1"/>
  <c r="L118" i="11"/>
  <c r="M118" i="11"/>
  <c r="L119" i="11"/>
  <c r="L120" i="11"/>
  <c r="L121" i="11"/>
  <c r="L122" i="11"/>
  <c r="L123" i="11"/>
  <c r="L124" i="11"/>
  <c r="J4" i="11"/>
  <c r="J5" i="11"/>
  <c r="M5" i="11"/>
  <c r="G116" i="11"/>
  <c r="H116" i="11"/>
  <c r="I116" i="11"/>
  <c r="K116" i="11" s="1"/>
  <c r="J116" i="11"/>
  <c r="L116" i="11"/>
  <c r="M116" i="11"/>
  <c r="G115" i="11"/>
  <c r="H115" i="11"/>
  <c r="I115" i="11"/>
  <c r="K115" i="11" s="1"/>
  <c r="J115" i="11"/>
  <c r="L115" i="11"/>
  <c r="M115" i="11"/>
  <c r="E115" i="11"/>
  <c r="E116" i="11"/>
  <c r="E117" i="11"/>
  <c r="E118" i="11"/>
  <c r="E119" i="11"/>
  <c r="E120" i="11"/>
  <c r="E121" i="11"/>
  <c r="E122" i="11"/>
  <c r="E123" i="11"/>
  <c r="B114" i="11"/>
  <c r="C114" i="11" s="1"/>
  <c r="D114" i="11" s="1"/>
  <c r="E114" i="11" s="1"/>
  <c r="B115" i="11"/>
  <c r="B116" i="11"/>
  <c r="C116" i="11"/>
  <c r="D116" i="11"/>
  <c r="B117" i="11"/>
  <c r="C117" i="11" s="1"/>
  <c r="D117" i="11" s="1"/>
  <c r="B118" i="11"/>
  <c r="C118" i="11"/>
  <c r="D118" i="11" s="1"/>
  <c r="B119" i="11"/>
  <c r="C119" i="11" s="1"/>
  <c r="D119" i="11" s="1"/>
  <c r="B120" i="11"/>
  <c r="B121" i="11"/>
  <c r="C121" i="11" s="1"/>
  <c r="D121" i="11" s="1"/>
  <c r="B122" i="11"/>
  <c r="C122" i="11"/>
  <c r="D122" i="11"/>
  <c r="B123" i="11"/>
  <c r="C123" i="11"/>
  <c r="D123" i="11" s="1"/>
  <c r="C122" i="12"/>
  <c r="D122" i="12" s="1"/>
  <c r="G6" i="11"/>
  <c r="G5" i="11"/>
  <c r="G12" i="11"/>
  <c r="G14" i="11"/>
  <c r="D8" i="12"/>
  <c r="D17" i="12"/>
  <c r="D18" i="12"/>
  <c r="D27" i="12"/>
  <c r="D28" i="12"/>
  <c r="D36" i="12"/>
  <c r="D37" i="12"/>
  <c r="D38" i="12"/>
  <c r="D46" i="12"/>
  <c r="D47" i="12"/>
  <c r="D48" i="12"/>
  <c r="D52" i="12"/>
  <c r="D56" i="12"/>
  <c r="D57" i="12"/>
  <c r="D58" i="12"/>
  <c r="D67" i="12"/>
  <c r="C3" i="12"/>
  <c r="D3" i="12" s="1"/>
  <c r="C4" i="12"/>
  <c r="D4" i="12" s="1"/>
  <c r="C5" i="12"/>
  <c r="D5" i="12" s="1"/>
  <c r="C6" i="12"/>
  <c r="D6" i="12" s="1"/>
  <c r="C7" i="12"/>
  <c r="D7" i="12" s="1"/>
  <c r="C8" i="12"/>
  <c r="C9" i="12"/>
  <c r="D9" i="12" s="1"/>
  <c r="C10" i="12"/>
  <c r="D10" i="12" s="1"/>
  <c r="C11" i="12"/>
  <c r="D11" i="12" s="1"/>
  <c r="C12" i="12"/>
  <c r="D12" i="12" s="1"/>
  <c r="C13" i="12"/>
  <c r="D13" i="12" s="1"/>
  <c r="C14" i="12"/>
  <c r="D14" i="12" s="1"/>
  <c r="C15" i="12"/>
  <c r="D15" i="12" s="1"/>
  <c r="C16" i="12"/>
  <c r="D16" i="12" s="1"/>
  <c r="C17" i="12"/>
  <c r="C18" i="12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5" i="12"/>
  <c r="D25" i="12" s="1"/>
  <c r="C26" i="12"/>
  <c r="D26" i="12" s="1"/>
  <c r="C27" i="12"/>
  <c r="C28" i="12"/>
  <c r="C29" i="12"/>
  <c r="D29" i="12" s="1"/>
  <c r="C30" i="12"/>
  <c r="D30" i="12" s="1"/>
  <c r="C31" i="12"/>
  <c r="D31" i="12" s="1"/>
  <c r="C32" i="12"/>
  <c r="D32" i="12" s="1"/>
  <c r="C33" i="12"/>
  <c r="D33" i="12" s="1"/>
  <c r="C34" i="12"/>
  <c r="D34" i="12" s="1"/>
  <c r="C35" i="12"/>
  <c r="D35" i="12" s="1"/>
  <c r="C36" i="12"/>
  <c r="C37" i="12"/>
  <c r="C38" i="12"/>
  <c r="C39" i="12"/>
  <c r="D39" i="12" s="1"/>
  <c r="C40" i="12"/>
  <c r="D40" i="12" s="1"/>
  <c r="C41" i="12"/>
  <c r="D41" i="12" s="1"/>
  <c r="C42" i="12"/>
  <c r="D42" i="12" s="1"/>
  <c r="C43" i="12"/>
  <c r="D43" i="12" s="1"/>
  <c r="C44" i="12"/>
  <c r="D44" i="12" s="1"/>
  <c r="C45" i="12"/>
  <c r="D45" i="12" s="1"/>
  <c r="C46" i="12"/>
  <c r="C47" i="12"/>
  <c r="C48" i="12"/>
  <c r="C49" i="12"/>
  <c r="D49" i="12" s="1"/>
  <c r="C50" i="12"/>
  <c r="D50" i="12" s="1"/>
  <c r="C51" i="12"/>
  <c r="D51" i="12" s="1"/>
  <c r="C52" i="12"/>
  <c r="C53" i="12"/>
  <c r="D53" i="12" s="1"/>
  <c r="C54" i="12"/>
  <c r="D54" i="12" s="1"/>
  <c r="C55" i="12"/>
  <c r="D55" i="12" s="1"/>
  <c r="C56" i="12"/>
  <c r="C57" i="12"/>
  <c r="C58" i="12"/>
  <c r="C59" i="12"/>
  <c r="D59" i="12" s="1"/>
  <c r="C60" i="12"/>
  <c r="D60" i="12" s="1"/>
  <c r="C61" i="12"/>
  <c r="D61" i="12" s="1"/>
  <c r="C62" i="12"/>
  <c r="D62" i="12" s="1"/>
  <c r="C63" i="12"/>
  <c r="D63" i="12" s="1"/>
  <c r="C64" i="12"/>
  <c r="D64" i="12" s="1"/>
  <c r="C65" i="12"/>
  <c r="D65" i="12" s="1"/>
  <c r="C66" i="12"/>
  <c r="D66" i="12" s="1"/>
  <c r="C67" i="12"/>
  <c r="C68" i="12"/>
  <c r="D68" i="12" s="1"/>
  <c r="C69" i="12"/>
  <c r="D69" i="12" s="1"/>
  <c r="C70" i="12"/>
  <c r="D70" i="12" s="1"/>
  <c r="C71" i="12"/>
  <c r="D71" i="12" s="1"/>
  <c r="C72" i="12"/>
  <c r="D72" i="12" s="1"/>
  <c r="C73" i="12"/>
  <c r="D73" i="12" s="1"/>
  <c r="C74" i="12"/>
  <c r="D74" i="12" s="1"/>
  <c r="C75" i="12"/>
  <c r="D75" i="12" s="1"/>
  <c r="C76" i="12"/>
  <c r="D76" i="12" s="1"/>
  <c r="C77" i="12"/>
  <c r="D77" i="12" s="1"/>
  <c r="C78" i="12"/>
  <c r="D78" i="12" s="1"/>
  <c r="C79" i="12"/>
  <c r="D79" i="12" s="1"/>
  <c r="C80" i="12"/>
  <c r="D80" i="12" s="1"/>
  <c r="C81" i="12"/>
  <c r="D81" i="12" s="1"/>
  <c r="C82" i="12"/>
  <c r="D82" i="12" s="1"/>
  <c r="C83" i="12"/>
  <c r="D83" i="12" s="1"/>
  <c r="C84" i="12"/>
  <c r="D84" i="12" s="1"/>
  <c r="C85" i="12"/>
  <c r="D85" i="12" s="1"/>
  <c r="C86" i="12"/>
  <c r="D86" i="12" s="1"/>
  <c r="C87" i="12"/>
  <c r="D87" i="12" s="1"/>
  <c r="C88" i="12"/>
  <c r="D88" i="12" s="1"/>
  <c r="C89" i="12"/>
  <c r="D89" i="12" s="1"/>
  <c r="C90" i="12"/>
  <c r="D90" i="12" s="1"/>
  <c r="C91" i="12"/>
  <c r="D91" i="12" s="1"/>
  <c r="C92" i="12"/>
  <c r="D92" i="12" s="1"/>
  <c r="C93" i="12"/>
  <c r="D93" i="12" s="1"/>
  <c r="C94" i="12"/>
  <c r="D94" i="12" s="1"/>
  <c r="C95" i="12"/>
  <c r="D95" i="12" s="1"/>
  <c r="C96" i="12"/>
  <c r="D96" i="12" s="1"/>
  <c r="C97" i="12"/>
  <c r="D97" i="12" s="1"/>
  <c r="C98" i="12"/>
  <c r="D98" i="12" s="1"/>
  <c r="C99" i="12"/>
  <c r="D99" i="12" s="1"/>
  <c r="C100" i="12"/>
  <c r="D100" i="12" s="1"/>
  <c r="C101" i="12"/>
  <c r="D101" i="12" s="1"/>
  <c r="C102" i="12"/>
  <c r="D102" i="12" s="1"/>
  <c r="C103" i="12"/>
  <c r="D103" i="12" s="1"/>
  <c r="C104" i="12"/>
  <c r="D104" i="12" s="1"/>
  <c r="C105" i="12"/>
  <c r="D105" i="12" s="1"/>
  <c r="C106" i="12"/>
  <c r="D106" i="12" s="1"/>
  <c r="C107" i="12"/>
  <c r="D107" i="12" s="1"/>
  <c r="C108" i="12"/>
  <c r="D108" i="12" s="1"/>
  <c r="C109" i="12"/>
  <c r="D109" i="12" s="1"/>
  <c r="C110" i="12"/>
  <c r="D110" i="12" s="1"/>
  <c r="C111" i="12"/>
  <c r="D111" i="12" s="1"/>
  <c r="C112" i="12"/>
  <c r="D112" i="12" s="1"/>
  <c r="C113" i="12"/>
  <c r="D113" i="12" s="1"/>
  <c r="C114" i="12"/>
  <c r="D114" i="12" s="1"/>
  <c r="C115" i="12"/>
  <c r="D115" i="12" s="1"/>
  <c r="C116" i="12"/>
  <c r="D116" i="12" s="1"/>
  <c r="C117" i="12"/>
  <c r="D117" i="12" s="1"/>
  <c r="C118" i="12"/>
  <c r="D118" i="12" s="1"/>
  <c r="C119" i="12"/>
  <c r="D119" i="12" s="1"/>
  <c r="C120" i="12"/>
  <c r="D120" i="12" s="1"/>
  <c r="C121" i="12"/>
  <c r="D121" i="12" s="1"/>
  <c r="C2" i="12"/>
  <c r="D2" i="12" s="1"/>
  <c r="B4" i="11"/>
  <c r="C4" i="11" s="1"/>
  <c r="D4" i="11" s="1"/>
  <c r="B7" i="11"/>
  <c r="B5" i="11"/>
  <c r="G4" i="11"/>
  <c r="C5" i="11"/>
  <c r="D5" i="11" s="1"/>
  <c r="E5" i="11" s="1"/>
  <c r="B6" i="11"/>
  <c r="C6" i="11" s="1"/>
  <c r="D6" i="11" s="1"/>
  <c r="E6" i="11" s="1"/>
  <c r="C7" i="11"/>
  <c r="D7" i="11" s="1"/>
  <c r="E7" i="11" s="1"/>
  <c r="B8" i="11"/>
  <c r="C8" i="11" s="1"/>
  <c r="D8" i="11" s="1"/>
  <c r="E8" i="11" s="1"/>
  <c r="B9" i="11"/>
  <c r="C9" i="11" s="1"/>
  <c r="D9" i="11" s="1"/>
  <c r="E9" i="11" s="1"/>
  <c r="B10" i="11"/>
  <c r="C10" i="11" s="1"/>
  <c r="D10" i="11" s="1"/>
  <c r="E10" i="11" s="1"/>
  <c r="B11" i="11"/>
  <c r="C11" i="11" s="1"/>
  <c r="D11" i="11" s="1"/>
  <c r="E11" i="11" s="1"/>
  <c r="B12" i="11"/>
  <c r="C12" i="11" s="1"/>
  <c r="D12" i="11" s="1"/>
  <c r="E12" i="11" s="1"/>
  <c r="B13" i="11"/>
  <c r="C13" i="11" s="1"/>
  <c r="D13" i="11" s="1"/>
  <c r="E13" i="11" s="1"/>
  <c r="B14" i="11"/>
  <c r="C14" i="11" s="1"/>
  <c r="D14" i="11" s="1"/>
  <c r="E14" i="11" s="1"/>
  <c r="B15" i="11"/>
  <c r="C15" i="11" s="1"/>
  <c r="D15" i="11" s="1"/>
  <c r="E15" i="11" s="1"/>
  <c r="B16" i="11"/>
  <c r="C16" i="11" s="1"/>
  <c r="D16" i="11" s="1"/>
  <c r="E16" i="11" s="1"/>
  <c r="B17" i="11"/>
  <c r="C17" i="11" s="1"/>
  <c r="D17" i="11" s="1"/>
  <c r="E17" i="11" s="1"/>
  <c r="B18" i="11"/>
  <c r="C18" i="11" s="1"/>
  <c r="D18" i="11" s="1"/>
  <c r="E18" i="11" s="1"/>
  <c r="B19" i="11"/>
  <c r="C19" i="11" s="1"/>
  <c r="D19" i="11" s="1"/>
  <c r="E19" i="11" s="1"/>
  <c r="B20" i="11"/>
  <c r="C20" i="11" s="1"/>
  <c r="D20" i="11" s="1"/>
  <c r="E20" i="11" s="1"/>
  <c r="B21" i="11"/>
  <c r="C21" i="11" s="1"/>
  <c r="D21" i="11" s="1"/>
  <c r="E21" i="11" s="1"/>
  <c r="B22" i="11"/>
  <c r="C22" i="11" s="1"/>
  <c r="D22" i="11" s="1"/>
  <c r="E22" i="11" s="1"/>
  <c r="B23" i="11"/>
  <c r="C23" i="11" s="1"/>
  <c r="D23" i="11" s="1"/>
  <c r="E23" i="11" s="1"/>
  <c r="B24" i="11"/>
  <c r="C24" i="11" s="1"/>
  <c r="D24" i="11" s="1"/>
  <c r="E24" i="11" s="1"/>
  <c r="B25" i="11"/>
  <c r="C25" i="11" s="1"/>
  <c r="D25" i="11" s="1"/>
  <c r="E25" i="11" s="1"/>
  <c r="B26" i="11"/>
  <c r="C26" i="11" s="1"/>
  <c r="D26" i="11" s="1"/>
  <c r="E26" i="11" s="1"/>
  <c r="B27" i="11"/>
  <c r="C27" i="11" s="1"/>
  <c r="D27" i="11" s="1"/>
  <c r="E27" i="11" s="1"/>
  <c r="B28" i="11"/>
  <c r="C28" i="11" s="1"/>
  <c r="D28" i="11" s="1"/>
  <c r="E28" i="11" s="1"/>
  <c r="B29" i="11"/>
  <c r="C29" i="11" s="1"/>
  <c r="D29" i="11" s="1"/>
  <c r="E29" i="11" s="1"/>
  <c r="B30" i="11"/>
  <c r="C30" i="11" s="1"/>
  <c r="D30" i="11" s="1"/>
  <c r="E30" i="11" s="1"/>
  <c r="B31" i="11"/>
  <c r="C31" i="11" s="1"/>
  <c r="D31" i="11" s="1"/>
  <c r="E31" i="11" s="1"/>
  <c r="B32" i="11"/>
  <c r="C32" i="11" s="1"/>
  <c r="D32" i="11" s="1"/>
  <c r="E32" i="11" s="1"/>
  <c r="B33" i="11"/>
  <c r="C33" i="11" s="1"/>
  <c r="D33" i="11" s="1"/>
  <c r="E33" i="11" s="1"/>
  <c r="B34" i="11"/>
  <c r="C34" i="11" s="1"/>
  <c r="D34" i="11" s="1"/>
  <c r="E34" i="11" s="1"/>
  <c r="B35" i="11"/>
  <c r="C35" i="11" s="1"/>
  <c r="D35" i="11" s="1"/>
  <c r="E35" i="11" s="1"/>
  <c r="B36" i="11"/>
  <c r="C36" i="11" s="1"/>
  <c r="D36" i="11" s="1"/>
  <c r="E36" i="11" s="1"/>
  <c r="B37" i="11"/>
  <c r="C37" i="11" s="1"/>
  <c r="D37" i="11" s="1"/>
  <c r="E37" i="11" s="1"/>
  <c r="B38" i="11"/>
  <c r="C38" i="11" s="1"/>
  <c r="D38" i="11" s="1"/>
  <c r="E38" i="11" s="1"/>
  <c r="B39" i="11"/>
  <c r="C39" i="11" s="1"/>
  <c r="D39" i="11" s="1"/>
  <c r="E39" i="11" s="1"/>
  <c r="B40" i="11"/>
  <c r="C40" i="11" s="1"/>
  <c r="D40" i="11" s="1"/>
  <c r="E40" i="11" s="1"/>
  <c r="B41" i="11"/>
  <c r="C41" i="11" s="1"/>
  <c r="D41" i="11" s="1"/>
  <c r="E41" i="11" s="1"/>
  <c r="B42" i="11"/>
  <c r="C42" i="11" s="1"/>
  <c r="D42" i="11" s="1"/>
  <c r="E42" i="11" s="1"/>
  <c r="B43" i="11"/>
  <c r="C43" i="11" s="1"/>
  <c r="D43" i="11" s="1"/>
  <c r="E43" i="11" s="1"/>
  <c r="B44" i="11"/>
  <c r="C44" i="11" s="1"/>
  <c r="D44" i="11" s="1"/>
  <c r="E44" i="11" s="1"/>
  <c r="B45" i="11"/>
  <c r="C45" i="11" s="1"/>
  <c r="D45" i="11" s="1"/>
  <c r="E45" i="11" s="1"/>
  <c r="B46" i="11"/>
  <c r="C46" i="11" s="1"/>
  <c r="D46" i="11" s="1"/>
  <c r="E46" i="11" s="1"/>
  <c r="B47" i="11"/>
  <c r="C47" i="11" s="1"/>
  <c r="D47" i="11" s="1"/>
  <c r="E47" i="11" s="1"/>
  <c r="B48" i="11"/>
  <c r="C48" i="11" s="1"/>
  <c r="D48" i="11" s="1"/>
  <c r="E48" i="11" s="1"/>
  <c r="B49" i="11"/>
  <c r="C49" i="11" s="1"/>
  <c r="D49" i="11" s="1"/>
  <c r="E49" i="11" s="1"/>
  <c r="B50" i="11"/>
  <c r="C50" i="11" s="1"/>
  <c r="D50" i="11" s="1"/>
  <c r="E50" i="11" s="1"/>
  <c r="B51" i="11"/>
  <c r="C51" i="11" s="1"/>
  <c r="D51" i="11" s="1"/>
  <c r="E51" i="11" s="1"/>
  <c r="B52" i="11"/>
  <c r="C52" i="11" s="1"/>
  <c r="D52" i="11" s="1"/>
  <c r="E52" i="11" s="1"/>
  <c r="B53" i="11"/>
  <c r="C53" i="11" s="1"/>
  <c r="D53" i="11" s="1"/>
  <c r="E53" i="11" s="1"/>
  <c r="B54" i="11"/>
  <c r="C54" i="11" s="1"/>
  <c r="D54" i="11" s="1"/>
  <c r="E54" i="11" s="1"/>
  <c r="B55" i="11"/>
  <c r="C55" i="11" s="1"/>
  <c r="D55" i="11" s="1"/>
  <c r="E55" i="11" s="1"/>
  <c r="B56" i="11"/>
  <c r="C56" i="11" s="1"/>
  <c r="D56" i="11" s="1"/>
  <c r="E56" i="11" s="1"/>
  <c r="B57" i="11"/>
  <c r="C57" i="11" s="1"/>
  <c r="D57" i="11" s="1"/>
  <c r="E57" i="11" s="1"/>
  <c r="B58" i="11"/>
  <c r="C58" i="11" s="1"/>
  <c r="D58" i="11" s="1"/>
  <c r="E58" i="11" s="1"/>
  <c r="B59" i="11"/>
  <c r="C59" i="11" s="1"/>
  <c r="D59" i="11" s="1"/>
  <c r="E59" i="11" s="1"/>
  <c r="B60" i="11"/>
  <c r="C60" i="11" s="1"/>
  <c r="D60" i="11" s="1"/>
  <c r="E60" i="11" s="1"/>
  <c r="B61" i="11"/>
  <c r="C61" i="11" s="1"/>
  <c r="D61" i="11" s="1"/>
  <c r="E61" i="11" s="1"/>
  <c r="B62" i="11"/>
  <c r="C62" i="11" s="1"/>
  <c r="D62" i="11" s="1"/>
  <c r="E62" i="11" s="1"/>
  <c r="B63" i="11"/>
  <c r="C63" i="11" s="1"/>
  <c r="D63" i="11" s="1"/>
  <c r="E63" i="11" s="1"/>
  <c r="B64" i="11"/>
  <c r="C64" i="11" s="1"/>
  <c r="D64" i="11" s="1"/>
  <c r="E64" i="11" s="1"/>
  <c r="B65" i="11"/>
  <c r="C65" i="11" s="1"/>
  <c r="D65" i="11" s="1"/>
  <c r="E65" i="11" s="1"/>
  <c r="B66" i="11"/>
  <c r="C66" i="11" s="1"/>
  <c r="D66" i="11" s="1"/>
  <c r="E66" i="11" s="1"/>
  <c r="B67" i="11"/>
  <c r="C67" i="11" s="1"/>
  <c r="D67" i="11" s="1"/>
  <c r="E67" i="11" s="1"/>
  <c r="B68" i="11"/>
  <c r="C68" i="11" s="1"/>
  <c r="D68" i="11" s="1"/>
  <c r="E68" i="11" s="1"/>
  <c r="B69" i="11"/>
  <c r="C69" i="11" s="1"/>
  <c r="D69" i="11" s="1"/>
  <c r="E69" i="11" s="1"/>
  <c r="B70" i="11"/>
  <c r="C70" i="11" s="1"/>
  <c r="D70" i="11" s="1"/>
  <c r="E70" i="11" s="1"/>
  <c r="B71" i="11"/>
  <c r="C71" i="11" s="1"/>
  <c r="D71" i="11" s="1"/>
  <c r="E71" i="11" s="1"/>
  <c r="B72" i="11"/>
  <c r="C72" i="11" s="1"/>
  <c r="D72" i="11" s="1"/>
  <c r="E72" i="11" s="1"/>
  <c r="B73" i="11"/>
  <c r="C73" i="11" s="1"/>
  <c r="D73" i="11" s="1"/>
  <c r="E73" i="11" s="1"/>
  <c r="B74" i="11"/>
  <c r="C74" i="11" s="1"/>
  <c r="D74" i="11" s="1"/>
  <c r="E74" i="11" s="1"/>
  <c r="B75" i="11"/>
  <c r="C75" i="11" s="1"/>
  <c r="D75" i="11" s="1"/>
  <c r="E75" i="11" s="1"/>
  <c r="B76" i="11"/>
  <c r="C76" i="11" s="1"/>
  <c r="D76" i="11" s="1"/>
  <c r="E76" i="11" s="1"/>
  <c r="B77" i="11"/>
  <c r="C77" i="11" s="1"/>
  <c r="D77" i="11" s="1"/>
  <c r="E77" i="11" s="1"/>
  <c r="B78" i="11"/>
  <c r="C78" i="11" s="1"/>
  <c r="D78" i="11" s="1"/>
  <c r="E78" i="11" s="1"/>
  <c r="B79" i="11"/>
  <c r="C79" i="11" s="1"/>
  <c r="D79" i="11" s="1"/>
  <c r="E79" i="11" s="1"/>
  <c r="B80" i="11"/>
  <c r="C80" i="11" s="1"/>
  <c r="D80" i="11" s="1"/>
  <c r="E80" i="11" s="1"/>
  <c r="B81" i="11"/>
  <c r="C81" i="11" s="1"/>
  <c r="D81" i="11" s="1"/>
  <c r="E81" i="11" s="1"/>
  <c r="B82" i="11"/>
  <c r="C82" i="11" s="1"/>
  <c r="D82" i="11" s="1"/>
  <c r="E82" i="11" s="1"/>
  <c r="B83" i="11"/>
  <c r="C83" i="11" s="1"/>
  <c r="D83" i="11" s="1"/>
  <c r="E83" i="11" s="1"/>
  <c r="B84" i="11"/>
  <c r="C84" i="11" s="1"/>
  <c r="D84" i="11" s="1"/>
  <c r="E84" i="11" s="1"/>
  <c r="B85" i="11"/>
  <c r="C85" i="11" s="1"/>
  <c r="D85" i="11" s="1"/>
  <c r="E85" i="11" s="1"/>
  <c r="B86" i="11"/>
  <c r="C86" i="11" s="1"/>
  <c r="D86" i="11" s="1"/>
  <c r="E86" i="11" s="1"/>
  <c r="B87" i="11"/>
  <c r="C87" i="11" s="1"/>
  <c r="D87" i="11" s="1"/>
  <c r="E87" i="11" s="1"/>
  <c r="B88" i="11"/>
  <c r="C88" i="11" s="1"/>
  <c r="D88" i="11" s="1"/>
  <c r="E88" i="11" s="1"/>
  <c r="B89" i="11"/>
  <c r="C89" i="11" s="1"/>
  <c r="D89" i="11" s="1"/>
  <c r="E89" i="11" s="1"/>
  <c r="B90" i="11"/>
  <c r="C90" i="11" s="1"/>
  <c r="D90" i="11" s="1"/>
  <c r="E90" i="11" s="1"/>
  <c r="B91" i="11"/>
  <c r="C91" i="11" s="1"/>
  <c r="D91" i="11" s="1"/>
  <c r="E91" i="11" s="1"/>
  <c r="B92" i="11"/>
  <c r="C92" i="11" s="1"/>
  <c r="D92" i="11" s="1"/>
  <c r="E92" i="11" s="1"/>
  <c r="B93" i="11"/>
  <c r="C93" i="11" s="1"/>
  <c r="D93" i="11" s="1"/>
  <c r="E93" i="11" s="1"/>
  <c r="B94" i="11"/>
  <c r="C94" i="11" s="1"/>
  <c r="D94" i="11" s="1"/>
  <c r="E94" i="11" s="1"/>
  <c r="B95" i="11"/>
  <c r="C95" i="11" s="1"/>
  <c r="D95" i="11" s="1"/>
  <c r="E95" i="11" s="1"/>
  <c r="B96" i="11"/>
  <c r="C96" i="11" s="1"/>
  <c r="D96" i="11" s="1"/>
  <c r="E96" i="11" s="1"/>
  <c r="B97" i="11"/>
  <c r="C97" i="11" s="1"/>
  <c r="D97" i="11" s="1"/>
  <c r="E97" i="11" s="1"/>
  <c r="B98" i="11"/>
  <c r="C98" i="11" s="1"/>
  <c r="D98" i="11" s="1"/>
  <c r="E98" i="11" s="1"/>
  <c r="B99" i="11"/>
  <c r="C99" i="11" s="1"/>
  <c r="D99" i="11" s="1"/>
  <c r="E99" i="11" s="1"/>
  <c r="B100" i="11"/>
  <c r="C100" i="11" s="1"/>
  <c r="D100" i="11" s="1"/>
  <c r="E100" i="11" s="1"/>
  <c r="B101" i="11"/>
  <c r="C101" i="11" s="1"/>
  <c r="D101" i="11" s="1"/>
  <c r="E101" i="11" s="1"/>
  <c r="B102" i="11"/>
  <c r="C102" i="11" s="1"/>
  <c r="D102" i="11" s="1"/>
  <c r="E102" i="11" s="1"/>
  <c r="B103" i="11"/>
  <c r="C103" i="11" s="1"/>
  <c r="D103" i="11" s="1"/>
  <c r="E103" i="11" s="1"/>
  <c r="B104" i="11"/>
  <c r="C104" i="11" s="1"/>
  <c r="D104" i="11" s="1"/>
  <c r="E104" i="11" s="1"/>
  <c r="B105" i="11"/>
  <c r="C105" i="11" s="1"/>
  <c r="D105" i="11" s="1"/>
  <c r="E105" i="11" s="1"/>
  <c r="B106" i="11"/>
  <c r="C106" i="11" s="1"/>
  <c r="D106" i="11" s="1"/>
  <c r="E106" i="11" s="1"/>
  <c r="B107" i="11"/>
  <c r="C107" i="11" s="1"/>
  <c r="D107" i="11" s="1"/>
  <c r="E107" i="11" s="1"/>
  <c r="B108" i="11"/>
  <c r="C108" i="11" s="1"/>
  <c r="D108" i="11" s="1"/>
  <c r="E108" i="11" s="1"/>
  <c r="B109" i="11"/>
  <c r="C109" i="11" s="1"/>
  <c r="D109" i="11" s="1"/>
  <c r="E109" i="11" s="1"/>
  <c r="B110" i="11"/>
  <c r="C110" i="11" s="1"/>
  <c r="D110" i="11" s="1"/>
  <c r="E110" i="11" s="1"/>
  <c r="B111" i="11"/>
  <c r="C111" i="11" s="1"/>
  <c r="D111" i="11" s="1"/>
  <c r="E111" i="11" s="1"/>
  <c r="B112" i="11"/>
  <c r="C112" i="11" s="1"/>
  <c r="D112" i="11" s="1"/>
  <c r="E112" i="11" s="1"/>
  <c r="B113" i="11"/>
  <c r="C113" i="11" s="1"/>
  <c r="D113" i="11" s="1"/>
  <c r="E113" i="11" s="1"/>
  <c r="L11" i="11"/>
  <c r="L114" i="11"/>
  <c r="M4" i="11"/>
  <c r="L6" i="11"/>
  <c r="L7" i="11"/>
  <c r="L8" i="11"/>
  <c r="L9" i="11"/>
  <c r="L10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5" i="11"/>
  <c r="L4" i="11"/>
  <c r="Q4" i="26" l="1"/>
  <c r="R5" i="26"/>
  <c r="N6" i="26"/>
  <c r="O5" i="26"/>
  <c r="Q5" i="26" s="1"/>
  <c r="AB21" i="22"/>
  <c r="AD21" i="22" s="1"/>
  <c r="AE21" i="22" s="1"/>
  <c r="AG21" i="22" s="1"/>
  <c r="AA20" i="22"/>
  <c r="AB32" i="21"/>
  <c r="AD32" i="21" s="1"/>
  <c r="AE32" i="21" s="1"/>
  <c r="AG32" i="21" s="1"/>
  <c r="AA31" i="21"/>
  <c r="AB29" i="23"/>
  <c r="AD29" i="23" s="1"/>
  <c r="AE29" i="23" s="1"/>
  <c r="AG29" i="23" s="1"/>
  <c r="AA28" i="23"/>
  <c r="M119" i="11"/>
  <c r="H119" i="11"/>
  <c r="J118" i="11"/>
  <c r="C120" i="11"/>
  <c r="D120" i="11" s="1"/>
  <c r="C115" i="11"/>
  <c r="D115" i="11" s="1"/>
  <c r="G7" i="11"/>
  <c r="G8" i="11" s="1"/>
  <c r="G9" i="11" s="1"/>
  <c r="G10" i="11" s="1"/>
  <c r="G11" i="11" s="1"/>
  <c r="E4" i="11"/>
  <c r="H4" i="11"/>
  <c r="I4" i="11" s="1"/>
  <c r="R6" i="26" l="1"/>
  <c r="N7" i="26"/>
  <c r="O6" i="26"/>
  <c r="Q6" i="26" s="1"/>
  <c r="AB20" i="22"/>
  <c r="AD20" i="22" s="1"/>
  <c r="AE20" i="22" s="1"/>
  <c r="AG20" i="22" s="1"/>
  <c r="AA19" i="22"/>
  <c r="AB28" i="23"/>
  <c r="AD28" i="23" s="1"/>
  <c r="AE28" i="23" s="1"/>
  <c r="AG28" i="23" s="1"/>
  <c r="AA27" i="23"/>
  <c r="AA30" i="21"/>
  <c r="AB31" i="21"/>
  <c r="AD31" i="21" s="1"/>
  <c r="AE31" i="21" s="1"/>
  <c r="AG31" i="21" s="1"/>
  <c r="M120" i="11"/>
  <c r="J119" i="11"/>
  <c r="H120" i="11"/>
  <c r="I119" i="11"/>
  <c r="K119" i="11" s="1"/>
  <c r="K4" i="11"/>
  <c r="H5" i="11"/>
  <c r="H6" i="11" s="1"/>
  <c r="H7" i="11" s="1"/>
  <c r="H8" i="11" s="1"/>
  <c r="G13" i="1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O7" i="26" l="1"/>
  <c r="N8" i="26"/>
  <c r="R7" i="26"/>
  <c r="R8" i="26" s="1"/>
  <c r="AB27" i="23"/>
  <c r="AD27" i="23" s="1"/>
  <c r="AE27" i="23" s="1"/>
  <c r="AG27" i="23" s="1"/>
  <c r="AA26" i="23"/>
  <c r="AB30" i="21"/>
  <c r="AD30" i="21" s="1"/>
  <c r="AE30" i="21" s="1"/>
  <c r="AG30" i="21" s="1"/>
  <c r="AA29" i="21"/>
  <c r="AA18" i="22"/>
  <c r="AB19" i="22"/>
  <c r="AD19" i="22" s="1"/>
  <c r="AE19" i="22" s="1"/>
  <c r="AG19" i="22" s="1"/>
  <c r="I120" i="11"/>
  <c r="K120" i="11" s="1"/>
  <c r="J120" i="11"/>
  <c r="H121" i="11"/>
  <c r="M121" i="11"/>
  <c r="M6" i="11"/>
  <c r="I5" i="11"/>
  <c r="K5" i="11" s="1"/>
  <c r="I6" i="11"/>
  <c r="J6" i="11"/>
  <c r="M7" i="11"/>
  <c r="K6" i="11"/>
  <c r="N9" i="26" l="1"/>
  <c r="O8" i="26"/>
  <c r="Q8" i="26" s="1"/>
  <c r="Q7" i="26"/>
  <c r="AB29" i="21"/>
  <c r="AD29" i="21" s="1"/>
  <c r="AE29" i="21" s="1"/>
  <c r="AG29" i="21" s="1"/>
  <c r="AA28" i="21"/>
  <c r="AB26" i="23"/>
  <c r="AD26" i="23" s="1"/>
  <c r="AE26" i="23" s="1"/>
  <c r="AG26" i="23" s="1"/>
  <c r="AA25" i="23"/>
  <c r="AA17" i="22"/>
  <c r="AB18" i="22"/>
  <c r="AD18" i="22" s="1"/>
  <c r="AE18" i="22" s="1"/>
  <c r="AG18" i="22" s="1"/>
  <c r="I121" i="11"/>
  <c r="K121" i="11" s="1"/>
  <c r="H122" i="11"/>
  <c r="J121" i="11"/>
  <c r="M122" i="11"/>
  <c r="J7" i="11"/>
  <c r="M8" i="11"/>
  <c r="I7" i="11"/>
  <c r="K7" i="11" s="1"/>
  <c r="O9" i="26" l="1"/>
  <c r="N10" i="26"/>
  <c r="R9" i="26"/>
  <c r="R10" i="26" s="1"/>
  <c r="AB17" i="22"/>
  <c r="AD17" i="22" s="1"/>
  <c r="AE17" i="22" s="1"/>
  <c r="AG17" i="22" s="1"/>
  <c r="AA16" i="22"/>
  <c r="AB16" i="22" s="1"/>
  <c r="AD16" i="22" s="1"/>
  <c r="AE16" i="22" s="1"/>
  <c r="AG16" i="22" s="1"/>
  <c r="AI16" i="22" s="1"/>
  <c r="AA24" i="23"/>
  <c r="AB25" i="23"/>
  <c r="AD25" i="23" s="1"/>
  <c r="AE25" i="23" s="1"/>
  <c r="AG25" i="23" s="1"/>
  <c r="AB28" i="21"/>
  <c r="AD28" i="21" s="1"/>
  <c r="AE28" i="21" s="1"/>
  <c r="AG28" i="21" s="1"/>
  <c r="AA27" i="21"/>
  <c r="I122" i="11"/>
  <c r="K122" i="11" s="1"/>
  <c r="J122" i="11"/>
  <c r="H123" i="11"/>
  <c r="M123" i="11"/>
  <c r="J8" i="11"/>
  <c r="M9" i="11"/>
  <c r="H9" i="11"/>
  <c r="I8" i="11"/>
  <c r="K8" i="11" s="1"/>
  <c r="N11" i="26" l="1"/>
  <c r="O10" i="26"/>
  <c r="Q10" i="26" s="1"/>
  <c r="R11" i="26"/>
  <c r="Q9" i="26"/>
  <c r="AA26" i="21"/>
  <c r="AB27" i="21"/>
  <c r="AD27" i="21" s="1"/>
  <c r="AE27" i="21" s="1"/>
  <c r="AG27" i="21" s="1"/>
  <c r="AB24" i="23"/>
  <c r="AD24" i="23" s="1"/>
  <c r="AE24" i="23" s="1"/>
  <c r="AG24" i="23" s="1"/>
  <c r="AA23" i="23"/>
  <c r="I123" i="11"/>
  <c r="K123" i="11" s="1"/>
  <c r="J123" i="11"/>
  <c r="H124" i="11"/>
  <c r="M124" i="11"/>
  <c r="H10" i="11"/>
  <c r="J9" i="11"/>
  <c r="M10" i="11"/>
  <c r="I9" i="11"/>
  <c r="K9" i="11" s="1"/>
  <c r="O11" i="26" l="1"/>
  <c r="Q11" i="26" s="1"/>
  <c r="N12" i="26"/>
  <c r="AA22" i="23"/>
  <c r="AB23" i="23"/>
  <c r="AD23" i="23" s="1"/>
  <c r="AE23" i="23" s="1"/>
  <c r="AG23" i="23" s="1"/>
  <c r="AA25" i="21"/>
  <c r="AB26" i="21"/>
  <c r="AD26" i="21" s="1"/>
  <c r="AE26" i="21" s="1"/>
  <c r="AG26" i="21" s="1"/>
  <c r="J124" i="11"/>
  <c r="N4" i="11" s="1"/>
  <c r="I124" i="11"/>
  <c r="K124" i="11" s="1"/>
  <c r="P4" i="11" s="1"/>
  <c r="P5" i="11" s="1"/>
  <c r="J10" i="11"/>
  <c r="M11" i="11"/>
  <c r="H11" i="11"/>
  <c r="M12" i="11" s="1"/>
  <c r="I10" i="11"/>
  <c r="K10" i="11" s="1"/>
  <c r="O12" i="26" l="1"/>
  <c r="N13" i="26"/>
  <c r="R12" i="26"/>
  <c r="R13" i="26" s="1"/>
  <c r="AA24" i="21"/>
  <c r="AB25" i="21"/>
  <c r="AD25" i="21" s="1"/>
  <c r="AE25" i="21" s="1"/>
  <c r="AG25" i="21" s="1"/>
  <c r="AA21" i="23"/>
  <c r="AB22" i="23"/>
  <c r="AD22" i="23" s="1"/>
  <c r="AE22" i="23" s="1"/>
  <c r="AG22" i="23" s="1"/>
  <c r="O4" i="11"/>
  <c r="Q4" i="11" s="1"/>
  <c r="J11" i="11"/>
  <c r="H12" i="11"/>
  <c r="M13" i="11" s="1"/>
  <c r="I11" i="11"/>
  <c r="K11" i="11" s="1"/>
  <c r="O13" i="26" l="1"/>
  <c r="Q13" i="26" s="1"/>
  <c r="N14" i="26"/>
  <c r="Q12" i="26"/>
  <c r="AA20" i="23"/>
  <c r="AB21" i="23"/>
  <c r="AD21" i="23" s="1"/>
  <c r="AE21" i="23" s="1"/>
  <c r="AG21" i="23" s="1"/>
  <c r="AA23" i="21"/>
  <c r="AB24" i="21"/>
  <c r="AD24" i="21" s="1"/>
  <c r="AE24" i="21" s="1"/>
  <c r="AG24" i="21" s="1"/>
  <c r="J12" i="11"/>
  <c r="H13" i="11"/>
  <c r="I12" i="11"/>
  <c r="K12" i="11" s="1"/>
  <c r="O14" i="26" l="1"/>
  <c r="N15" i="26"/>
  <c r="R14" i="26"/>
  <c r="R15" i="26" s="1"/>
  <c r="AA22" i="21"/>
  <c r="AB23" i="21"/>
  <c r="AD23" i="21" s="1"/>
  <c r="AE23" i="21" s="1"/>
  <c r="AG23" i="21" s="1"/>
  <c r="AB20" i="23"/>
  <c r="AD20" i="23" s="1"/>
  <c r="AE20" i="23" s="1"/>
  <c r="AG20" i="23" s="1"/>
  <c r="AA19" i="23"/>
  <c r="J13" i="11"/>
  <c r="M14" i="11"/>
  <c r="H14" i="11"/>
  <c r="I13" i="11"/>
  <c r="K13" i="11" s="1"/>
  <c r="N16" i="26" l="1"/>
  <c r="O15" i="26"/>
  <c r="Q15" i="26" s="1"/>
  <c r="Q14" i="26"/>
  <c r="AB19" i="23"/>
  <c r="AD19" i="23" s="1"/>
  <c r="AE19" i="23" s="1"/>
  <c r="AG19" i="23" s="1"/>
  <c r="AA18" i="23"/>
  <c r="AB22" i="21"/>
  <c r="AD22" i="21" s="1"/>
  <c r="AE22" i="21" s="1"/>
  <c r="AG22" i="21" s="1"/>
  <c r="AA21" i="21"/>
  <c r="J14" i="11"/>
  <c r="M15" i="11"/>
  <c r="H15" i="11"/>
  <c r="I14" i="11"/>
  <c r="K14" i="11" s="1"/>
  <c r="O16" i="26" l="1"/>
  <c r="N17" i="26"/>
  <c r="R16" i="26"/>
  <c r="R17" i="26" s="1"/>
  <c r="AA20" i="21"/>
  <c r="AB21" i="21"/>
  <c r="AD21" i="21" s="1"/>
  <c r="AE21" i="21" s="1"/>
  <c r="AG21" i="21" s="1"/>
  <c r="AB18" i="23"/>
  <c r="AD18" i="23" s="1"/>
  <c r="AE18" i="23" s="1"/>
  <c r="AG18" i="23" s="1"/>
  <c r="AA17" i="23"/>
  <c r="J15" i="11"/>
  <c r="M16" i="11"/>
  <c r="H16" i="11"/>
  <c r="I15" i="11"/>
  <c r="K15" i="11" s="1"/>
  <c r="N18" i="26" l="1"/>
  <c r="O17" i="26"/>
  <c r="Q17" i="26" s="1"/>
  <c r="Q16" i="26"/>
  <c r="AB17" i="23"/>
  <c r="AD17" i="23" s="1"/>
  <c r="AE17" i="23" s="1"/>
  <c r="AG17" i="23" s="1"/>
  <c r="AA16" i="23"/>
  <c r="AB16" i="23" s="1"/>
  <c r="AD16" i="23" s="1"/>
  <c r="AE16" i="23" s="1"/>
  <c r="AG16" i="23" s="1"/>
  <c r="AI16" i="23" s="1"/>
  <c r="AB20" i="21"/>
  <c r="AD20" i="21" s="1"/>
  <c r="AE20" i="21" s="1"/>
  <c r="AG20" i="21" s="1"/>
  <c r="AA19" i="21"/>
  <c r="J16" i="11"/>
  <c r="M17" i="11"/>
  <c r="H17" i="11"/>
  <c r="I16" i="11"/>
  <c r="K16" i="11" s="1"/>
  <c r="O18" i="26" l="1"/>
  <c r="N19" i="26"/>
  <c r="R18" i="26"/>
  <c r="R19" i="26" s="1"/>
  <c r="AA18" i="21"/>
  <c r="AB19" i="21"/>
  <c r="AD19" i="21" s="1"/>
  <c r="AE19" i="21" s="1"/>
  <c r="AG19" i="21" s="1"/>
  <c r="J17" i="11"/>
  <c r="M18" i="11"/>
  <c r="H18" i="11"/>
  <c r="I17" i="11"/>
  <c r="K17" i="11" s="1"/>
  <c r="N20" i="26" l="1"/>
  <c r="O19" i="26"/>
  <c r="Q19" i="26" s="1"/>
  <c r="Q18" i="26"/>
  <c r="AA17" i="21"/>
  <c r="AB18" i="21"/>
  <c r="AD18" i="21" s="1"/>
  <c r="AE18" i="21" s="1"/>
  <c r="AG18" i="21" s="1"/>
  <c r="J18" i="11"/>
  <c r="M19" i="11"/>
  <c r="H19" i="11"/>
  <c r="I18" i="11"/>
  <c r="K18" i="11" s="1"/>
  <c r="N21" i="26" l="1"/>
  <c r="O20" i="26"/>
  <c r="R20" i="26"/>
  <c r="R21" i="26" s="1"/>
  <c r="AB17" i="21"/>
  <c r="AD17" i="21" s="1"/>
  <c r="AE17" i="21" s="1"/>
  <c r="AG17" i="21" s="1"/>
  <c r="AA16" i="21"/>
  <c r="AB16" i="21" s="1"/>
  <c r="AD16" i="21" s="1"/>
  <c r="AE16" i="21" s="1"/>
  <c r="AG16" i="21" s="1"/>
  <c r="AI16" i="21" s="1"/>
  <c r="J19" i="11"/>
  <c r="M20" i="11"/>
  <c r="H20" i="11"/>
  <c r="I19" i="11"/>
  <c r="K19" i="11" s="1"/>
  <c r="Q20" i="26" l="1"/>
  <c r="O21" i="26"/>
  <c r="Q21" i="26" s="1"/>
  <c r="N22" i="26"/>
  <c r="J20" i="11"/>
  <c r="M21" i="11"/>
  <c r="H21" i="11"/>
  <c r="I20" i="11"/>
  <c r="K20" i="11" s="1"/>
  <c r="O22" i="26" l="1"/>
  <c r="N23" i="26"/>
  <c r="R22" i="26"/>
  <c r="R23" i="26" s="1"/>
  <c r="J21" i="11"/>
  <c r="M22" i="11"/>
  <c r="H22" i="11"/>
  <c r="I21" i="11"/>
  <c r="K21" i="11" s="1"/>
  <c r="O23" i="26" l="1"/>
  <c r="Q23" i="26" s="1"/>
  <c r="N24" i="26"/>
  <c r="Q22" i="26"/>
  <c r="J22" i="11"/>
  <c r="M23" i="11"/>
  <c r="H23" i="11"/>
  <c r="I22" i="11"/>
  <c r="K22" i="11" s="1"/>
  <c r="O24" i="26" l="1"/>
  <c r="N25" i="26"/>
  <c r="R24" i="26"/>
  <c r="R25" i="26" s="1"/>
  <c r="J23" i="11"/>
  <c r="M24" i="11"/>
  <c r="H24" i="11"/>
  <c r="I23" i="11"/>
  <c r="K23" i="11" s="1"/>
  <c r="N26" i="26" l="1"/>
  <c r="O25" i="26"/>
  <c r="Q25" i="26" s="1"/>
  <c r="Q24" i="26"/>
  <c r="J24" i="11"/>
  <c r="M25" i="11"/>
  <c r="H25" i="11"/>
  <c r="I24" i="11"/>
  <c r="K24" i="11" s="1"/>
  <c r="N27" i="26" l="1"/>
  <c r="O26" i="26"/>
  <c r="R26" i="26"/>
  <c r="R27" i="26" s="1"/>
  <c r="J25" i="11"/>
  <c r="M26" i="11"/>
  <c r="H26" i="11"/>
  <c r="I25" i="11"/>
  <c r="K25" i="11" s="1"/>
  <c r="Q26" i="26" l="1"/>
  <c r="O27" i="26"/>
  <c r="Q27" i="26" s="1"/>
  <c r="N28" i="26"/>
  <c r="J26" i="11"/>
  <c r="M27" i="11"/>
  <c r="H27" i="11"/>
  <c r="I26" i="11"/>
  <c r="K26" i="11" s="1"/>
  <c r="N29" i="26" l="1"/>
  <c r="O28" i="26"/>
  <c r="R28" i="26"/>
  <c r="R29" i="26" s="1"/>
  <c r="J27" i="11"/>
  <c r="M28" i="11"/>
  <c r="H28" i="11"/>
  <c r="I27" i="11"/>
  <c r="K27" i="11" s="1"/>
  <c r="Q28" i="26" l="1"/>
  <c r="O29" i="26"/>
  <c r="Q29" i="26" s="1"/>
  <c r="N30" i="26"/>
  <c r="J28" i="11"/>
  <c r="M29" i="11"/>
  <c r="H29" i="11"/>
  <c r="I28" i="11"/>
  <c r="K28" i="11" s="1"/>
  <c r="N31" i="26" l="1"/>
  <c r="O30" i="26"/>
  <c r="R30" i="26"/>
  <c r="R31" i="26" s="1"/>
  <c r="J29" i="11"/>
  <c r="M30" i="11"/>
  <c r="H30" i="11"/>
  <c r="I29" i="11"/>
  <c r="K29" i="11" s="1"/>
  <c r="Q30" i="26" l="1"/>
  <c r="O31" i="26"/>
  <c r="Q31" i="26" s="1"/>
  <c r="N32" i="26"/>
  <c r="J30" i="11"/>
  <c r="M31" i="11"/>
  <c r="H31" i="11"/>
  <c r="I30" i="11"/>
  <c r="K30" i="11" s="1"/>
  <c r="N33" i="26" l="1"/>
  <c r="O32" i="26"/>
  <c r="R32" i="26"/>
  <c r="R33" i="26" s="1"/>
  <c r="J31" i="11"/>
  <c r="M32" i="11"/>
  <c r="H32" i="11"/>
  <c r="I31" i="11"/>
  <c r="K31" i="11" s="1"/>
  <c r="Q32" i="26" l="1"/>
  <c r="O33" i="26"/>
  <c r="Q33" i="26" s="1"/>
  <c r="N34" i="26"/>
  <c r="J32" i="11"/>
  <c r="M33" i="11"/>
  <c r="H33" i="11"/>
  <c r="I32" i="11"/>
  <c r="K32" i="11" s="1"/>
  <c r="O34" i="26" l="1"/>
  <c r="N35" i="26"/>
  <c r="R34" i="26"/>
  <c r="R35" i="26" s="1"/>
  <c r="J33" i="11"/>
  <c r="M34" i="11"/>
  <c r="H34" i="11"/>
  <c r="I33" i="11"/>
  <c r="K33" i="11" s="1"/>
  <c r="N36" i="26" l="1"/>
  <c r="O35" i="26"/>
  <c r="Q35" i="26" s="1"/>
  <c r="Q34" i="26"/>
  <c r="J34" i="11"/>
  <c r="M35" i="11"/>
  <c r="H35" i="11"/>
  <c r="I34" i="11"/>
  <c r="K34" i="11" s="1"/>
  <c r="N37" i="26" l="1"/>
  <c r="O36" i="26"/>
  <c r="R36" i="26"/>
  <c r="R37" i="26" s="1"/>
  <c r="J35" i="11"/>
  <c r="M36" i="11"/>
  <c r="H36" i="11"/>
  <c r="I35" i="11"/>
  <c r="K35" i="11" s="1"/>
  <c r="Q36" i="26" l="1"/>
  <c r="O37" i="26"/>
  <c r="Q37" i="26" s="1"/>
  <c r="N38" i="26"/>
  <c r="J36" i="11"/>
  <c r="M37" i="11"/>
  <c r="H37" i="11"/>
  <c r="I36" i="11"/>
  <c r="K36" i="11" s="1"/>
  <c r="O38" i="26" l="1"/>
  <c r="N39" i="26"/>
  <c r="R38" i="26"/>
  <c r="R39" i="26" s="1"/>
  <c r="J37" i="11"/>
  <c r="M38" i="11"/>
  <c r="H38" i="11"/>
  <c r="I37" i="11"/>
  <c r="K37" i="11" s="1"/>
  <c r="N40" i="26" l="1"/>
  <c r="O39" i="26"/>
  <c r="Q39" i="26" s="1"/>
  <c r="Q38" i="26"/>
  <c r="J38" i="11"/>
  <c r="M39" i="11"/>
  <c r="H39" i="11"/>
  <c r="I38" i="11"/>
  <c r="K38" i="11" s="1"/>
  <c r="N41" i="26" l="1"/>
  <c r="O40" i="26"/>
  <c r="R40" i="26"/>
  <c r="R41" i="26" s="1"/>
  <c r="J39" i="11"/>
  <c r="M40" i="11"/>
  <c r="H40" i="11"/>
  <c r="I39" i="11"/>
  <c r="K39" i="11" s="1"/>
  <c r="Q40" i="26" l="1"/>
  <c r="N42" i="26"/>
  <c r="O41" i="26"/>
  <c r="Q41" i="26" s="1"/>
  <c r="J40" i="11"/>
  <c r="M41" i="11"/>
  <c r="H41" i="11"/>
  <c r="I40" i="11"/>
  <c r="K40" i="11" s="1"/>
  <c r="O42" i="26" l="1"/>
  <c r="N43" i="26"/>
  <c r="R42" i="26"/>
  <c r="R43" i="26" s="1"/>
  <c r="J41" i="11"/>
  <c r="M42" i="11"/>
  <c r="H42" i="11"/>
  <c r="I41" i="11"/>
  <c r="K41" i="11" s="1"/>
  <c r="N44" i="26" l="1"/>
  <c r="O43" i="26"/>
  <c r="Q43" i="26" s="1"/>
  <c r="Q42" i="26"/>
  <c r="J42" i="11"/>
  <c r="M43" i="11"/>
  <c r="H43" i="11"/>
  <c r="I42" i="11"/>
  <c r="K42" i="11" s="1"/>
  <c r="O44" i="26" l="1"/>
  <c r="N45" i="26"/>
  <c r="R44" i="26"/>
  <c r="R45" i="26" s="1"/>
  <c r="J43" i="11"/>
  <c r="M44" i="11"/>
  <c r="H44" i="11"/>
  <c r="I43" i="11"/>
  <c r="K43" i="11" s="1"/>
  <c r="N46" i="26" l="1"/>
  <c r="O45" i="26"/>
  <c r="Q45" i="26" s="1"/>
  <c r="Q44" i="26"/>
  <c r="J44" i="11"/>
  <c r="M45" i="11"/>
  <c r="H45" i="11"/>
  <c r="I44" i="11"/>
  <c r="K44" i="11" s="1"/>
  <c r="O46" i="26" l="1"/>
  <c r="N47" i="26"/>
  <c r="R46" i="26"/>
  <c r="R47" i="26" s="1"/>
  <c r="J45" i="11"/>
  <c r="M46" i="11"/>
  <c r="H46" i="11"/>
  <c r="I45" i="11"/>
  <c r="K45" i="11" s="1"/>
  <c r="O47" i="26" l="1"/>
  <c r="Q47" i="26" s="1"/>
  <c r="N48" i="26"/>
  <c r="Q46" i="26"/>
  <c r="J46" i="11"/>
  <c r="M47" i="11"/>
  <c r="H47" i="11"/>
  <c r="I46" i="11"/>
  <c r="K46" i="11" s="1"/>
  <c r="O48" i="26" l="1"/>
  <c r="N49" i="26"/>
  <c r="R48" i="26"/>
  <c r="R49" i="26" s="1"/>
  <c r="J47" i="11"/>
  <c r="M48" i="11"/>
  <c r="H48" i="11"/>
  <c r="I47" i="11"/>
  <c r="K47" i="11" s="1"/>
  <c r="O49" i="26" l="1"/>
  <c r="Q49" i="26" s="1"/>
  <c r="N50" i="26"/>
  <c r="Q48" i="26"/>
  <c r="J48" i="11"/>
  <c r="M49" i="11"/>
  <c r="H49" i="11"/>
  <c r="I48" i="11"/>
  <c r="K48" i="11" s="1"/>
  <c r="N51" i="26" l="1"/>
  <c r="O50" i="26"/>
  <c r="R50" i="26"/>
  <c r="R51" i="26" s="1"/>
  <c r="J49" i="11"/>
  <c r="M50" i="11"/>
  <c r="H50" i="11"/>
  <c r="I49" i="11"/>
  <c r="K49" i="11" s="1"/>
  <c r="Q50" i="26" l="1"/>
  <c r="O51" i="26"/>
  <c r="Q51" i="26" s="1"/>
  <c r="N52" i="26"/>
  <c r="J50" i="11"/>
  <c r="M51" i="11"/>
  <c r="H51" i="11"/>
  <c r="I50" i="11"/>
  <c r="K50" i="11" s="1"/>
  <c r="N53" i="26" l="1"/>
  <c r="O52" i="26"/>
  <c r="R52" i="26"/>
  <c r="R53" i="26" s="1"/>
  <c r="J51" i="11"/>
  <c r="M52" i="11"/>
  <c r="H52" i="11"/>
  <c r="I51" i="11"/>
  <c r="K51" i="11" s="1"/>
  <c r="Q52" i="26" l="1"/>
  <c r="O53" i="26"/>
  <c r="Q53" i="26" s="1"/>
  <c r="N54" i="26"/>
  <c r="J52" i="11"/>
  <c r="M53" i="11"/>
  <c r="H53" i="11"/>
  <c r="I52" i="11"/>
  <c r="K52" i="11" s="1"/>
  <c r="N55" i="26" l="1"/>
  <c r="O54" i="26"/>
  <c r="R54" i="26"/>
  <c r="R55" i="26" s="1"/>
  <c r="J53" i="11"/>
  <c r="M54" i="11"/>
  <c r="H54" i="11"/>
  <c r="I53" i="11"/>
  <c r="K53" i="11" s="1"/>
  <c r="Q54" i="26" l="1"/>
  <c r="N56" i="26"/>
  <c r="O55" i="26"/>
  <c r="Q55" i="26" s="1"/>
  <c r="J54" i="11"/>
  <c r="M55" i="11"/>
  <c r="H55" i="11"/>
  <c r="I54" i="11"/>
  <c r="K54" i="11" s="1"/>
  <c r="N57" i="26" l="1"/>
  <c r="O56" i="26"/>
  <c r="R56" i="26"/>
  <c r="R57" i="26" s="1"/>
  <c r="J55" i="11"/>
  <c r="M56" i="11"/>
  <c r="H56" i="11"/>
  <c r="I55" i="11"/>
  <c r="K55" i="11" s="1"/>
  <c r="Q56" i="26" l="1"/>
  <c r="O57" i="26"/>
  <c r="Q57" i="26" s="1"/>
  <c r="N58" i="26"/>
  <c r="J56" i="11"/>
  <c r="M57" i="11"/>
  <c r="H57" i="11"/>
  <c r="I56" i="11"/>
  <c r="K56" i="11" s="1"/>
  <c r="O58" i="26" l="1"/>
  <c r="N59" i="26"/>
  <c r="R58" i="26"/>
  <c r="R59" i="26" s="1"/>
  <c r="J57" i="11"/>
  <c r="M58" i="11"/>
  <c r="H58" i="11"/>
  <c r="I57" i="11"/>
  <c r="K57" i="11" s="1"/>
  <c r="O59" i="26" l="1"/>
  <c r="Q59" i="26" s="1"/>
  <c r="N60" i="26"/>
  <c r="Q58" i="26"/>
  <c r="J58" i="11"/>
  <c r="M59" i="11"/>
  <c r="H59" i="11"/>
  <c r="I58" i="11"/>
  <c r="K58" i="11" s="1"/>
  <c r="N61" i="26" l="1"/>
  <c r="O60" i="26"/>
  <c r="R60" i="26"/>
  <c r="R61" i="26" s="1"/>
  <c r="J59" i="11"/>
  <c r="M60" i="11"/>
  <c r="H60" i="11"/>
  <c r="I59" i="11"/>
  <c r="K59" i="11" s="1"/>
  <c r="Q60" i="26" l="1"/>
  <c r="O61" i="26"/>
  <c r="Q61" i="26" s="1"/>
  <c r="N62" i="26"/>
  <c r="J60" i="11"/>
  <c r="M61" i="11"/>
  <c r="H61" i="11"/>
  <c r="I60" i="11"/>
  <c r="K60" i="11" s="1"/>
  <c r="N63" i="26" l="1"/>
  <c r="O62" i="26"/>
  <c r="R62" i="26"/>
  <c r="R63" i="26" s="1"/>
  <c r="J61" i="11"/>
  <c r="M62" i="11"/>
  <c r="H62" i="11"/>
  <c r="I61" i="11"/>
  <c r="K61" i="11" s="1"/>
  <c r="Q62" i="26" l="1"/>
  <c r="O63" i="26"/>
  <c r="Q63" i="26" s="1"/>
  <c r="N64" i="26"/>
  <c r="J62" i="11"/>
  <c r="M63" i="11"/>
  <c r="H63" i="11"/>
  <c r="I62" i="11"/>
  <c r="K62" i="11" s="1"/>
  <c r="N65" i="26" l="1"/>
  <c r="O64" i="26"/>
  <c r="R64" i="26"/>
  <c r="R65" i="26" s="1"/>
  <c r="J63" i="11"/>
  <c r="M64" i="11"/>
  <c r="H64" i="11"/>
  <c r="I63" i="11"/>
  <c r="K63" i="11" s="1"/>
  <c r="Q64" i="26" l="1"/>
  <c r="O65" i="26"/>
  <c r="Q65" i="26" s="1"/>
  <c r="N66" i="26"/>
  <c r="J64" i="11"/>
  <c r="M65" i="11"/>
  <c r="H65" i="11"/>
  <c r="I64" i="11"/>
  <c r="K64" i="11" s="1"/>
  <c r="N67" i="26" l="1"/>
  <c r="O66" i="26"/>
  <c r="R66" i="26"/>
  <c r="R67" i="26" s="1"/>
  <c r="J65" i="11"/>
  <c r="M66" i="11"/>
  <c r="H66" i="11"/>
  <c r="I65" i="11"/>
  <c r="K65" i="11" s="1"/>
  <c r="Q66" i="26" l="1"/>
  <c r="O67" i="26"/>
  <c r="Q67" i="26" s="1"/>
  <c r="N68" i="26"/>
  <c r="J66" i="11"/>
  <c r="M67" i="11"/>
  <c r="H67" i="11"/>
  <c r="I66" i="11"/>
  <c r="K66" i="11" s="1"/>
  <c r="N69" i="26" l="1"/>
  <c r="O68" i="26"/>
  <c r="R68" i="26"/>
  <c r="R69" i="26" s="1"/>
  <c r="J67" i="11"/>
  <c r="M68" i="11"/>
  <c r="H68" i="11"/>
  <c r="I67" i="11"/>
  <c r="K67" i="11" s="1"/>
  <c r="Q68" i="26" l="1"/>
  <c r="O69" i="26"/>
  <c r="Q69" i="26" s="1"/>
  <c r="N70" i="26"/>
  <c r="J68" i="11"/>
  <c r="M69" i="11"/>
  <c r="H69" i="11"/>
  <c r="I68" i="11"/>
  <c r="K68" i="11" s="1"/>
  <c r="O70" i="26" l="1"/>
  <c r="N71" i="26"/>
  <c r="R70" i="26"/>
  <c r="R71" i="26" s="1"/>
  <c r="J69" i="11"/>
  <c r="M70" i="11"/>
  <c r="H70" i="11"/>
  <c r="I69" i="11"/>
  <c r="K69" i="11" s="1"/>
  <c r="N72" i="26" l="1"/>
  <c r="O71" i="26"/>
  <c r="Q71" i="26" s="1"/>
  <c r="Q70" i="26"/>
  <c r="J70" i="11"/>
  <c r="M71" i="11"/>
  <c r="H71" i="11"/>
  <c r="I70" i="11"/>
  <c r="K70" i="11" s="1"/>
  <c r="N73" i="26" l="1"/>
  <c r="O72" i="26"/>
  <c r="R72" i="26"/>
  <c r="R73" i="26" s="1"/>
  <c r="J71" i="11"/>
  <c r="M72" i="11"/>
  <c r="H72" i="11"/>
  <c r="I71" i="11"/>
  <c r="K71" i="11" s="1"/>
  <c r="Q72" i="26" l="1"/>
  <c r="O73" i="26"/>
  <c r="Q73" i="26" s="1"/>
  <c r="N74" i="26"/>
  <c r="J72" i="11"/>
  <c r="M73" i="11"/>
  <c r="H73" i="11"/>
  <c r="I72" i="11"/>
  <c r="K72" i="11" s="1"/>
  <c r="N75" i="26" l="1"/>
  <c r="O74" i="26"/>
  <c r="R74" i="26"/>
  <c r="R75" i="26" s="1"/>
  <c r="J73" i="11"/>
  <c r="M74" i="11"/>
  <c r="H74" i="11"/>
  <c r="I73" i="11"/>
  <c r="K73" i="11" s="1"/>
  <c r="Q74" i="26" l="1"/>
  <c r="O75" i="26"/>
  <c r="Q75" i="26" s="1"/>
  <c r="N76" i="26"/>
  <c r="J74" i="11"/>
  <c r="M75" i="11"/>
  <c r="H75" i="11"/>
  <c r="I74" i="11"/>
  <c r="K74" i="11" s="1"/>
  <c r="N77" i="26" l="1"/>
  <c r="O76" i="26"/>
  <c r="R76" i="26"/>
  <c r="R77" i="26" s="1"/>
  <c r="J75" i="11"/>
  <c r="M76" i="11"/>
  <c r="H76" i="11"/>
  <c r="I75" i="11"/>
  <c r="K75" i="11" s="1"/>
  <c r="Q76" i="26" l="1"/>
  <c r="O77" i="26"/>
  <c r="Q77" i="26" s="1"/>
  <c r="N78" i="26"/>
  <c r="J76" i="11"/>
  <c r="M77" i="11"/>
  <c r="H77" i="11"/>
  <c r="I76" i="11"/>
  <c r="K76" i="11" s="1"/>
  <c r="O78" i="26" l="1"/>
  <c r="N79" i="26"/>
  <c r="R78" i="26"/>
  <c r="R79" i="26" s="1"/>
  <c r="J77" i="11"/>
  <c r="M78" i="11"/>
  <c r="H78" i="11"/>
  <c r="I77" i="11"/>
  <c r="K77" i="11" s="1"/>
  <c r="O79" i="26" l="1"/>
  <c r="Q79" i="26" s="1"/>
  <c r="N80" i="26"/>
  <c r="Q78" i="26"/>
  <c r="J78" i="11"/>
  <c r="M79" i="11"/>
  <c r="H79" i="11"/>
  <c r="I78" i="11"/>
  <c r="K78" i="11" s="1"/>
  <c r="N81" i="26" l="1"/>
  <c r="O80" i="26"/>
  <c r="R80" i="26"/>
  <c r="R81" i="26" s="1"/>
  <c r="J79" i="11"/>
  <c r="M80" i="11"/>
  <c r="H80" i="11"/>
  <c r="I79" i="11"/>
  <c r="K79" i="11" s="1"/>
  <c r="Q80" i="26" l="1"/>
  <c r="O81" i="26"/>
  <c r="Q81" i="26" s="1"/>
  <c r="N82" i="26"/>
  <c r="J80" i="11"/>
  <c r="M81" i="11"/>
  <c r="H81" i="11"/>
  <c r="I80" i="11"/>
  <c r="K80" i="11" s="1"/>
  <c r="N83" i="26" l="1"/>
  <c r="O82" i="26"/>
  <c r="R82" i="26"/>
  <c r="R83" i="26" s="1"/>
  <c r="J81" i="11"/>
  <c r="M82" i="11"/>
  <c r="H82" i="11"/>
  <c r="I81" i="11"/>
  <c r="K81" i="11" s="1"/>
  <c r="Q82" i="26" l="1"/>
  <c r="O83" i="26"/>
  <c r="Q83" i="26" s="1"/>
  <c r="N84" i="26"/>
  <c r="J82" i="11"/>
  <c r="M83" i="11"/>
  <c r="H83" i="11"/>
  <c r="I82" i="11"/>
  <c r="K82" i="11" s="1"/>
  <c r="O84" i="26" l="1"/>
  <c r="N85" i="26"/>
  <c r="R84" i="26"/>
  <c r="R85" i="26" s="1"/>
  <c r="J83" i="11"/>
  <c r="M84" i="11"/>
  <c r="H84" i="11"/>
  <c r="I83" i="11"/>
  <c r="K83" i="11" s="1"/>
  <c r="N86" i="26" l="1"/>
  <c r="O85" i="26"/>
  <c r="Q85" i="26" s="1"/>
  <c r="Q84" i="26"/>
  <c r="J84" i="11"/>
  <c r="M85" i="11"/>
  <c r="H85" i="11"/>
  <c r="I84" i="11"/>
  <c r="K84" i="11" s="1"/>
  <c r="O86" i="26" l="1"/>
  <c r="N87" i="26"/>
  <c r="R86" i="26"/>
  <c r="R87" i="26" s="1"/>
  <c r="J85" i="11"/>
  <c r="M86" i="11"/>
  <c r="H86" i="11"/>
  <c r="I85" i="11"/>
  <c r="K85" i="11" s="1"/>
  <c r="N88" i="26" l="1"/>
  <c r="O87" i="26"/>
  <c r="Q87" i="26" s="1"/>
  <c r="Q86" i="26"/>
  <c r="J86" i="11"/>
  <c r="M87" i="11"/>
  <c r="H87" i="11"/>
  <c r="I86" i="11"/>
  <c r="K86" i="11" s="1"/>
  <c r="O88" i="26" l="1"/>
  <c r="N89" i="26"/>
  <c r="R88" i="26"/>
  <c r="R89" i="26" s="1"/>
  <c r="J87" i="11"/>
  <c r="M88" i="11"/>
  <c r="H88" i="11"/>
  <c r="I87" i="11"/>
  <c r="K87" i="11" s="1"/>
  <c r="N90" i="26" l="1"/>
  <c r="O89" i="26"/>
  <c r="Q89" i="26" s="1"/>
  <c r="Q88" i="26"/>
  <c r="J88" i="11"/>
  <c r="M89" i="11"/>
  <c r="H89" i="11"/>
  <c r="I88" i="11"/>
  <c r="K88" i="11" s="1"/>
  <c r="N91" i="26" l="1"/>
  <c r="O90" i="26"/>
  <c r="R90" i="26"/>
  <c r="R91" i="26" s="1"/>
  <c r="J89" i="11"/>
  <c r="M90" i="11"/>
  <c r="H90" i="11"/>
  <c r="I89" i="11"/>
  <c r="K89" i="11" s="1"/>
  <c r="Q90" i="26" l="1"/>
  <c r="O91" i="26"/>
  <c r="Q91" i="26" s="1"/>
  <c r="N92" i="26"/>
  <c r="J90" i="11"/>
  <c r="M91" i="11"/>
  <c r="H91" i="11"/>
  <c r="I90" i="11"/>
  <c r="K90" i="11" s="1"/>
  <c r="N93" i="26" l="1"/>
  <c r="O92" i="26"/>
  <c r="R92" i="26"/>
  <c r="R93" i="26" s="1"/>
  <c r="J91" i="11"/>
  <c r="M92" i="11"/>
  <c r="H92" i="11"/>
  <c r="I91" i="11"/>
  <c r="K91" i="11" s="1"/>
  <c r="Q92" i="26" l="1"/>
  <c r="O93" i="26"/>
  <c r="Q93" i="26" s="1"/>
  <c r="N94" i="26"/>
  <c r="J92" i="11"/>
  <c r="M93" i="11"/>
  <c r="H93" i="11"/>
  <c r="I92" i="11"/>
  <c r="K92" i="11" s="1"/>
  <c r="N95" i="26" l="1"/>
  <c r="O94" i="26"/>
  <c r="R94" i="26"/>
  <c r="R95" i="26" s="1"/>
  <c r="J93" i="11"/>
  <c r="M94" i="11"/>
  <c r="H94" i="11"/>
  <c r="I93" i="11"/>
  <c r="K93" i="11" s="1"/>
  <c r="Q94" i="26" l="1"/>
  <c r="N96" i="26"/>
  <c r="O95" i="26"/>
  <c r="Q95" i="26" s="1"/>
  <c r="J94" i="11"/>
  <c r="M95" i="11"/>
  <c r="H95" i="11"/>
  <c r="I94" i="11"/>
  <c r="K94" i="11" s="1"/>
  <c r="O96" i="26" l="1"/>
  <c r="N97" i="26"/>
  <c r="R96" i="26"/>
  <c r="R97" i="26" s="1"/>
  <c r="J95" i="11"/>
  <c r="M96" i="11"/>
  <c r="H96" i="11"/>
  <c r="I95" i="11"/>
  <c r="K95" i="11" s="1"/>
  <c r="N98" i="26" l="1"/>
  <c r="O97" i="26"/>
  <c r="Q97" i="26" s="1"/>
  <c r="Q96" i="26"/>
  <c r="J96" i="11"/>
  <c r="M97" i="11"/>
  <c r="H97" i="11"/>
  <c r="I96" i="11"/>
  <c r="K96" i="11" s="1"/>
  <c r="O98" i="26" l="1"/>
  <c r="N99" i="26"/>
  <c r="R98" i="26"/>
  <c r="R99" i="26" s="1"/>
  <c r="J97" i="11"/>
  <c r="M98" i="11"/>
  <c r="H98" i="11"/>
  <c r="I97" i="11"/>
  <c r="K97" i="11" s="1"/>
  <c r="N100" i="26" l="1"/>
  <c r="O99" i="26"/>
  <c r="Q99" i="26" s="1"/>
  <c r="Q98" i="26"/>
  <c r="J98" i="11"/>
  <c r="M99" i="11"/>
  <c r="H99" i="11"/>
  <c r="I98" i="11"/>
  <c r="K98" i="11" s="1"/>
  <c r="N101" i="26" l="1"/>
  <c r="O100" i="26"/>
  <c r="R100" i="26"/>
  <c r="R101" i="26" s="1"/>
  <c r="J99" i="11"/>
  <c r="M100" i="11"/>
  <c r="H100" i="11"/>
  <c r="I99" i="11"/>
  <c r="K99" i="11" s="1"/>
  <c r="Q100" i="26" l="1"/>
  <c r="O101" i="26"/>
  <c r="Q101" i="26" s="1"/>
  <c r="N102" i="26"/>
  <c r="J100" i="11"/>
  <c r="M101" i="11"/>
  <c r="H101" i="11"/>
  <c r="I100" i="11"/>
  <c r="K100" i="11" s="1"/>
  <c r="O102" i="26" l="1"/>
  <c r="N103" i="26"/>
  <c r="R102" i="26"/>
  <c r="R103" i="26" s="1"/>
  <c r="J101" i="11"/>
  <c r="M102" i="11"/>
  <c r="H102" i="11"/>
  <c r="I101" i="11"/>
  <c r="K101" i="11" s="1"/>
  <c r="O103" i="26" l="1"/>
  <c r="Q103" i="26" s="1"/>
  <c r="N104" i="26"/>
  <c r="Q102" i="26"/>
  <c r="J102" i="11"/>
  <c r="M103" i="11"/>
  <c r="H103" i="11"/>
  <c r="I102" i="11"/>
  <c r="K102" i="11" s="1"/>
  <c r="N105" i="26" l="1"/>
  <c r="O104" i="26"/>
  <c r="R104" i="26"/>
  <c r="R105" i="26" s="1"/>
  <c r="J103" i="11"/>
  <c r="M104" i="11"/>
  <c r="H104" i="11"/>
  <c r="I103" i="11"/>
  <c r="K103" i="11" s="1"/>
  <c r="Q104" i="26" l="1"/>
  <c r="N106" i="26"/>
  <c r="O105" i="26"/>
  <c r="Q105" i="26" s="1"/>
  <c r="J104" i="11"/>
  <c r="M105" i="11"/>
  <c r="H105" i="11"/>
  <c r="I104" i="11"/>
  <c r="K104" i="11" s="1"/>
  <c r="O106" i="26" l="1"/>
  <c r="N107" i="26"/>
  <c r="R106" i="26"/>
  <c r="R107" i="26" s="1"/>
  <c r="J105" i="11"/>
  <c r="M106" i="11"/>
  <c r="H106" i="11"/>
  <c r="I105" i="11"/>
  <c r="K105" i="11" s="1"/>
  <c r="O107" i="26" l="1"/>
  <c r="Q107" i="26" s="1"/>
  <c r="N108" i="26"/>
  <c r="Q106" i="26"/>
  <c r="J106" i="11"/>
  <c r="M107" i="11"/>
  <c r="H107" i="11"/>
  <c r="I106" i="11"/>
  <c r="K106" i="11" s="1"/>
  <c r="O108" i="26" l="1"/>
  <c r="N109" i="26"/>
  <c r="R108" i="26"/>
  <c r="R109" i="26" s="1"/>
  <c r="J107" i="11"/>
  <c r="M108" i="11"/>
  <c r="H108" i="11"/>
  <c r="I107" i="11"/>
  <c r="K107" i="11" s="1"/>
  <c r="N110" i="26" l="1"/>
  <c r="O109" i="26"/>
  <c r="Q109" i="26" s="1"/>
  <c r="Q108" i="26"/>
  <c r="J108" i="11"/>
  <c r="M109" i="11"/>
  <c r="H109" i="11"/>
  <c r="I108" i="11"/>
  <c r="K108" i="11" s="1"/>
  <c r="N111" i="26" l="1"/>
  <c r="O110" i="26"/>
  <c r="R110" i="26"/>
  <c r="R111" i="26" s="1"/>
  <c r="J109" i="11"/>
  <c r="M110" i="11"/>
  <c r="H110" i="11"/>
  <c r="I109" i="11"/>
  <c r="K109" i="11" s="1"/>
  <c r="Q110" i="26" l="1"/>
  <c r="O111" i="26"/>
  <c r="Q111" i="26" s="1"/>
  <c r="N112" i="26"/>
  <c r="J110" i="11"/>
  <c r="M111" i="11"/>
  <c r="H111" i="11"/>
  <c r="I110" i="11"/>
  <c r="K110" i="11" s="1"/>
  <c r="O112" i="26" l="1"/>
  <c r="N113" i="26"/>
  <c r="R112" i="26"/>
  <c r="R113" i="26" s="1"/>
  <c r="J111" i="11"/>
  <c r="M112" i="11"/>
  <c r="H112" i="11"/>
  <c r="I111" i="11"/>
  <c r="K111" i="11" s="1"/>
  <c r="N114" i="26" l="1"/>
  <c r="O113" i="26"/>
  <c r="Q113" i="26" s="1"/>
  <c r="Q112" i="26"/>
  <c r="J112" i="11"/>
  <c r="M113" i="11"/>
  <c r="H113" i="11"/>
  <c r="I112" i="11"/>
  <c r="K112" i="11" s="1"/>
  <c r="N115" i="26" l="1"/>
  <c r="O114" i="26"/>
  <c r="R114" i="26"/>
  <c r="R115" i="26" s="1"/>
  <c r="H114" i="11"/>
  <c r="M114" i="11"/>
  <c r="I113" i="11"/>
  <c r="K113" i="11" s="1"/>
  <c r="J113" i="11"/>
  <c r="Q114" i="26" l="1"/>
  <c r="N116" i="26"/>
  <c r="O115" i="26"/>
  <c r="Q115" i="26" s="1"/>
  <c r="J114" i="11"/>
  <c r="I114" i="11"/>
  <c r="K114" i="11" s="1"/>
  <c r="O116" i="26" l="1"/>
  <c r="N117" i="26"/>
  <c r="R116" i="26"/>
  <c r="R117" i="26" s="1"/>
  <c r="P6" i="1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O117" i="26" l="1"/>
  <c r="Q117" i="26" s="1"/>
  <c r="N118" i="26"/>
  <c r="R118" i="26"/>
  <c r="Q116" i="26"/>
  <c r="O5" i="11"/>
  <c r="R5" i="11"/>
  <c r="N119" i="26" l="1"/>
  <c r="O118" i="26"/>
  <c r="Q118" i="26" s="1"/>
  <c r="Q5" i="11"/>
  <c r="N7" i="11"/>
  <c r="O7" i="11" s="1"/>
  <c r="R6" i="11"/>
  <c r="N120" i="26" l="1"/>
  <c r="O119" i="26"/>
  <c r="R119" i="26"/>
  <c r="R120" i="26" s="1"/>
  <c r="O6" i="11"/>
  <c r="Q6" i="11" s="1"/>
  <c r="N8" i="11"/>
  <c r="O8" i="11" s="1"/>
  <c r="Q119" i="26" l="1"/>
  <c r="N121" i="26"/>
  <c r="O120" i="26"/>
  <c r="Q120" i="26" s="1"/>
  <c r="R7" i="11"/>
  <c r="Q7" i="11" s="1"/>
  <c r="N9" i="11"/>
  <c r="O9" i="11" s="1"/>
  <c r="O121" i="26" l="1"/>
  <c r="R122" i="26" s="1"/>
  <c r="N122" i="26"/>
  <c r="R8" i="11"/>
  <c r="Q8" i="11" s="1"/>
  <c r="N10" i="11"/>
  <c r="O10" i="11" s="1"/>
  <c r="O122" i="26" l="1"/>
  <c r="N123" i="26"/>
  <c r="R9" i="11"/>
  <c r="Q9" i="11" s="1"/>
  <c r="N11" i="11"/>
  <c r="O11" i="11" s="1"/>
  <c r="O123" i="26" l="1"/>
  <c r="N124" i="26"/>
  <c r="O124" i="26" s="1"/>
  <c r="R10" i="11"/>
  <c r="Q10" i="11" s="1"/>
  <c r="N12" i="11"/>
  <c r="O12" i="11" s="1"/>
  <c r="R11" i="11" l="1"/>
  <c r="Q11" i="11" s="1"/>
  <c r="N13" i="11"/>
  <c r="R12" i="11" l="1"/>
  <c r="Q12" i="11" s="1"/>
  <c r="N14" i="11"/>
  <c r="O14" i="11" s="1"/>
  <c r="O13" i="11"/>
  <c r="R13" i="11" l="1"/>
  <c r="R14" i="11" s="1"/>
  <c r="Q14" i="11" s="1"/>
  <c r="N15" i="11"/>
  <c r="O15" i="11" s="1"/>
  <c r="Q13" i="11" l="1"/>
  <c r="N16" i="11"/>
  <c r="O16" i="11" s="1"/>
  <c r="R15" i="11"/>
  <c r="Q15" i="11" s="1"/>
  <c r="R16" i="11" l="1"/>
  <c r="Q16" i="11" s="1"/>
  <c r="N17" i="11"/>
  <c r="O17" i="11" s="1"/>
  <c r="R17" i="11" l="1"/>
  <c r="Q17" i="11" s="1"/>
  <c r="N18" i="11"/>
  <c r="O18" i="11" s="1"/>
  <c r="N19" i="11" l="1"/>
  <c r="O19" i="11" s="1"/>
  <c r="R18" i="11"/>
  <c r="Q18" i="11" s="1"/>
  <c r="R19" i="11" l="1"/>
  <c r="Q19" i="11" s="1"/>
  <c r="O20" i="11"/>
  <c r="O21" i="11" l="1"/>
  <c r="R20" i="11"/>
  <c r="Q20" i="11" s="1"/>
  <c r="R21" i="11" l="1"/>
  <c r="Q21" i="11" s="1"/>
  <c r="N22" i="11"/>
  <c r="O22" i="11" s="1"/>
  <c r="N23" i="11" l="1"/>
  <c r="O23" i="11" s="1"/>
  <c r="R22" i="11"/>
  <c r="Q22" i="11" s="1"/>
  <c r="R23" i="11" l="1"/>
  <c r="Q23" i="11" s="1"/>
  <c r="N24" i="11"/>
  <c r="O24" i="11" s="1"/>
  <c r="N25" i="11" l="1"/>
  <c r="O25" i="11" s="1"/>
  <c r="R24" i="11"/>
  <c r="R25" i="11" s="1"/>
  <c r="Q25" i="11" l="1"/>
  <c r="Q24" i="11"/>
  <c r="N26" i="11"/>
  <c r="O26" i="11" s="1"/>
  <c r="N27" i="11" l="1"/>
  <c r="O27" i="11" s="1"/>
  <c r="R26" i="11"/>
  <c r="Q26" i="11" s="1"/>
  <c r="R27" i="11" l="1"/>
  <c r="Q27" i="11" s="1"/>
  <c r="N28" i="11"/>
  <c r="O28" i="11" s="1"/>
  <c r="R28" i="11" l="1"/>
  <c r="Q28" i="11" s="1"/>
  <c r="N29" i="11"/>
  <c r="O29" i="11" s="1"/>
  <c r="N30" i="11" l="1"/>
  <c r="O30" i="11" s="1"/>
  <c r="R29" i="11"/>
  <c r="Q29" i="11" s="1"/>
  <c r="R30" i="11" l="1"/>
  <c r="Q30" i="11" s="1"/>
  <c r="N31" i="11"/>
  <c r="O31" i="11" s="1"/>
  <c r="R31" i="11" l="1"/>
  <c r="Q31" i="11" s="1"/>
  <c r="N32" i="11"/>
  <c r="O32" i="11" s="1"/>
  <c r="R32" i="11" l="1"/>
  <c r="Q32" i="11" s="1"/>
  <c r="N33" i="11"/>
  <c r="O33" i="11" s="1"/>
  <c r="R33" i="11" l="1"/>
  <c r="Q33" i="11" s="1"/>
  <c r="N34" i="11"/>
  <c r="O34" i="11" s="1"/>
  <c r="R34" i="11" l="1"/>
  <c r="Q34" i="11" s="1"/>
  <c r="N35" i="11"/>
  <c r="O35" i="11" s="1"/>
  <c r="N36" i="11" l="1"/>
  <c r="O36" i="11" s="1"/>
  <c r="R35" i="11"/>
  <c r="Q35" i="11" s="1"/>
  <c r="R36" i="11" l="1"/>
  <c r="Q36" i="11" s="1"/>
  <c r="N37" i="11"/>
  <c r="O37" i="11" s="1"/>
  <c r="N38" i="11" l="1"/>
  <c r="O38" i="11" s="1"/>
  <c r="R37" i="11"/>
  <c r="R38" i="11" s="1"/>
  <c r="Q38" i="11" l="1"/>
  <c r="Q37" i="11"/>
  <c r="N39" i="11"/>
  <c r="O39" i="11" s="1"/>
  <c r="N40" i="11" l="1"/>
  <c r="O40" i="11" s="1"/>
  <c r="R39" i="11"/>
  <c r="Q39" i="11" s="1"/>
  <c r="R40" i="11" l="1"/>
  <c r="Q40" i="11" s="1"/>
  <c r="N41" i="11"/>
  <c r="O41" i="11" s="1"/>
  <c r="N42" i="11" l="1"/>
  <c r="O42" i="11" s="1"/>
  <c r="R41" i="11"/>
  <c r="Q41" i="11" s="1"/>
  <c r="R42" i="11" l="1"/>
  <c r="Q42" i="11" s="1"/>
  <c r="N43" i="11"/>
  <c r="O43" i="11" s="1"/>
  <c r="R43" i="11" l="1"/>
  <c r="Q43" i="11" s="1"/>
  <c r="N44" i="11"/>
  <c r="O44" i="11" s="1"/>
  <c r="R44" i="11" l="1"/>
  <c r="Q44" i="11" s="1"/>
  <c r="N45" i="11"/>
  <c r="O45" i="11" s="1"/>
  <c r="R45" i="11" l="1"/>
  <c r="Q45" i="11" s="1"/>
  <c r="N46" i="11"/>
  <c r="O46" i="11" s="1"/>
  <c r="R46" i="11" l="1"/>
  <c r="Q46" i="11" s="1"/>
  <c r="N47" i="11"/>
  <c r="O47" i="11" s="1"/>
  <c r="N48" i="11" l="1"/>
  <c r="O48" i="11" s="1"/>
  <c r="R47" i="11"/>
  <c r="Q47" i="11" s="1"/>
  <c r="R48" i="11" l="1"/>
  <c r="Q48" i="11" s="1"/>
  <c r="N49" i="11"/>
  <c r="O49" i="11" s="1"/>
  <c r="R49" i="11" l="1"/>
  <c r="Q49" i="11" s="1"/>
  <c r="N50" i="11"/>
  <c r="O50" i="11" s="1"/>
  <c r="N51" i="11" l="1"/>
  <c r="O51" i="11" s="1"/>
  <c r="R50" i="11"/>
  <c r="Q50" i="11" s="1"/>
  <c r="R51" i="11" l="1"/>
  <c r="Q51" i="11" s="1"/>
  <c r="N52" i="11"/>
  <c r="O52" i="11" s="1"/>
  <c r="N53" i="11" l="1"/>
  <c r="O53" i="11" s="1"/>
  <c r="R52" i="11"/>
  <c r="Q52" i="11" s="1"/>
  <c r="R53" i="11" l="1"/>
  <c r="Q53" i="11" s="1"/>
  <c r="N54" i="11"/>
  <c r="O54" i="11" s="1"/>
  <c r="N55" i="11" l="1"/>
  <c r="O55" i="11" s="1"/>
  <c r="R54" i="11"/>
  <c r="Q54" i="11" s="1"/>
  <c r="R55" i="11" l="1"/>
  <c r="Q55" i="11" s="1"/>
  <c r="N56" i="11"/>
  <c r="O56" i="11" s="1"/>
  <c r="N57" i="11" l="1"/>
  <c r="O57" i="11" s="1"/>
  <c r="R56" i="11"/>
  <c r="Q56" i="11" s="1"/>
  <c r="R57" i="11" l="1"/>
  <c r="Q57" i="11" s="1"/>
  <c r="N58" i="11"/>
  <c r="O58" i="11" s="1"/>
  <c r="N59" i="11" l="1"/>
  <c r="O59" i="11" s="1"/>
  <c r="R58" i="11"/>
  <c r="Q58" i="11" s="1"/>
  <c r="R59" i="11" l="1"/>
  <c r="Q59" i="11" s="1"/>
  <c r="N60" i="11"/>
  <c r="O60" i="11" s="1"/>
  <c r="N61" i="11" l="1"/>
  <c r="O61" i="11" s="1"/>
  <c r="R60" i="11"/>
  <c r="R61" i="11" s="1"/>
  <c r="Q61" i="11" l="1"/>
  <c r="Q60" i="11"/>
  <c r="N62" i="11"/>
  <c r="O62" i="11" s="1"/>
  <c r="N63" i="11" l="1"/>
  <c r="O63" i="11" s="1"/>
  <c r="R62" i="11"/>
  <c r="Q62" i="11" s="1"/>
  <c r="R63" i="11" l="1"/>
  <c r="Q63" i="11" s="1"/>
  <c r="N64" i="11"/>
  <c r="O64" i="11" s="1"/>
  <c r="R64" i="11" l="1"/>
  <c r="Q64" i="11" s="1"/>
  <c r="N65" i="11"/>
  <c r="O65" i="11" s="1"/>
  <c r="N66" i="11" l="1"/>
  <c r="O66" i="11" s="1"/>
  <c r="R65" i="11"/>
  <c r="Q65" i="11" s="1"/>
  <c r="R66" i="11" l="1"/>
  <c r="Q66" i="11" s="1"/>
  <c r="N67" i="11"/>
  <c r="O67" i="11" s="1"/>
  <c r="R67" i="11" l="1"/>
  <c r="Q67" i="11" s="1"/>
  <c r="N68" i="11"/>
  <c r="O68" i="11" s="1"/>
  <c r="N69" i="11" l="1"/>
  <c r="O69" i="11" s="1"/>
  <c r="R68" i="11"/>
  <c r="Q68" i="11" s="1"/>
  <c r="R69" i="11" l="1"/>
  <c r="Q69" i="11" s="1"/>
  <c r="N70" i="11"/>
  <c r="O70" i="11" s="1"/>
  <c r="R70" i="11" l="1"/>
  <c r="Q70" i="11" s="1"/>
  <c r="N71" i="11"/>
  <c r="O71" i="11" s="1"/>
  <c r="N72" i="11" l="1"/>
  <c r="O72" i="11" s="1"/>
  <c r="R71" i="11"/>
  <c r="R72" i="11" s="1"/>
  <c r="Q72" i="11" l="1"/>
  <c r="Q71" i="11"/>
  <c r="N73" i="11"/>
  <c r="O73" i="11" s="1"/>
  <c r="N74" i="11" l="1"/>
  <c r="O74" i="11" s="1"/>
  <c r="R73" i="11"/>
  <c r="Q73" i="11" s="1"/>
  <c r="R74" i="11" l="1"/>
  <c r="Q74" i="11" s="1"/>
  <c r="N75" i="11"/>
  <c r="O75" i="11" s="1"/>
  <c r="N76" i="11" l="1"/>
  <c r="O76" i="11" s="1"/>
  <c r="R75" i="11"/>
  <c r="Q75" i="11" s="1"/>
  <c r="R76" i="11" l="1"/>
  <c r="Q76" i="11" s="1"/>
  <c r="N77" i="11"/>
  <c r="O77" i="11" s="1"/>
  <c r="N78" i="11" l="1"/>
  <c r="O78" i="11" s="1"/>
  <c r="R77" i="11"/>
  <c r="Q77" i="11" s="1"/>
  <c r="R78" i="11" l="1"/>
  <c r="Q78" i="11" s="1"/>
  <c r="N79" i="11"/>
  <c r="O79" i="11" s="1"/>
  <c r="N80" i="11" l="1"/>
  <c r="O80" i="11" s="1"/>
  <c r="R79" i="11"/>
  <c r="Q79" i="11" s="1"/>
  <c r="R80" i="11" l="1"/>
  <c r="Q80" i="11" s="1"/>
  <c r="N81" i="11"/>
  <c r="O81" i="11" s="1"/>
  <c r="R81" i="11" l="1"/>
  <c r="Q81" i="11" s="1"/>
  <c r="N82" i="11"/>
  <c r="O82" i="11" s="1"/>
  <c r="R82" i="11" l="1"/>
  <c r="Q82" i="11" s="1"/>
  <c r="N83" i="11"/>
  <c r="O83" i="11" s="1"/>
  <c r="N84" i="11" l="1"/>
  <c r="O84" i="11" s="1"/>
  <c r="R83" i="11"/>
  <c r="Q83" i="11" s="1"/>
  <c r="R84" i="11" l="1"/>
  <c r="Q84" i="11" s="1"/>
  <c r="N85" i="11"/>
  <c r="O85" i="11" s="1"/>
  <c r="N86" i="11" l="1"/>
  <c r="O86" i="11" s="1"/>
  <c r="R85" i="11"/>
  <c r="Q85" i="11" s="1"/>
  <c r="R86" i="11" l="1"/>
  <c r="Q86" i="11" s="1"/>
  <c r="N87" i="11"/>
  <c r="O87" i="11" s="1"/>
  <c r="N88" i="11" l="1"/>
  <c r="O88" i="11" s="1"/>
  <c r="R87" i="11"/>
  <c r="Q87" i="11" s="1"/>
  <c r="R88" i="11" l="1"/>
  <c r="Q88" i="11" s="1"/>
  <c r="N89" i="11"/>
  <c r="O89" i="11" s="1"/>
  <c r="N90" i="11" l="1"/>
  <c r="O90" i="11" s="1"/>
  <c r="R89" i="11"/>
  <c r="Q89" i="11" s="1"/>
  <c r="N91" i="11" l="1"/>
  <c r="O91" i="11" s="1"/>
  <c r="R90" i="11"/>
  <c r="Q90" i="11" s="1"/>
  <c r="R91" i="11" l="1"/>
  <c r="Q91" i="11" s="1"/>
  <c r="N92" i="11"/>
  <c r="O92" i="11" s="1"/>
  <c r="N93" i="11" l="1"/>
  <c r="O93" i="11" s="1"/>
  <c r="R92" i="11"/>
  <c r="Q92" i="11" s="1"/>
  <c r="R93" i="11" l="1"/>
  <c r="Q93" i="11" s="1"/>
  <c r="N94" i="11"/>
  <c r="O94" i="11" s="1"/>
  <c r="R94" i="11" l="1"/>
  <c r="Q94" i="11" s="1"/>
  <c r="N95" i="11"/>
  <c r="O95" i="11" s="1"/>
  <c r="R95" i="11" l="1"/>
  <c r="Q95" i="11" s="1"/>
  <c r="N96" i="11"/>
  <c r="O96" i="11" s="1"/>
  <c r="N97" i="11" l="1"/>
  <c r="O97" i="11" s="1"/>
  <c r="R96" i="11"/>
  <c r="Q96" i="11" s="1"/>
  <c r="R97" i="11" l="1"/>
  <c r="Q97" i="11" s="1"/>
  <c r="N98" i="11"/>
  <c r="O98" i="11" s="1"/>
  <c r="N99" i="11" l="1"/>
  <c r="O99" i="11" s="1"/>
  <c r="R98" i="11"/>
  <c r="R99" i="11" s="1"/>
  <c r="Q99" i="11" l="1"/>
  <c r="Q98" i="11"/>
  <c r="N100" i="11"/>
  <c r="O100" i="11" s="1"/>
  <c r="R100" i="11" l="1"/>
  <c r="Q100" i="11" s="1"/>
  <c r="N101" i="11"/>
  <c r="O101" i="11" s="1"/>
  <c r="R101" i="11" l="1"/>
  <c r="Q101" i="11" s="1"/>
  <c r="N102" i="11"/>
  <c r="O102" i="11" s="1"/>
  <c r="N103" i="11" l="1"/>
  <c r="O103" i="11" s="1"/>
  <c r="R102" i="11"/>
  <c r="R103" i="11" s="1"/>
  <c r="Q103" i="11" l="1"/>
  <c r="Q102" i="11"/>
  <c r="N104" i="11"/>
  <c r="O104" i="11" s="1"/>
  <c r="N105" i="11" l="1"/>
  <c r="O105" i="11" s="1"/>
  <c r="R104" i="11"/>
  <c r="Q104" i="11" s="1"/>
  <c r="R105" i="11" l="1"/>
  <c r="Q105" i="11" s="1"/>
  <c r="N106" i="11"/>
  <c r="O106" i="11" s="1"/>
  <c r="N107" i="11" l="1"/>
  <c r="O107" i="11" s="1"/>
  <c r="R106" i="11"/>
  <c r="Q106" i="11" s="1"/>
  <c r="R107" i="11" l="1"/>
  <c r="Q107" i="11" s="1"/>
  <c r="N108" i="11"/>
  <c r="O108" i="11" s="1"/>
  <c r="N109" i="11" l="1"/>
  <c r="R108" i="11"/>
  <c r="Q108" i="11" s="1"/>
  <c r="O109" i="11" l="1"/>
  <c r="N110" i="11"/>
  <c r="R109" i="11"/>
  <c r="Q109" i="11" s="1"/>
  <c r="O110" i="11"/>
  <c r="N111" i="11" l="1"/>
  <c r="R110" i="11"/>
  <c r="Q110" i="11" s="1"/>
  <c r="O111" i="11" l="1"/>
  <c r="N112" i="11"/>
  <c r="O112" i="11"/>
  <c r="R111" i="11"/>
  <c r="Q111" i="11" s="1"/>
  <c r="R112" i="11" l="1"/>
  <c r="Q112" i="11" s="1"/>
  <c r="N113" i="11"/>
  <c r="O113" i="11" s="1"/>
  <c r="N114" i="11" l="1"/>
  <c r="N115" i="11" s="1"/>
  <c r="R113" i="11"/>
  <c r="Q113" i="11" s="1"/>
  <c r="O114" i="11" l="1"/>
  <c r="R114" i="11"/>
  <c r="O115" i="11" l="1"/>
  <c r="N116" i="11"/>
  <c r="Q114" i="11"/>
  <c r="R115" i="11"/>
  <c r="O116" i="11" l="1"/>
  <c r="N117" i="11"/>
  <c r="R116" i="11"/>
  <c r="Q115" i="11"/>
  <c r="Q116" i="11" l="1"/>
  <c r="R117" i="11"/>
  <c r="N118" i="11"/>
  <c r="O117" i="11"/>
  <c r="Q117" i="11" l="1"/>
  <c r="O118" i="11"/>
  <c r="N119" i="11"/>
  <c r="R118" i="11"/>
  <c r="R119" i="11" s="1"/>
  <c r="O119" i="11" l="1"/>
  <c r="Q119" i="11" s="1"/>
  <c r="N120" i="11"/>
  <c r="Q118" i="11"/>
  <c r="O120" i="11" l="1"/>
  <c r="N121" i="11"/>
  <c r="R120" i="11"/>
  <c r="R121" i="11" s="1"/>
  <c r="N122" i="11" l="1"/>
  <c r="O121" i="11"/>
  <c r="Q121" i="11" s="1"/>
  <c r="Q120" i="11"/>
  <c r="O122" i="11" l="1"/>
  <c r="N123" i="11"/>
  <c r="N124" i="11" s="1"/>
  <c r="R122" i="11"/>
  <c r="R123" i="11" s="1"/>
  <c r="O123" i="11" l="1"/>
  <c r="Q123" i="11" s="1"/>
  <c r="O124" i="11"/>
  <c r="Q122" i="11"/>
  <c r="R124" i="11" l="1"/>
  <c r="Q124" i="11" s="1"/>
  <c r="I54" i="20" l="1"/>
  <c r="U16" i="20"/>
  <c r="X16" i="20" s="1"/>
  <c r="Z16" i="20" s="1"/>
  <c r="J54" i="20"/>
  <c r="K55" i="20" s="1"/>
  <c r="K56" i="20" l="1"/>
  <c r="AH17" i="20"/>
  <c r="K57" i="20" l="1"/>
  <c r="AH18" i="20"/>
  <c r="AH19" i="20" l="1"/>
  <c r="K58" i="20"/>
  <c r="AH20" i="20" l="1"/>
  <c r="K59" i="20"/>
  <c r="K60" i="20" l="1"/>
  <c r="AH21" i="20"/>
  <c r="K61" i="20" l="1"/>
  <c r="AH22" i="20"/>
  <c r="K62" i="20" l="1"/>
  <c r="AH23" i="20"/>
  <c r="K63" i="20" l="1"/>
  <c r="AH24" i="20"/>
  <c r="K64" i="20" l="1"/>
  <c r="AH25" i="20"/>
  <c r="AH26" i="20" l="1"/>
  <c r="K65" i="20"/>
  <c r="AH27" i="20" l="1"/>
  <c r="K66" i="20"/>
  <c r="K67" i="20" l="1"/>
  <c r="AH28" i="20"/>
  <c r="K68" i="20" l="1"/>
  <c r="AH29" i="20"/>
  <c r="K69" i="20" l="1"/>
  <c r="AH30" i="20"/>
  <c r="AH31" i="20" l="1"/>
  <c r="K70" i="20"/>
  <c r="AH32" i="20" l="1"/>
  <c r="K71" i="20"/>
  <c r="AH33" i="20" l="1"/>
  <c r="K72" i="20"/>
  <c r="K73" i="20" l="1"/>
  <c r="AH34" i="20"/>
  <c r="K74" i="20" l="1"/>
  <c r="AH35" i="20"/>
  <c r="K75" i="20" l="1"/>
  <c r="AH36" i="20"/>
  <c r="AH37" i="20" l="1"/>
  <c r="K76" i="20"/>
  <c r="K77" i="20" l="1"/>
  <c r="AH38" i="20"/>
  <c r="AH39" i="20" l="1"/>
  <c r="K78" i="20"/>
  <c r="K79" i="20" l="1"/>
  <c r="AH40" i="20"/>
  <c r="AH41" i="20" l="1"/>
  <c r="K80" i="20"/>
  <c r="AH42" i="20" l="1"/>
  <c r="K81" i="20"/>
  <c r="AH43" i="20" l="1"/>
  <c r="K82" i="20"/>
  <c r="K83" i="20" l="1"/>
  <c r="AH44" i="20"/>
  <c r="X45" i="20" l="1"/>
  <c r="Z45" i="20" s="1"/>
  <c r="AH45" i="20"/>
  <c r="AB45" i="20" l="1"/>
  <c r="AD45" i="20" s="1"/>
  <c r="AE45" i="20" s="1"/>
  <c r="AG45" i="20" s="1"/>
  <c r="AA44" i="20"/>
  <c r="AA43" i="20" l="1"/>
  <c r="AB44" i="20"/>
  <c r="AD44" i="20" s="1"/>
  <c r="AE44" i="20" s="1"/>
  <c r="AG44" i="20" s="1"/>
  <c r="AB43" i="20" l="1"/>
  <c r="AD43" i="20" s="1"/>
  <c r="AE43" i="20" s="1"/>
  <c r="AG43" i="20" s="1"/>
  <c r="AA42" i="20"/>
  <c r="AA41" i="20" l="1"/>
  <c r="AB42" i="20"/>
  <c r="AD42" i="20" s="1"/>
  <c r="AE42" i="20" s="1"/>
  <c r="AG42" i="20" s="1"/>
  <c r="AB41" i="20" l="1"/>
  <c r="AD41" i="20" s="1"/>
  <c r="AE41" i="20" s="1"/>
  <c r="AG41" i="20" s="1"/>
  <c r="AA40" i="20"/>
  <c r="AB40" i="20" l="1"/>
  <c r="AD40" i="20" s="1"/>
  <c r="AE40" i="20" s="1"/>
  <c r="AG40" i="20" s="1"/>
  <c r="AA39" i="20"/>
  <c r="AB39" i="20" l="1"/>
  <c r="AD39" i="20" s="1"/>
  <c r="AE39" i="20" s="1"/>
  <c r="AG39" i="20" s="1"/>
  <c r="AA38" i="20"/>
  <c r="AB38" i="20" l="1"/>
  <c r="AD38" i="20" s="1"/>
  <c r="AE38" i="20" s="1"/>
  <c r="AG38" i="20" s="1"/>
  <c r="AA37" i="20"/>
  <c r="AB37" i="20" l="1"/>
  <c r="AD37" i="20" s="1"/>
  <c r="AE37" i="20" s="1"/>
  <c r="AG37" i="20" s="1"/>
  <c r="AA36" i="20"/>
  <c r="AA35" i="20" l="1"/>
  <c r="AB36" i="20"/>
  <c r="AD36" i="20" s="1"/>
  <c r="AE36" i="20" s="1"/>
  <c r="AG36" i="20" s="1"/>
  <c r="AB35" i="20" l="1"/>
  <c r="AD35" i="20" s="1"/>
  <c r="AE35" i="20" s="1"/>
  <c r="AG35" i="20" s="1"/>
  <c r="AA34" i="20"/>
  <c r="AA33" i="20" l="1"/>
  <c r="AB34" i="20"/>
  <c r="AD34" i="20" s="1"/>
  <c r="AE34" i="20" s="1"/>
  <c r="AG34" i="20" s="1"/>
  <c r="AA32" i="20" l="1"/>
  <c r="AB33" i="20"/>
  <c r="AD33" i="20" s="1"/>
  <c r="AE33" i="20" s="1"/>
  <c r="AG33" i="20" s="1"/>
  <c r="AB32" i="20" l="1"/>
  <c r="AD32" i="20" s="1"/>
  <c r="AE32" i="20" s="1"/>
  <c r="AG32" i="20" s="1"/>
  <c r="AA31" i="20"/>
  <c r="AB31" i="20" l="1"/>
  <c r="AD31" i="20" s="1"/>
  <c r="AE31" i="20" s="1"/>
  <c r="AG31" i="20" s="1"/>
  <c r="AA30" i="20"/>
  <c r="AA29" i="20" l="1"/>
  <c r="AB30" i="20"/>
  <c r="AD30" i="20" s="1"/>
  <c r="AE30" i="20" s="1"/>
  <c r="AG30" i="20" s="1"/>
  <c r="AB29" i="20" l="1"/>
  <c r="AD29" i="20" s="1"/>
  <c r="AE29" i="20" s="1"/>
  <c r="AG29" i="20" s="1"/>
  <c r="AA28" i="20"/>
  <c r="AB28" i="20" l="1"/>
  <c r="AD28" i="20" s="1"/>
  <c r="AE28" i="20" s="1"/>
  <c r="AG28" i="20" s="1"/>
  <c r="AA27" i="20"/>
  <c r="AB27" i="20" l="1"/>
  <c r="AD27" i="20" s="1"/>
  <c r="AE27" i="20" s="1"/>
  <c r="AG27" i="20" s="1"/>
  <c r="AA26" i="20"/>
  <c r="AB26" i="20" l="1"/>
  <c r="AD26" i="20" s="1"/>
  <c r="AE26" i="20" s="1"/>
  <c r="AG26" i="20" s="1"/>
  <c r="AA25" i="20"/>
  <c r="AA24" i="20" l="1"/>
  <c r="AB25" i="20"/>
  <c r="AD25" i="20" s="1"/>
  <c r="AE25" i="20" s="1"/>
  <c r="AG25" i="20" s="1"/>
  <c r="AB24" i="20" l="1"/>
  <c r="AD24" i="20" s="1"/>
  <c r="AE24" i="20" s="1"/>
  <c r="AG24" i="20" s="1"/>
  <c r="AA23" i="20"/>
  <c r="AA22" i="20" l="1"/>
  <c r="AB23" i="20"/>
  <c r="AD23" i="20" s="1"/>
  <c r="AE23" i="20" s="1"/>
  <c r="AG23" i="20" s="1"/>
  <c r="AB22" i="20" l="1"/>
  <c r="AD22" i="20" s="1"/>
  <c r="AE22" i="20" s="1"/>
  <c r="AG22" i="20" s="1"/>
  <c r="AA21" i="20"/>
  <c r="AB21" i="20" l="1"/>
  <c r="AD21" i="20" s="1"/>
  <c r="AE21" i="20" s="1"/>
  <c r="AG21" i="20" s="1"/>
  <c r="AA20" i="20"/>
  <c r="AB20" i="20" l="1"/>
  <c r="AD20" i="20" s="1"/>
  <c r="AE20" i="20" s="1"/>
  <c r="AG20" i="20" s="1"/>
  <c r="AA19" i="20"/>
  <c r="AA18" i="20" l="1"/>
  <c r="AB19" i="20"/>
  <c r="AD19" i="20" s="1"/>
  <c r="AE19" i="20" s="1"/>
  <c r="AG19" i="20" s="1"/>
  <c r="AB18" i="20" l="1"/>
  <c r="AD18" i="20" s="1"/>
  <c r="AE18" i="20" s="1"/>
  <c r="AG18" i="20" s="1"/>
  <c r="AA17" i="20"/>
  <c r="AB17" i="20" l="1"/>
  <c r="AD17" i="20" s="1"/>
  <c r="AE17" i="20" s="1"/>
  <c r="AG17" i="20" s="1"/>
  <c r="AA16" i="20"/>
  <c r="AB16" i="20" s="1"/>
  <c r="AD16" i="20" s="1"/>
  <c r="AE16" i="20" s="1"/>
  <c r="AG16" i="20" s="1"/>
  <c r="AI16" i="20" s="1"/>
</calcChain>
</file>

<file path=xl/sharedStrings.xml><?xml version="1.0" encoding="utf-8"?>
<sst xmlns="http://schemas.openxmlformats.org/spreadsheetml/2006/main" count="409" uniqueCount="64">
  <si>
    <t>Age</t>
  </si>
  <si>
    <t>Interest rate</t>
  </si>
  <si>
    <t>Discount Factor</t>
  </si>
  <si>
    <t>integral of -mu from x to x+1 std model</t>
  </si>
  <si>
    <t>exp of C std model</t>
  </si>
  <si>
    <t>integral of my</t>
  </si>
  <si>
    <t>q_x</t>
  </si>
  <si>
    <t>p_x</t>
  </si>
  <si>
    <t>investment linked product</t>
  </si>
  <si>
    <t>Term</t>
  </si>
  <si>
    <t>% invested</t>
  </si>
  <si>
    <t>Management charge</t>
  </si>
  <si>
    <t>Benefit</t>
  </si>
  <si>
    <t>Year</t>
  </si>
  <si>
    <t>Guaranteed minimum growth</t>
  </si>
  <si>
    <t>Level premium</t>
  </si>
  <si>
    <t>Unit fund</t>
  </si>
  <si>
    <t>Investment growth (Unit fund)</t>
  </si>
  <si>
    <t>Non-unit interest rate</t>
  </si>
  <si>
    <t>Interest</t>
  </si>
  <si>
    <t>Mgmt fee</t>
  </si>
  <si>
    <t>Closing value</t>
  </si>
  <si>
    <t>Non-unit fund</t>
  </si>
  <si>
    <t xml:space="preserve">105% or guaranteed min amount </t>
  </si>
  <si>
    <t xml:space="preserve">Profit margin </t>
  </si>
  <si>
    <t>Expenses</t>
  </si>
  <si>
    <t>Initial expense</t>
  </si>
  <si>
    <t>Initial commision</t>
  </si>
  <si>
    <t>Renewal expense</t>
  </si>
  <si>
    <t>Renewal commision</t>
  </si>
  <si>
    <t>Premium 
allocated</t>
  </si>
  <si>
    <t>Guaranteed 
minimum</t>
  </si>
  <si>
    <t>Premium
 allocated</t>
  </si>
  <si>
    <t>Premium 
received</t>
  </si>
  <si>
    <t>Starting 
value</t>
  </si>
  <si>
    <t>The ultimate standard life table</t>
  </si>
  <si>
    <t>Withdraw</t>
  </si>
  <si>
    <t>Multiple decrement table</t>
  </si>
  <si>
    <t>Expected extra
mortality cost</t>
  </si>
  <si>
    <t>Expected extra surrender cost</t>
  </si>
  <si>
    <t>Surrender
 charge</t>
  </si>
  <si>
    <t>EoY Cashflow</t>
  </si>
  <si>
    <t>Zewroisation</t>
  </si>
  <si>
    <t>Reserve after
 zeroisation</t>
  </si>
  <si>
    <t>Cashflow after
Zeroisation</t>
  </si>
  <si>
    <t>Profit measure</t>
  </si>
  <si>
    <t xml:space="preserve">Cashflow before
zeroisation </t>
  </si>
  <si>
    <t>Profit vector</t>
  </si>
  <si>
    <t>Profit signature</t>
  </si>
  <si>
    <t>Discount factor</t>
  </si>
  <si>
    <t>EPV profit</t>
  </si>
  <si>
    <t>EPV premium</t>
  </si>
  <si>
    <t>Profit margin</t>
  </si>
  <si>
    <t>Extra maturity
 cost</t>
  </si>
  <si>
    <t>Surrender
benefit</t>
  </si>
  <si>
    <t>Survival 
benefit</t>
  </si>
  <si>
    <t>Unit fund at 4%</t>
  </si>
  <si>
    <t>Premium</t>
  </si>
  <si>
    <t>Premium paid 
up to date</t>
  </si>
  <si>
    <t>Death benefit</t>
  </si>
  <si>
    <t>Surrender benefit</t>
  </si>
  <si>
    <t>Unit fund 
closing balance</t>
  </si>
  <si>
    <t>Survival benefit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</si>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</sst>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"/>
    <numFmt numFmtId="166" formatCode="0.000000"/>
    <numFmt numFmtId="167" formatCode="0.0000000"/>
    <numFmt numFmtId="168" formatCode="0.00000000"/>
    <numFmt numFmtId="169" formatCode="0.0%"/>
    <numFmt numFmtId="170" formatCode="0.000000000000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mbria Math"/>
      <family val="1"/>
    </font>
    <font>
      <sz val="14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3" fillId="0" borderId="0" xfId="0" applyFont="1"/>
    <xf numFmtId="164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9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0" fillId="4" borderId="0" xfId="0" applyFill="1"/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4" fillId="5" borderId="0" xfId="0" applyFont="1" applyFill="1"/>
    <xf numFmtId="0" fontId="0" fillId="6" borderId="0" xfId="0" applyFill="1"/>
    <xf numFmtId="0" fontId="0" fillId="5" borderId="0" xfId="0" applyFill="1" applyAlignment="1">
      <alignment vertical="center"/>
    </xf>
    <xf numFmtId="0" fontId="6" fillId="4" borderId="0" xfId="0" applyFont="1" applyFill="1"/>
    <xf numFmtId="0" fontId="0" fillId="7" borderId="0" xfId="0" applyFill="1"/>
    <xf numFmtId="0" fontId="0" fillId="7" borderId="0" xfId="0" applyFill="1" applyAlignment="1">
      <alignment wrapText="1"/>
    </xf>
    <xf numFmtId="9" fontId="0" fillId="8" borderId="0" xfId="0" applyNumberFormat="1" applyFill="1"/>
    <xf numFmtId="0" fontId="0" fillId="8" borderId="0" xfId="0" applyFill="1"/>
    <xf numFmtId="169" fontId="0" fillId="8" borderId="0" xfId="0" applyNumberFormat="1" applyFill="1"/>
    <xf numFmtId="10" fontId="0" fillId="8" borderId="0" xfId="0" applyNumberFormat="1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1" fontId="0" fillId="4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343370</xdr:colOff>
      <xdr:row>2</xdr:row>
      <xdr:rowOff>24459</xdr:rowOff>
    </xdr:from>
    <xdr:ext cx="1906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D15A0FF-C30B-7240-AB5B-0BF42F72E2CC}"/>
                </a:ext>
              </a:extLst>
            </xdr:cNvPr>
            <xdr:cNvSpPr txBox="1"/>
          </xdr:nvSpPr>
          <xdr:spPr>
            <a:xfrm>
              <a:off x="11239970" y="430859"/>
              <a:ext cx="190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D15A0FF-C30B-7240-AB5B-0BF42F72E2CC}"/>
                </a:ext>
              </a:extLst>
            </xdr:cNvPr>
            <xdr:cNvSpPr txBox="1"/>
          </xdr:nvSpPr>
          <xdr:spPr>
            <a:xfrm>
              <a:off x="11239970" y="430859"/>
              <a:ext cx="190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282704</xdr:colOff>
      <xdr:row>2</xdr:row>
      <xdr:rowOff>13031</xdr:rowOff>
    </xdr:from>
    <xdr:ext cx="317500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3">
              <a:extLst>
                <a:ext uri="{FF2B5EF4-FFF2-40B4-BE49-F238E27FC236}">
                  <a16:creationId xmlns:a16="http://schemas.microsoft.com/office/drawing/2014/main" id="{83A9DE50-A394-FD4E-9B4C-87D6FDE3030D}"/>
                </a:ext>
              </a:extLst>
            </xdr:cNvPr>
            <xdr:cNvSpPr txBox="1"/>
          </xdr:nvSpPr>
          <xdr:spPr>
            <a:xfrm>
              <a:off x="12855704" y="419431"/>
              <a:ext cx="317500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3">
              <a:extLst>
                <a:ext uri="{FF2B5EF4-FFF2-40B4-BE49-F238E27FC236}">
                  <a16:creationId xmlns:a16="http://schemas.microsoft.com/office/drawing/2014/main" id="{83A9DE50-A394-FD4E-9B4C-87D6FDE3030D}"/>
                </a:ext>
              </a:extLst>
            </xdr:cNvPr>
            <xdr:cNvSpPr txBox="1"/>
          </xdr:nvSpPr>
          <xdr:spPr>
            <a:xfrm>
              <a:off x="12855704" y="419431"/>
              <a:ext cx="317500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2_𝐴〗_𝑥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16</xdr:col>
      <xdr:colOff>274697</xdr:colOff>
      <xdr:row>2</xdr:row>
      <xdr:rowOff>24460</xdr:rowOff>
    </xdr:from>
    <xdr:ext cx="3625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4">
              <a:extLst>
                <a:ext uri="{FF2B5EF4-FFF2-40B4-BE49-F238E27FC236}">
                  <a16:creationId xmlns:a16="http://schemas.microsoft.com/office/drawing/2014/main" id="{E11D73C4-7718-2546-B936-79C171F0910B}"/>
                </a:ext>
              </a:extLst>
            </xdr:cNvPr>
            <xdr:cNvSpPr txBox="1"/>
          </xdr:nvSpPr>
          <xdr:spPr>
            <a:xfrm>
              <a:off x="13685897" y="430860"/>
              <a:ext cx="362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𝐼𝐴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4">
              <a:extLst>
                <a:ext uri="{FF2B5EF4-FFF2-40B4-BE49-F238E27FC236}">
                  <a16:creationId xmlns:a16="http://schemas.microsoft.com/office/drawing/2014/main" id="{E11D73C4-7718-2546-B936-79C171F0910B}"/>
                </a:ext>
              </a:extLst>
            </xdr:cNvPr>
            <xdr:cNvSpPr txBox="1"/>
          </xdr:nvSpPr>
          <xdr:spPr>
            <a:xfrm>
              <a:off x="13685897" y="430860"/>
              <a:ext cx="362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(𝐼𝐴)〗_𝑥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343371</xdr:colOff>
      <xdr:row>2</xdr:row>
      <xdr:rowOff>24459</xdr:rowOff>
    </xdr:from>
    <xdr:ext cx="358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5">
              <a:extLst>
                <a:ext uri="{FF2B5EF4-FFF2-40B4-BE49-F238E27FC236}">
                  <a16:creationId xmlns:a16="http://schemas.microsoft.com/office/drawing/2014/main" id="{620997E4-297D-3F47-B2BD-70F433745422}"/>
                </a:ext>
              </a:extLst>
            </xdr:cNvPr>
            <xdr:cNvSpPr txBox="1"/>
          </xdr:nvSpPr>
          <xdr:spPr>
            <a:xfrm>
              <a:off x="14592771" y="430859"/>
              <a:ext cx="3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acc>
                          <m:accPr>
                            <m:chr m:val="̈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5">
              <a:extLst>
                <a:ext uri="{FF2B5EF4-FFF2-40B4-BE49-F238E27FC236}">
                  <a16:creationId xmlns:a16="http://schemas.microsoft.com/office/drawing/2014/main" id="{620997E4-297D-3F47-B2BD-70F433745422}"/>
                </a:ext>
              </a:extLst>
            </xdr:cNvPr>
            <xdr:cNvSpPr txBox="1"/>
          </xdr:nvSpPr>
          <xdr:spPr>
            <a:xfrm>
              <a:off x="14592771" y="430859"/>
              <a:ext cx="3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(𝐼𝑎 ̈)〗_𝑥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400050</xdr:colOff>
      <xdr:row>2</xdr:row>
      <xdr:rowOff>0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412E207-3972-2C4C-8BF8-60AFFB5EF5BF}"/>
                </a:ext>
              </a:extLst>
            </xdr:cNvPr>
            <xdr:cNvSpPr txBox="1"/>
          </xdr:nvSpPr>
          <xdr:spPr>
            <a:xfrm>
              <a:off x="2914650" y="4064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412E207-3972-2C4C-8BF8-60AFFB5EF5BF}"/>
                </a:ext>
              </a:extLst>
            </xdr:cNvPr>
            <xdr:cNvSpPr txBox="1"/>
          </xdr:nvSpPr>
          <xdr:spPr>
            <a:xfrm>
              <a:off x="2914650" y="4064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347518</xdr:colOff>
      <xdr:row>2</xdr:row>
      <xdr:rowOff>6350</xdr:rowOff>
    </xdr:from>
    <xdr:ext cx="1745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F3D0B4-78A4-3841-9A77-191288CA6909}"/>
                </a:ext>
              </a:extLst>
            </xdr:cNvPr>
            <xdr:cNvSpPr txBox="1"/>
          </xdr:nvSpPr>
          <xdr:spPr>
            <a:xfrm>
              <a:off x="3700318" y="4127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F3D0B4-78A4-3841-9A77-191288CA6909}"/>
                </a:ext>
              </a:extLst>
            </xdr:cNvPr>
            <xdr:cNvSpPr txBox="1"/>
          </xdr:nvSpPr>
          <xdr:spPr>
            <a:xfrm>
              <a:off x="3700318" y="4127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300470</xdr:colOff>
      <xdr:row>2</xdr:row>
      <xdr:rowOff>1010</xdr:rowOff>
    </xdr:from>
    <xdr:ext cx="2426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3D9B71-69F0-4A4D-99DF-0DF362E3675D}"/>
                </a:ext>
              </a:extLst>
            </xdr:cNvPr>
            <xdr:cNvSpPr txBox="1"/>
          </xdr:nvSpPr>
          <xdr:spPr>
            <a:xfrm>
              <a:off x="5329670" y="407410"/>
              <a:ext cx="2426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Pre>
                      <m:sPre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GB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CN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sPre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3D9B71-69F0-4A4D-99DF-0DF362E3675D}"/>
                </a:ext>
              </a:extLst>
            </xdr:cNvPr>
            <xdr:cNvSpPr txBox="1"/>
          </xdr:nvSpPr>
          <xdr:spPr>
            <a:xfrm>
              <a:off x="5329670" y="407410"/>
              <a:ext cx="2426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(_𝑘</a:t>
              </a:r>
              <a:r>
                <a:rPr lang="en-AU" altLang="zh-CN" sz="1100" b="0" i="0">
                  <a:latin typeface="Cambria Math" panose="02040503050406030204" pitchFamily="18" charset="0"/>
                </a:rPr>
                <a:t>^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b="0" i="0">
                  <a:latin typeface="Cambria Math" panose="02040503050406030204" pitchFamily="18" charset="0"/>
                </a:rPr>
                <a:t>𝑝</a:t>
              </a:r>
              <a:r>
                <a:rPr lang="en-GB" altLang="zh-CN" b="0" i="0">
                  <a:latin typeface="Cambria Math" panose="02040503050406030204" pitchFamily="18" charset="0"/>
                </a:rPr>
                <a:t>_</a:t>
              </a:r>
              <a:r>
                <a:rPr lang="en-US" altLang="zh-CN" b="0" i="0">
                  <a:latin typeface="Cambria Math" panose="02040503050406030204" pitchFamily="18" charset="0"/>
                </a:rPr>
                <a:t>0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179137</xdr:colOff>
      <xdr:row>2</xdr:row>
      <xdr:rowOff>32547</xdr:rowOff>
    </xdr:from>
    <xdr:ext cx="113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3B0E3E0-C4DE-E24B-968E-3751B1E12604}"/>
                </a:ext>
              </a:extLst>
            </xdr:cNvPr>
            <xdr:cNvSpPr txBox="1"/>
          </xdr:nvSpPr>
          <xdr:spPr>
            <a:xfrm>
              <a:off x="4370137" y="438947"/>
              <a:ext cx="113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3B0E3E0-C4DE-E24B-968E-3751B1E12604}"/>
                </a:ext>
              </a:extLst>
            </xdr:cNvPr>
            <xdr:cNvSpPr txBox="1"/>
          </xdr:nvSpPr>
          <xdr:spPr>
            <a:xfrm>
              <a:off x="4370137" y="438947"/>
              <a:ext cx="113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278823</xdr:colOff>
      <xdr:row>2</xdr:row>
      <xdr:rowOff>29873</xdr:rowOff>
    </xdr:from>
    <xdr:ext cx="322461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963BAA5-E9A2-E343-9EE1-272F559E2CA6}"/>
                </a:ext>
              </a:extLst>
            </xdr:cNvPr>
            <xdr:cNvSpPr txBox="1"/>
          </xdr:nvSpPr>
          <xdr:spPr>
            <a:xfrm>
              <a:off x="6146223" y="436273"/>
              <a:ext cx="322461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963BAA5-E9A2-E343-9EE1-272F559E2CA6}"/>
                </a:ext>
              </a:extLst>
            </xdr:cNvPr>
            <xdr:cNvSpPr txBox="1"/>
          </xdr:nvSpPr>
          <xdr:spPr>
            <a:xfrm>
              <a:off x="6146223" y="436273"/>
              <a:ext cx="322461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^(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𝑘+1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193097</xdr:colOff>
      <xdr:row>2</xdr:row>
      <xdr:rowOff>23523</xdr:rowOff>
    </xdr:from>
    <xdr:ext cx="467564" cy="182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2747851-F327-5241-92F1-49BC20D7C570}"/>
                </a:ext>
              </a:extLst>
            </xdr:cNvPr>
            <xdr:cNvSpPr txBox="1"/>
          </xdr:nvSpPr>
          <xdr:spPr>
            <a:xfrm>
              <a:off x="6898697" y="429923"/>
              <a:ext cx="467564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2747851-F327-5241-92F1-49BC20D7C570}"/>
                </a:ext>
              </a:extLst>
            </xdr:cNvPr>
            <xdr:cNvSpPr txBox="1"/>
          </xdr:nvSpPr>
          <xdr:spPr>
            <a:xfrm>
              <a:off x="6898697" y="429923"/>
              <a:ext cx="467564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^(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2(𝑘+1)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17777</xdr:colOff>
      <xdr:row>2</xdr:row>
      <xdr:rowOff>25394</xdr:rowOff>
    </xdr:from>
    <xdr:ext cx="801181" cy="1837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FF40878-BFEC-364B-9AF6-CDF71B229659}"/>
                </a:ext>
              </a:extLst>
            </xdr:cNvPr>
            <xdr:cNvSpPr txBox="1"/>
          </xdr:nvSpPr>
          <xdr:spPr>
            <a:xfrm>
              <a:off x="7561577" y="431794"/>
              <a:ext cx="801181" cy="183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        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0+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FF40878-BFEC-364B-9AF6-CDF71B229659}"/>
                </a:ext>
              </a:extLst>
            </xdr:cNvPr>
            <xdr:cNvSpPr txBox="1"/>
          </xdr:nvSpPr>
          <xdr:spPr>
            <a:xfrm>
              <a:off x="7561577" y="431794"/>
              <a:ext cx="801181" cy="183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        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^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𝑘+1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0+𝑘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904682</xdr:colOff>
      <xdr:row>1</xdr:row>
      <xdr:rowOff>1045841</xdr:rowOff>
    </xdr:from>
    <xdr:ext cx="930448" cy="2142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03A9A4D-FCD9-AC4C-BC11-74625B64BF44}"/>
                </a:ext>
              </a:extLst>
            </xdr:cNvPr>
            <xdr:cNvSpPr txBox="1"/>
          </xdr:nvSpPr>
          <xdr:spPr>
            <a:xfrm>
              <a:off x="8384982" y="410841"/>
              <a:ext cx="930448" cy="214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              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sup>
                    </m:sSubSup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0+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03A9A4D-FCD9-AC4C-BC11-74625B64BF44}"/>
                </a:ext>
              </a:extLst>
            </xdr:cNvPr>
            <xdr:cNvSpPr txBox="1"/>
          </xdr:nvSpPr>
          <xdr:spPr>
            <a:xfrm>
              <a:off x="8384982" y="410841"/>
              <a:ext cx="930448" cy="214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              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^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2(𝑘+1)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0+𝑘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345497</xdr:colOff>
      <xdr:row>2</xdr:row>
      <xdr:rowOff>191599</xdr:rowOff>
    </xdr:from>
    <xdr:ext cx="831381" cy="1837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A7AC2E8-ED28-8144-B442-7C2C6FA55642}"/>
                </a:ext>
              </a:extLst>
            </xdr:cNvPr>
            <xdr:cNvSpPr txBox="1"/>
          </xdr:nvSpPr>
          <xdr:spPr>
            <a:xfrm>
              <a:off x="10403897" y="597999"/>
              <a:ext cx="831381" cy="183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+1)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  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bSup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A7AC2E8-ED28-8144-B442-7C2C6FA55642}"/>
                </a:ext>
              </a:extLst>
            </xdr:cNvPr>
            <xdr:cNvSpPr txBox="1"/>
          </xdr:nvSpPr>
          <xdr:spPr>
            <a:xfrm>
              <a:off x="10403897" y="597999"/>
              <a:ext cx="831381" cy="183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(𝑘+1)𝑣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〗_(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  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^𝑘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50116</xdr:colOff>
      <xdr:row>2</xdr:row>
      <xdr:rowOff>23256</xdr:rowOff>
    </xdr:from>
    <xdr:ext cx="3600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E225796-13B8-9C4D-979E-392576B3EFCE}"/>
                </a:ext>
              </a:extLst>
            </xdr:cNvPr>
            <xdr:cNvSpPr txBox="1"/>
          </xdr:nvSpPr>
          <xdr:spPr>
            <a:xfrm>
              <a:off x="9270316" y="429656"/>
              <a:ext cx="3600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E225796-13B8-9C4D-979E-392576B3EFCE}"/>
                </a:ext>
              </a:extLst>
            </xdr:cNvPr>
            <xdr:cNvSpPr txBox="1"/>
          </xdr:nvSpPr>
          <xdr:spPr>
            <a:xfrm>
              <a:off x="9270316" y="429656"/>
              <a:ext cx="3600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𝑘+1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303129</xdr:colOff>
      <xdr:row>2</xdr:row>
      <xdr:rowOff>24619</xdr:rowOff>
    </xdr:from>
    <xdr:ext cx="1799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E209EBF-4AC3-0E44-BBC7-B124E00D16E9}"/>
                </a:ext>
              </a:extLst>
            </xdr:cNvPr>
            <xdr:cNvSpPr txBox="1"/>
          </xdr:nvSpPr>
          <xdr:spPr>
            <a:xfrm>
              <a:off x="12037929" y="431019"/>
              <a:ext cx="1799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̈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E209EBF-4AC3-0E44-BBC7-B124E00D16E9}"/>
                </a:ext>
              </a:extLst>
            </xdr:cNvPr>
            <xdr:cNvSpPr txBox="1"/>
          </xdr:nvSpPr>
          <xdr:spPr>
            <a:xfrm>
              <a:off x="12037929" y="431019"/>
              <a:ext cx="1799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𝑎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 ̈_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250616</xdr:colOff>
      <xdr:row>2</xdr:row>
      <xdr:rowOff>146580</xdr:rowOff>
    </xdr:from>
    <xdr:ext cx="251992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E25CF8A-BD6D-FF4D-A684-D8853C0458D1}"/>
                </a:ext>
              </a:extLst>
            </xdr:cNvPr>
            <xdr:cNvSpPr txBox="1"/>
          </xdr:nvSpPr>
          <xdr:spPr>
            <a:xfrm>
              <a:off x="16176416" y="552980"/>
              <a:ext cx="251992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̈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</m:e>
                      <m:sub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E25CF8A-BD6D-FF4D-A684-D8853C0458D1}"/>
                </a:ext>
              </a:extLst>
            </xdr:cNvPr>
            <xdr:cNvSpPr txBox="1"/>
          </xdr:nvSpPr>
          <xdr:spPr>
            <a:xfrm>
              <a:off x="16176416" y="552980"/>
              <a:ext cx="251992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𝑎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 ̈_(</a:t>
              </a:r>
              <a:r>
                <a:rPr lang="en-AU" altLang="zh-CN" sz="1100" b="0" i="0">
                  <a:latin typeface="Cambria Math" panose="02040503050406030204" pitchFamily="18" charset="0"/>
                </a:rPr>
                <a:t>[𝑥]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20</xdr:col>
      <xdr:colOff>312379</xdr:colOff>
      <xdr:row>2</xdr:row>
      <xdr:rowOff>163871</xdr:rowOff>
    </xdr:from>
    <xdr:ext cx="262701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">
              <a:extLst>
                <a:ext uri="{FF2B5EF4-FFF2-40B4-BE49-F238E27FC236}">
                  <a16:creationId xmlns:a16="http://schemas.microsoft.com/office/drawing/2014/main" id="{13C14AED-65AF-8246-ADF6-CA9D7D344023}"/>
                </a:ext>
              </a:extLst>
            </xdr:cNvPr>
            <xdr:cNvSpPr txBox="1"/>
          </xdr:nvSpPr>
          <xdr:spPr>
            <a:xfrm>
              <a:off x="17076379" y="570271"/>
              <a:ext cx="262701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">
              <a:extLst>
                <a:ext uri="{FF2B5EF4-FFF2-40B4-BE49-F238E27FC236}">
                  <a16:creationId xmlns:a16="http://schemas.microsoft.com/office/drawing/2014/main" id="{13C14AED-65AF-8246-ADF6-CA9D7D344023}"/>
                </a:ext>
              </a:extLst>
            </xdr:cNvPr>
            <xdr:cNvSpPr txBox="1"/>
          </xdr:nvSpPr>
          <xdr:spPr>
            <a:xfrm>
              <a:off x="17076379" y="570271"/>
              <a:ext cx="262701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𝐴_(</a:t>
              </a:r>
              <a:r>
                <a:rPr lang="en-AU" altLang="zh-CN" sz="1100" b="0" i="0">
                  <a:latin typeface="Cambria Math" panose="02040503050406030204" pitchFamily="18" charset="0"/>
                </a:rPr>
                <a:t>[𝑥]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290666</xdr:colOff>
      <xdr:row>2</xdr:row>
      <xdr:rowOff>183126</xdr:rowOff>
    </xdr:from>
    <xdr:ext cx="340799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">
              <a:extLst>
                <a:ext uri="{FF2B5EF4-FFF2-40B4-BE49-F238E27FC236}">
                  <a16:creationId xmlns:a16="http://schemas.microsoft.com/office/drawing/2014/main" id="{A10B1A8E-83B2-534B-93AE-40736CB6607D}"/>
                </a:ext>
              </a:extLst>
            </xdr:cNvPr>
            <xdr:cNvSpPr txBox="1"/>
          </xdr:nvSpPr>
          <xdr:spPr>
            <a:xfrm>
              <a:off x="17892866" y="589526"/>
              <a:ext cx="340799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">
              <a:extLst>
                <a:ext uri="{FF2B5EF4-FFF2-40B4-BE49-F238E27FC236}">
                  <a16:creationId xmlns:a16="http://schemas.microsoft.com/office/drawing/2014/main" id="{A10B1A8E-83B2-534B-93AE-40736CB6607D}"/>
                </a:ext>
              </a:extLst>
            </xdr:cNvPr>
            <xdr:cNvSpPr txBox="1"/>
          </xdr:nvSpPr>
          <xdr:spPr>
            <a:xfrm>
              <a:off x="17892866" y="589526"/>
              <a:ext cx="340799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AU" altLang="zh-CN" sz="1100" b="0" i="0">
                  <a:latin typeface="Cambria Math" panose="02040503050406030204" pitchFamily="18" charset="0"/>
                </a:rPr>
                <a:t>2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𝐴〗_(</a:t>
              </a:r>
              <a:r>
                <a:rPr lang="en-AU" altLang="zh-CN" sz="1100" b="0" i="0">
                  <a:latin typeface="Cambria Math" panose="02040503050406030204" pitchFamily="18" charset="0"/>
                </a:rPr>
                <a:t>[𝑥]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23</xdr:col>
      <xdr:colOff>246520</xdr:colOff>
      <xdr:row>2</xdr:row>
      <xdr:rowOff>207369</xdr:rowOff>
    </xdr:from>
    <xdr:ext cx="434606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4">
              <a:extLst>
                <a:ext uri="{FF2B5EF4-FFF2-40B4-BE49-F238E27FC236}">
                  <a16:creationId xmlns:a16="http://schemas.microsoft.com/office/drawing/2014/main" id="{9CF7A972-DB94-C145-9E53-B4FBCBE61231}"/>
                </a:ext>
              </a:extLst>
            </xdr:cNvPr>
            <xdr:cNvSpPr txBox="1"/>
          </xdr:nvSpPr>
          <xdr:spPr>
            <a:xfrm>
              <a:off x="19525120" y="613769"/>
              <a:ext cx="43460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𝐼𝐴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4">
              <a:extLst>
                <a:ext uri="{FF2B5EF4-FFF2-40B4-BE49-F238E27FC236}">
                  <a16:creationId xmlns:a16="http://schemas.microsoft.com/office/drawing/2014/main" id="{9CF7A972-DB94-C145-9E53-B4FBCBE61231}"/>
                </a:ext>
              </a:extLst>
            </xdr:cNvPr>
            <xdr:cNvSpPr txBox="1"/>
          </xdr:nvSpPr>
          <xdr:spPr>
            <a:xfrm>
              <a:off x="19525120" y="613769"/>
              <a:ext cx="43460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(𝐼𝐴)〗_(</a:t>
              </a:r>
              <a:r>
                <a:rPr lang="en-AU" altLang="zh-CN" sz="1100" b="0" i="0">
                  <a:latin typeface="Cambria Math" panose="02040503050406030204" pitchFamily="18" charset="0"/>
                </a:rPr>
                <a:t>[𝑥]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230319</xdr:colOff>
      <xdr:row>2</xdr:row>
      <xdr:rowOff>207367</xdr:rowOff>
    </xdr:from>
    <xdr:ext cx="430502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5">
              <a:extLst>
                <a:ext uri="{FF2B5EF4-FFF2-40B4-BE49-F238E27FC236}">
                  <a16:creationId xmlns:a16="http://schemas.microsoft.com/office/drawing/2014/main" id="{69B9CA0B-20BB-2540-9916-FDBE893207EF}"/>
                </a:ext>
              </a:extLst>
            </xdr:cNvPr>
            <xdr:cNvSpPr txBox="1"/>
          </xdr:nvSpPr>
          <xdr:spPr>
            <a:xfrm>
              <a:off x="18670719" y="613767"/>
              <a:ext cx="430502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acc>
                          <m:accPr>
                            <m:chr m:val="̈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5">
              <a:extLst>
                <a:ext uri="{FF2B5EF4-FFF2-40B4-BE49-F238E27FC236}">
                  <a16:creationId xmlns:a16="http://schemas.microsoft.com/office/drawing/2014/main" id="{69B9CA0B-20BB-2540-9916-FDBE893207EF}"/>
                </a:ext>
              </a:extLst>
            </xdr:cNvPr>
            <xdr:cNvSpPr txBox="1"/>
          </xdr:nvSpPr>
          <xdr:spPr>
            <a:xfrm>
              <a:off x="18670719" y="613767"/>
              <a:ext cx="430502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(𝐼𝑎 ̈)〗_(</a:t>
              </a:r>
              <a:r>
                <a:rPr lang="en-AU" altLang="zh-CN" sz="1100" b="0" i="0">
                  <a:latin typeface="Cambria Math" panose="02040503050406030204" pitchFamily="18" charset="0"/>
                </a:rPr>
                <a:t>[𝑥]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343370</xdr:colOff>
      <xdr:row>2</xdr:row>
      <xdr:rowOff>24459</xdr:rowOff>
    </xdr:from>
    <xdr:ext cx="1906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EDA6458-CCCD-594D-AD3B-BD13C473D2CB}"/>
                </a:ext>
              </a:extLst>
            </xdr:cNvPr>
            <xdr:cNvSpPr txBox="1"/>
          </xdr:nvSpPr>
          <xdr:spPr>
            <a:xfrm>
              <a:off x="11161889" y="424274"/>
              <a:ext cx="190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EDA6458-CCCD-594D-AD3B-BD13C473D2CB}"/>
                </a:ext>
              </a:extLst>
            </xdr:cNvPr>
            <xdr:cNvSpPr txBox="1"/>
          </xdr:nvSpPr>
          <xdr:spPr>
            <a:xfrm>
              <a:off x="11161889" y="424274"/>
              <a:ext cx="190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282704</xdr:colOff>
      <xdr:row>2</xdr:row>
      <xdr:rowOff>13031</xdr:rowOff>
    </xdr:from>
    <xdr:ext cx="317500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A312CDFA-C831-1544-A7FE-2A7E90FC414B}"/>
                </a:ext>
              </a:extLst>
            </xdr:cNvPr>
            <xdr:cNvSpPr txBox="1"/>
          </xdr:nvSpPr>
          <xdr:spPr>
            <a:xfrm>
              <a:off x="12747519" y="412846"/>
              <a:ext cx="317500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A312CDFA-C831-1544-A7FE-2A7E90FC414B}"/>
                </a:ext>
              </a:extLst>
            </xdr:cNvPr>
            <xdr:cNvSpPr txBox="1"/>
          </xdr:nvSpPr>
          <xdr:spPr>
            <a:xfrm>
              <a:off x="12747519" y="412846"/>
              <a:ext cx="317500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2_𝐴〗_𝑥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16</xdr:col>
      <xdr:colOff>274697</xdr:colOff>
      <xdr:row>2</xdr:row>
      <xdr:rowOff>24460</xdr:rowOff>
    </xdr:from>
    <xdr:ext cx="3625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54340B2-D3FF-8A47-A7A1-F859D9643F93}"/>
                </a:ext>
              </a:extLst>
            </xdr:cNvPr>
            <xdr:cNvSpPr txBox="1"/>
          </xdr:nvSpPr>
          <xdr:spPr>
            <a:xfrm>
              <a:off x="13562660" y="424275"/>
              <a:ext cx="362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𝐼𝐴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54340B2-D3FF-8A47-A7A1-F859D9643F93}"/>
                </a:ext>
              </a:extLst>
            </xdr:cNvPr>
            <xdr:cNvSpPr txBox="1"/>
          </xdr:nvSpPr>
          <xdr:spPr>
            <a:xfrm>
              <a:off x="13562660" y="424275"/>
              <a:ext cx="362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(𝐼𝐴)〗_𝑥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343371</xdr:colOff>
      <xdr:row>2</xdr:row>
      <xdr:rowOff>24459</xdr:rowOff>
    </xdr:from>
    <xdr:ext cx="358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9DAC67A-DEFA-464A-BB32-1D691A032CD2}"/>
                </a:ext>
              </a:extLst>
            </xdr:cNvPr>
            <xdr:cNvSpPr txBox="1"/>
          </xdr:nvSpPr>
          <xdr:spPr>
            <a:xfrm>
              <a:off x="14454482" y="424274"/>
              <a:ext cx="3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acc>
                          <m:accPr>
                            <m:chr m:val="̈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9DAC67A-DEFA-464A-BB32-1D691A032CD2}"/>
                </a:ext>
              </a:extLst>
            </xdr:cNvPr>
            <xdr:cNvSpPr txBox="1"/>
          </xdr:nvSpPr>
          <xdr:spPr>
            <a:xfrm>
              <a:off x="14454482" y="424274"/>
              <a:ext cx="3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(𝐼𝑎 ̈)〗_𝑥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400050</xdr:colOff>
      <xdr:row>2</xdr:row>
      <xdr:rowOff>0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1A6BEF-E5D9-9549-AEFE-9817128E1A54}"/>
                </a:ext>
              </a:extLst>
            </xdr:cNvPr>
            <xdr:cNvSpPr txBox="1"/>
          </xdr:nvSpPr>
          <xdr:spPr>
            <a:xfrm>
              <a:off x="3548592" y="1261181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1A6BEF-E5D9-9549-AEFE-9817128E1A54}"/>
                </a:ext>
              </a:extLst>
            </xdr:cNvPr>
            <xdr:cNvSpPr txBox="1"/>
          </xdr:nvSpPr>
          <xdr:spPr>
            <a:xfrm>
              <a:off x="3548592" y="1261181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347518</xdr:colOff>
      <xdr:row>2</xdr:row>
      <xdr:rowOff>6350</xdr:rowOff>
    </xdr:from>
    <xdr:ext cx="1745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09A2B23-311E-9846-8AED-A0AB5C1DC502}"/>
                </a:ext>
              </a:extLst>
            </xdr:cNvPr>
            <xdr:cNvSpPr txBox="1"/>
          </xdr:nvSpPr>
          <xdr:spPr>
            <a:xfrm>
              <a:off x="4788109" y="1267531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09A2B23-311E-9846-8AED-A0AB5C1DC502}"/>
                </a:ext>
              </a:extLst>
            </xdr:cNvPr>
            <xdr:cNvSpPr txBox="1"/>
          </xdr:nvSpPr>
          <xdr:spPr>
            <a:xfrm>
              <a:off x="4788109" y="1267531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300470</xdr:colOff>
      <xdr:row>2</xdr:row>
      <xdr:rowOff>1010</xdr:rowOff>
    </xdr:from>
    <xdr:ext cx="2426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8CC8B8B-B1D6-9C47-9D23-F3F2B2F29FCD}"/>
                </a:ext>
              </a:extLst>
            </xdr:cNvPr>
            <xdr:cNvSpPr txBox="1"/>
          </xdr:nvSpPr>
          <xdr:spPr>
            <a:xfrm>
              <a:off x="5587727" y="1262191"/>
              <a:ext cx="2426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Pre>
                      <m:sPre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>
                        <m:r>
                          <a:rPr lang="en-AU" altLang="zh-C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  <m:e>
                        <m:sSub>
                          <m:sSubPr>
                            <m:ctrlPr>
                              <a:rPr lang="en-GB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zh-CN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sPre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8CC8B8B-B1D6-9C47-9D23-F3F2B2F29FCD}"/>
                </a:ext>
              </a:extLst>
            </xdr:cNvPr>
            <xdr:cNvSpPr txBox="1"/>
          </xdr:nvSpPr>
          <xdr:spPr>
            <a:xfrm>
              <a:off x="5587727" y="1262191"/>
              <a:ext cx="2426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(_𝑘^</a:t>
              </a:r>
              <a:r>
                <a:rPr lang="en-AU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b="0" i="0">
                  <a:latin typeface="Cambria Math" panose="02040503050406030204" pitchFamily="18" charset="0"/>
                </a:rPr>
                <a:t>𝑝</a:t>
              </a:r>
              <a:r>
                <a:rPr lang="en-GB" altLang="zh-CN" b="0" i="0">
                  <a:latin typeface="Cambria Math" panose="02040503050406030204" pitchFamily="18" charset="0"/>
                </a:rPr>
                <a:t>_</a:t>
              </a:r>
              <a:r>
                <a:rPr lang="en-US" altLang="zh-CN" b="0" i="0">
                  <a:latin typeface="Cambria Math" panose="02040503050406030204" pitchFamily="18" charset="0"/>
                </a:rPr>
                <a:t>0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179137</xdr:colOff>
      <xdr:row>2</xdr:row>
      <xdr:rowOff>32547</xdr:rowOff>
    </xdr:from>
    <xdr:ext cx="113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A6E7BAD-5B32-A149-BE79-364605D957C0}"/>
                </a:ext>
              </a:extLst>
            </xdr:cNvPr>
            <xdr:cNvSpPr txBox="1"/>
          </xdr:nvSpPr>
          <xdr:spPr>
            <a:xfrm>
              <a:off x="2648581" y="432362"/>
              <a:ext cx="113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A6E7BAD-5B32-A149-BE79-364605D957C0}"/>
                </a:ext>
              </a:extLst>
            </xdr:cNvPr>
            <xdr:cNvSpPr txBox="1"/>
          </xdr:nvSpPr>
          <xdr:spPr>
            <a:xfrm>
              <a:off x="2648581" y="432362"/>
              <a:ext cx="113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278823</xdr:colOff>
      <xdr:row>2</xdr:row>
      <xdr:rowOff>29873</xdr:rowOff>
    </xdr:from>
    <xdr:ext cx="322461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F452F17-EDD4-9A49-921B-FD59E4B1F19A}"/>
                </a:ext>
              </a:extLst>
            </xdr:cNvPr>
            <xdr:cNvSpPr txBox="1"/>
          </xdr:nvSpPr>
          <xdr:spPr>
            <a:xfrm>
              <a:off x="4391891" y="433964"/>
              <a:ext cx="322461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F452F17-EDD4-9A49-921B-FD59E4B1F19A}"/>
                </a:ext>
              </a:extLst>
            </xdr:cNvPr>
            <xdr:cNvSpPr txBox="1"/>
          </xdr:nvSpPr>
          <xdr:spPr>
            <a:xfrm>
              <a:off x="4391891" y="433964"/>
              <a:ext cx="322461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^(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𝑘+1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193097</xdr:colOff>
      <xdr:row>2</xdr:row>
      <xdr:rowOff>23523</xdr:rowOff>
    </xdr:from>
    <xdr:ext cx="467564" cy="182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841C9C-EA6B-C14E-9D18-9E11AC7369C4}"/>
                </a:ext>
              </a:extLst>
            </xdr:cNvPr>
            <xdr:cNvSpPr txBox="1"/>
          </xdr:nvSpPr>
          <xdr:spPr>
            <a:xfrm>
              <a:off x="5128779" y="427614"/>
              <a:ext cx="467564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841C9C-EA6B-C14E-9D18-9E11AC7369C4}"/>
                </a:ext>
              </a:extLst>
            </xdr:cNvPr>
            <xdr:cNvSpPr txBox="1"/>
          </xdr:nvSpPr>
          <xdr:spPr>
            <a:xfrm>
              <a:off x="5128779" y="427614"/>
              <a:ext cx="467564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^(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2(𝑘+1)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17777</xdr:colOff>
      <xdr:row>2</xdr:row>
      <xdr:rowOff>25394</xdr:rowOff>
    </xdr:from>
    <xdr:ext cx="801181" cy="1837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093FEFF-5172-964C-BAC3-D46357F7AF87}"/>
                </a:ext>
              </a:extLst>
            </xdr:cNvPr>
            <xdr:cNvSpPr txBox="1"/>
          </xdr:nvSpPr>
          <xdr:spPr>
            <a:xfrm>
              <a:off x="5427036" y="425209"/>
              <a:ext cx="801181" cy="183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        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bSup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0+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093FEFF-5172-964C-BAC3-D46357F7AF87}"/>
                </a:ext>
              </a:extLst>
            </xdr:cNvPr>
            <xdr:cNvSpPr txBox="1"/>
          </xdr:nvSpPr>
          <xdr:spPr>
            <a:xfrm>
              <a:off x="5427036" y="425209"/>
              <a:ext cx="801181" cy="183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        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^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𝑘+1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0+𝑘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904682</xdr:colOff>
      <xdr:row>1</xdr:row>
      <xdr:rowOff>1045841</xdr:rowOff>
    </xdr:from>
    <xdr:ext cx="930448" cy="2142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83B39EE-19AE-274E-A46A-4D24902F47BD}"/>
                </a:ext>
              </a:extLst>
            </xdr:cNvPr>
            <xdr:cNvSpPr txBox="1"/>
          </xdr:nvSpPr>
          <xdr:spPr>
            <a:xfrm>
              <a:off x="10548745" y="1244279"/>
              <a:ext cx="930448" cy="214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              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sup>
                    </m:sSubSup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0+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83B39EE-19AE-274E-A46A-4D24902F47BD}"/>
                </a:ext>
              </a:extLst>
            </xdr:cNvPr>
            <xdr:cNvSpPr txBox="1"/>
          </xdr:nvSpPr>
          <xdr:spPr>
            <a:xfrm>
              <a:off x="10548745" y="1244279"/>
              <a:ext cx="930448" cy="214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              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^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2(𝑘+1)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0+𝑘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107372</xdr:colOff>
      <xdr:row>2</xdr:row>
      <xdr:rowOff>2741</xdr:rowOff>
    </xdr:from>
    <xdr:ext cx="831381" cy="1837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C65AD1C-C611-7248-AF86-496088A79AA8}"/>
                </a:ext>
              </a:extLst>
            </xdr:cNvPr>
            <xdr:cNvSpPr txBox="1"/>
          </xdr:nvSpPr>
          <xdr:spPr>
            <a:xfrm>
              <a:off x="7599491" y="1263922"/>
              <a:ext cx="831381" cy="183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+1)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zh-CN" altLang="en-US" sz="1100" b="0" i="1">
                            <a:latin typeface="Cambria Math" panose="02040503050406030204" pitchFamily="18" charset="0"/>
                          </a:rPr>
                          <m:t>   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bSup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C65AD1C-C611-7248-AF86-496088A79AA8}"/>
                </a:ext>
              </a:extLst>
            </xdr:cNvPr>
            <xdr:cNvSpPr txBox="1"/>
          </xdr:nvSpPr>
          <xdr:spPr>
            <a:xfrm>
              <a:off x="7599491" y="1263922"/>
              <a:ext cx="831381" cy="183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(𝑘+1)𝑣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〗_(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  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^𝑘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50116</xdr:colOff>
      <xdr:row>2</xdr:row>
      <xdr:rowOff>23256</xdr:rowOff>
    </xdr:from>
    <xdr:ext cx="3600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2121350-E9FE-2447-B945-F8EA12C718DA}"/>
                </a:ext>
              </a:extLst>
            </xdr:cNvPr>
            <xdr:cNvSpPr txBox="1"/>
          </xdr:nvSpPr>
          <xdr:spPr>
            <a:xfrm>
              <a:off x="7964097" y="423071"/>
              <a:ext cx="3600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2121350-E9FE-2447-B945-F8EA12C718DA}"/>
                </a:ext>
              </a:extLst>
            </xdr:cNvPr>
            <xdr:cNvSpPr txBox="1"/>
          </xdr:nvSpPr>
          <xdr:spPr>
            <a:xfrm>
              <a:off x="7964097" y="423071"/>
              <a:ext cx="3600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𝑘+1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303129</xdr:colOff>
      <xdr:row>2</xdr:row>
      <xdr:rowOff>24619</xdr:rowOff>
    </xdr:from>
    <xdr:ext cx="1799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3DB78D4-B745-0545-919D-4D2C8B84DF2D}"/>
                </a:ext>
              </a:extLst>
            </xdr:cNvPr>
            <xdr:cNvSpPr txBox="1"/>
          </xdr:nvSpPr>
          <xdr:spPr>
            <a:xfrm>
              <a:off x="10034225" y="425672"/>
              <a:ext cx="1799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̈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3DB78D4-B745-0545-919D-4D2C8B84DF2D}"/>
                </a:ext>
              </a:extLst>
            </xdr:cNvPr>
            <xdr:cNvSpPr txBox="1"/>
          </xdr:nvSpPr>
          <xdr:spPr>
            <a:xfrm>
              <a:off x="10034225" y="425672"/>
              <a:ext cx="1799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𝑎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 ̈_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101600</xdr:rowOff>
    </xdr:from>
    <xdr:to>
      <xdr:col>12</xdr:col>
      <xdr:colOff>393700</xdr:colOff>
      <xdr:row>10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639C48-C4E6-FE46-3FF1-871296ACA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304800"/>
          <a:ext cx="6286500" cy="1981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52</xdr:row>
      <xdr:rowOff>0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FA976E-DABC-C943-B475-185499E4642F}"/>
                </a:ext>
              </a:extLst>
            </xdr:cNvPr>
            <xdr:cNvSpPr txBox="1"/>
          </xdr:nvSpPr>
          <xdr:spPr>
            <a:xfrm>
              <a:off x="3524250" y="4064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FA976E-DABC-C943-B475-185499E4642F}"/>
                </a:ext>
              </a:extLst>
            </xdr:cNvPr>
            <xdr:cNvSpPr txBox="1"/>
          </xdr:nvSpPr>
          <xdr:spPr>
            <a:xfrm>
              <a:off x="3524250" y="4064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347518</xdr:colOff>
      <xdr:row>52</xdr:row>
      <xdr:rowOff>6350</xdr:rowOff>
    </xdr:from>
    <xdr:ext cx="1745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83BC349-2C2B-544D-A0F8-1776F36B7775}"/>
                </a:ext>
              </a:extLst>
            </xdr:cNvPr>
            <xdr:cNvSpPr txBox="1"/>
          </xdr:nvSpPr>
          <xdr:spPr>
            <a:xfrm>
              <a:off x="4767118" y="4127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83BC349-2C2B-544D-A0F8-1776F36B7775}"/>
                </a:ext>
              </a:extLst>
            </xdr:cNvPr>
            <xdr:cNvSpPr txBox="1"/>
          </xdr:nvSpPr>
          <xdr:spPr>
            <a:xfrm>
              <a:off x="4767118" y="4127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243059</xdr:colOff>
      <xdr:row>52</xdr:row>
      <xdr:rowOff>6350</xdr:rowOff>
    </xdr:from>
    <xdr:ext cx="382732" cy="1787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3A0C525F-2768-044C-AB3E-8D592B0FB20A}"/>
                </a:ext>
              </a:extLst>
            </xdr:cNvPr>
            <xdr:cNvSpPr txBox="1"/>
          </xdr:nvSpPr>
          <xdr:spPr>
            <a:xfrm>
              <a:off x="6917431" y="1102951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3A0C525F-2768-044C-AB3E-8D592B0FB20A}"/>
                </a:ext>
              </a:extLst>
            </xdr:cNvPr>
            <xdr:cNvSpPr txBox="1"/>
          </xdr:nvSpPr>
          <xdr:spPr>
            <a:xfrm>
              <a:off x="6917431" y="1102951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347518</xdr:colOff>
      <xdr:row>52</xdr:row>
      <xdr:rowOff>6350</xdr:rowOff>
    </xdr:from>
    <xdr:ext cx="20486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DECF3CDD-3223-224D-B853-70E377A58CAF}"/>
                </a:ext>
              </a:extLst>
            </xdr:cNvPr>
            <xdr:cNvSpPr txBox="1"/>
          </xdr:nvSpPr>
          <xdr:spPr>
            <a:xfrm>
              <a:off x="5386550" y="11100415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DECF3CDD-3223-224D-B853-70E377A58CAF}"/>
                </a:ext>
              </a:extLst>
            </xdr:cNvPr>
            <xdr:cNvSpPr txBox="1"/>
          </xdr:nvSpPr>
          <xdr:spPr>
            <a:xfrm>
              <a:off x="5386550" y="11100415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204574</xdr:colOff>
      <xdr:row>52</xdr:row>
      <xdr:rowOff>6350</xdr:rowOff>
    </xdr:from>
    <xdr:ext cx="40055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DEDF1718-AB06-1F48-93EB-DBF32AF66B70}"/>
                </a:ext>
              </a:extLst>
            </xdr:cNvPr>
            <xdr:cNvSpPr txBox="1"/>
          </xdr:nvSpPr>
          <xdr:spPr>
            <a:xfrm>
              <a:off x="7703622" y="1102951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DEDF1718-AB06-1F48-93EB-DBF32AF66B70}"/>
                </a:ext>
              </a:extLst>
            </xdr:cNvPr>
            <xdr:cNvSpPr txBox="1"/>
          </xdr:nvSpPr>
          <xdr:spPr>
            <a:xfrm>
              <a:off x="7703622" y="1102951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400050</xdr:colOff>
      <xdr:row>52</xdr:row>
      <xdr:rowOff>0</xdr:rowOff>
    </xdr:from>
    <xdr:ext cx="2101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682FB2F9-1933-DB45-9C6E-F555DA000CF2}"/>
                </a:ext>
              </a:extLst>
            </xdr:cNvPr>
            <xdr:cNvSpPr txBox="1"/>
          </xdr:nvSpPr>
          <xdr:spPr>
            <a:xfrm>
              <a:off x="8723773" y="1102316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a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682FB2F9-1933-DB45-9C6E-F555DA000CF2}"/>
                </a:ext>
              </a:extLst>
            </xdr:cNvPr>
            <xdr:cNvSpPr txBox="1"/>
          </xdr:nvSpPr>
          <xdr:spPr>
            <a:xfrm>
              <a:off x="8723773" y="1102316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/>
                <a:t>a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130656</xdr:colOff>
      <xdr:row>51</xdr:row>
      <xdr:rowOff>197922</xdr:rowOff>
    </xdr:from>
    <xdr:ext cx="5475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4FFDFC42-0DA2-CE41-805F-9666A32921A2}"/>
                </a:ext>
              </a:extLst>
            </xdr:cNvPr>
            <xdr:cNvSpPr txBox="1"/>
          </xdr:nvSpPr>
          <xdr:spPr>
            <a:xfrm>
              <a:off x="9279054" y="1101766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−30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4FFDFC42-0DA2-CE41-805F-9666A32921A2}"/>
                </a:ext>
              </a:extLst>
            </xdr:cNvPr>
            <xdr:cNvSpPr txBox="1"/>
          </xdr:nvSpPr>
          <xdr:spPr>
            <a:xfrm>
              <a:off x="9279054" y="1101766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𝑥−30</a:t>
              </a:r>
              <a:r>
                <a:rPr lang="en-GB" sz="1100" b="0" i="0">
                  <a:latin typeface="Cambria Math" panose="02040503050406030204" pitchFamily="18" charset="0"/>
                </a:rPr>
                <a:t>) </a:t>
              </a:r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〗_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52</xdr:row>
      <xdr:rowOff>0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22DC4D-3907-2647-B135-DE39A1DAD7A3}"/>
                </a:ext>
              </a:extLst>
            </xdr:cNvPr>
            <xdr:cNvSpPr txBox="1"/>
          </xdr:nvSpPr>
          <xdr:spPr>
            <a:xfrm>
              <a:off x="2952750" y="108331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22DC4D-3907-2647-B135-DE39A1DAD7A3}"/>
                </a:ext>
              </a:extLst>
            </xdr:cNvPr>
            <xdr:cNvSpPr txBox="1"/>
          </xdr:nvSpPr>
          <xdr:spPr>
            <a:xfrm>
              <a:off x="2952750" y="108331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347518</xdr:colOff>
      <xdr:row>52</xdr:row>
      <xdr:rowOff>6350</xdr:rowOff>
    </xdr:from>
    <xdr:ext cx="1745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ABE6183-10E8-5B48-A823-E0B928E110C5}"/>
                </a:ext>
              </a:extLst>
            </xdr:cNvPr>
            <xdr:cNvSpPr txBox="1"/>
          </xdr:nvSpPr>
          <xdr:spPr>
            <a:xfrm>
              <a:off x="3725718" y="108394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ABE6183-10E8-5B48-A823-E0B928E110C5}"/>
                </a:ext>
              </a:extLst>
            </xdr:cNvPr>
            <xdr:cNvSpPr txBox="1"/>
          </xdr:nvSpPr>
          <xdr:spPr>
            <a:xfrm>
              <a:off x="3725718" y="108394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243059</xdr:colOff>
      <xdr:row>52</xdr:row>
      <xdr:rowOff>6350</xdr:rowOff>
    </xdr:from>
    <xdr:ext cx="382732" cy="1787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4174EF-3955-2C4D-85C9-F859FB0D628C}"/>
                </a:ext>
              </a:extLst>
            </xdr:cNvPr>
            <xdr:cNvSpPr txBox="1"/>
          </xdr:nvSpPr>
          <xdr:spPr>
            <a:xfrm>
              <a:off x="6923259" y="1083945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4174EF-3955-2C4D-85C9-F859FB0D628C}"/>
                </a:ext>
              </a:extLst>
            </xdr:cNvPr>
            <xdr:cNvSpPr txBox="1"/>
          </xdr:nvSpPr>
          <xdr:spPr>
            <a:xfrm>
              <a:off x="6923259" y="1083945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𝑥^𝑑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347518</xdr:colOff>
      <xdr:row>52</xdr:row>
      <xdr:rowOff>6350</xdr:rowOff>
    </xdr:from>
    <xdr:ext cx="20486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717C595-D297-DE4C-AB10-F2E2F78689AE}"/>
                </a:ext>
              </a:extLst>
            </xdr:cNvPr>
            <xdr:cNvSpPr txBox="1"/>
          </xdr:nvSpPr>
          <xdr:spPr>
            <a:xfrm>
              <a:off x="5376718" y="10839450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717C595-D297-DE4C-AB10-F2E2F78689AE}"/>
                </a:ext>
              </a:extLst>
            </xdr:cNvPr>
            <xdr:cNvSpPr txBox="1"/>
          </xdr:nvSpPr>
          <xdr:spPr>
            <a:xfrm>
              <a:off x="5376718" y="10839450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𝑥^𝑤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204574</xdr:colOff>
      <xdr:row>52</xdr:row>
      <xdr:rowOff>6350</xdr:rowOff>
    </xdr:from>
    <xdr:ext cx="40055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40D2462-86D0-2549-97DD-172D1D8C5041}"/>
                </a:ext>
              </a:extLst>
            </xdr:cNvPr>
            <xdr:cNvSpPr txBox="1"/>
          </xdr:nvSpPr>
          <xdr:spPr>
            <a:xfrm>
              <a:off x="7710274" y="1083945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40D2462-86D0-2549-97DD-172D1D8C5041}"/>
                </a:ext>
              </a:extLst>
            </xdr:cNvPr>
            <xdr:cNvSpPr txBox="1"/>
          </xdr:nvSpPr>
          <xdr:spPr>
            <a:xfrm>
              <a:off x="7710274" y="1083945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𝑥^𝑤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400050</xdr:colOff>
      <xdr:row>52</xdr:row>
      <xdr:rowOff>0</xdr:rowOff>
    </xdr:from>
    <xdr:ext cx="2101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19CFF2F-5E46-5344-A2E3-689D058ED9CE}"/>
                </a:ext>
              </a:extLst>
            </xdr:cNvPr>
            <xdr:cNvSpPr txBox="1"/>
          </xdr:nvSpPr>
          <xdr:spPr>
            <a:xfrm>
              <a:off x="8731250" y="1083310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a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19CFF2F-5E46-5344-A2E3-689D058ED9CE}"/>
                </a:ext>
              </a:extLst>
            </xdr:cNvPr>
            <xdr:cNvSpPr txBox="1"/>
          </xdr:nvSpPr>
          <xdr:spPr>
            <a:xfrm>
              <a:off x="8731250" y="1083310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a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130656</xdr:colOff>
      <xdr:row>51</xdr:row>
      <xdr:rowOff>197922</xdr:rowOff>
    </xdr:from>
    <xdr:ext cx="5475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4ED6A02-A6CD-B84D-A99C-6112D51BEAD5}"/>
                </a:ext>
              </a:extLst>
            </xdr:cNvPr>
            <xdr:cNvSpPr txBox="1"/>
          </xdr:nvSpPr>
          <xdr:spPr>
            <a:xfrm>
              <a:off x="9287356" y="1082782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−30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4ED6A02-A6CD-B84D-A99C-6112D51BEAD5}"/>
                </a:ext>
              </a:extLst>
            </xdr:cNvPr>
            <xdr:cNvSpPr txBox="1"/>
          </xdr:nvSpPr>
          <xdr:spPr>
            <a:xfrm>
              <a:off x="9287356" y="1082782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𝑥−30</a:t>
              </a:r>
              <a:r>
                <a:rPr lang="en-GB" sz="1100" b="0" i="0">
                  <a:latin typeface="Cambria Math" panose="02040503050406030204" pitchFamily="18" charset="0"/>
                </a:rPr>
                <a:t>) </a:t>
              </a:r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〗_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52</xdr:row>
      <xdr:rowOff>0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035769B-27E2-734D-A2C0-D9E6A1C72948}"/>
                </a:ext>
              </a:extLst>
            </xdr:cNvPr>
            <xdr:cNvSpPr txBox="1"/>
          </xdr:nvSpPr>
          <xdr:spPr>
            <a:xfrm>
              <a:off x="2952750" y="108331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035769B-27E2-734D-A2C0-D9E6A1C72948}"/>
                </a:ext>
              </a:extLst>
            </xdr:cNvPr>
            <xdr:cNvSpPr txBox="1"/>
          </xdr:nvSpPr>
          <xdr:spPr>
            <a:xfrm>
              <a:off x="2952750" y="108331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347518</xdr:colOff>
      <xdr:row>52</xdr:row>
      <xdr:rowOff>6350</xdr:rowOff>
    </xdr:from>
    <xdr:ext cx="1745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34E4E6B-41F1-8848-BE01-DDAC4250B6B3}"/>
                </a:ext>
              </a:extLst>
            </xdr:cNvPr>
            <xdr:cNvSpPr txBox="1"/>
          </xdr:nvSpPr>
          <xdr:spPr>
            <a:xfrm>
              <a:off x="3725718" y="108394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34E4E6B-41F1-8848-BE01-DDAC4250B6B3}"/>
                </a:ext>
              </a:extLst>
            </xdr:cNvPr>
            <xdr:cNvSpPr txBox="1"/>
          </xdr:nvSpPr>
          <xdr:spPr>
            <a:xfrm>
              <a:off x="3725718" y="108394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243059</xdr:colOff>
      <xdr:row>52</xdr:row>
      <xdr:rowOff>6350</xdr:rowOff>
    </xdr:from>
    <xdr:ext cx="382732" cy="1787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422363-89F3-0F4B-9673-DB3E18129C56}"/>
                </a:ext>
              </a:extLst>
            </xdr:cNvPr>
            <xdr:cNvSpPr txBox="1"/>
          </xdr:nvSpPr>
          <xdr:spPr>
            <a:xfrm>
              <a:off x="6923259" y="1083945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5422363-89F3-0F4B-9673-DB3E18129C56}"/>
                </a:ext>
              </a:extLst>
            </xdr:cNvPr>
            <xdr:cNvSpPr txBox="1"/>
          </xdr:nvSpPr>
          <xdr:spPr>
            <a:xfrm>
              <a:off x="6923259" y="1083945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𝑥^𝑑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347518</xdr:colOff>
      <xdr:row>52</xdr:row>
      <xdr:rowOff>6350</xdr:rowOff>
    </xdr:from>
    <xdr:ext cx="20486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21D6D6-AC74-594F-8162-B0FD375D54C4}"/>
                </a:ext>
              </a:extLst>
            </xdr:cNvPr>
            <xdr:cNvSpPr txBox="1"/>
          </xdr:nvSpPr>
          <xdr:spPr>
            <a:xfrm>
              <a:off x="5376718" y="10839450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21D6D6-AC74-594F-8162-B0FD375D54C4}"/>
                </a:ext>
              </a:extLst>
            </xdr:cNvPr>
            <xdr:cNvSpPr txBox="1"/>
          </xdr:nvSpPr>
          <xdr:spPr>
            <a:xfrm>
              <a:off x="5376718" y="10839450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𝑥^𝑤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204574</xdr:colOff>
      <xdr:row>52</xdr:row>
      <xdr:rowOff>6350</xdr:rowOff>
    </xdr:from>
    <xdr:ext cx="40055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8BE82AF-BCA8-1D4A-99DA-45369E1D2BAD}"/>
                </a:ext>
              </a:extLst>
            </xdr:cNvPr>
            <xdr:cNvSpPr txBox="1"/>
          </xdr:nvSpPr>
          <xdr:spPr>
            <a:xfrm>
              <a:off x="7710274" y="1083945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8BE82AF-BCA8-1D4A-99DA-45369E1D2BAD}"/>
                </a:ext>
              </a:extLst>
            </xdr:cNvPr>
            <xdr:cNvSpPr txBox="1"/>
          </xdr:nvSpPr>
          <xdr:spPr>
            <a:xfrm>
              <a:off x="7710274" y="1083945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𝑥^𝑤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400050</xdr:colOff>
      <xdr:row>52</xdr:row>
      <xdr:rowOff>0</xdr:rowOff>
    </xdr:from>
    <xdr:ext cx="2101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7A47715-51F1-BC46-86E4-5B99C5898343}"/>
                </a:ext>
              </a:extLst>
            </xdr:cNvPr>
            <xdr:cNvSpPr txBox="1"/>
          </xdr:nvSpPr>
          <xdr:spPr>
            <a:xfrm>
              <a:off x="8731250" y="1083310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a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7A47715-51F1-BC46-86E4-5B99C5898343}"/>
                </a:ext>
              </a:extLst>
            </xdr:cNvPr>
            <xdr:cNvSpPr txBox="1"/>
          </xdr:nvSpPr>
          <xdr:spPr>
            <a:xfrm>
              <a:off x="8731250" y="1083310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a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130656</xdr:colOff>
      <xdr:row>51</xdr:row>
      <xdr:rowOff>197922</xdr:rowOff>
    </xdr:from>
    <xdr:ext cx="5475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79941EE-4E9A-A048-86E6-0FFF73BDBC55}"/>
                </a:ext>
              </a:extLst>
            </xdr:cNvPr>
            <xdr:cNvSpPr txBox="1"/>
          </xdr:nvSpPr>
          <xdr:spPr>
            <a:xfrm>
              <a:off x="9287356" y="1082782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−30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79941EE-4E9A-A048-86E6-0FFF73BDBC55}"/>
                </a:ext>
              </a:extLst>
            </xdr:cNvPr>
            <xdr:cNvSpPr txBox="1"/>
          </xdr:nvSpPr>
          <xdr:spPr>
            <a:xfrm>
              <a:off x="9287356" y="1082782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𝑥−30</a:t>
              </a:r>
              <a:r>
                <a:rPr lang="en-GB" sz="1100" b="0" i="0">
                  <a:latin typeface="Cambria Math" panose="02040503050406030204" pitchFamily="18" charset="0"/>
                </a:rPr>
                <a:t>) </a:t>
              </a:r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〗_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52</xdr:row>
      <xdr:rowOff>0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ADEA94-9049-1D40-A886-0155F890CDD6}"/>
                </a:ext>
              </a:extLst>
            </xdr:cNvPr>
            <xdr:cNvSpPr txBox="1"/>
          </xdr:nvSpPr>
          <xdr:spPr>
            <a:xfrm>
              <a:off x="2952750" y="108331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ADEA94-9049-1D40-A886-0155F890CDD6}"/>
                </a:ext>
              </a:extLst>
            </xdr:cNvPr>
            <xdr:cNvSpPr txBox="1"/>
          </xdr:nvSpPr>
          <xdr:spPr>
            <a:xfrm>
              <a:off x="2952750" y="108331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347518</xdr:colOff>
      <xdr:row>52</xdr:row>
      <xdr:rowOff>6350</xdr:rowOff>
    </xdr:from>
    <xdr:ext cx="1745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616ACD-4A78-4640-84CB-7FB2BB342220}"/>
                </a:ext>
              </a:extLst>
            </xdr:cNvPr>
            <xdr:cNvSpPr txBox="1"/>
          </xdr:nvSpPr>
          <xdr:spPr>
            <a:xfrm>
              <a:off x="3725718" y="108394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616ACD-4A78-4640-84CB-7FB2BB342220}"/>
                </a:ext>
              </a:extLst>
            </xdr:cNvPr>
            <xdr:cNvSpPr txBox="1"/>
          </xdr:nvSpPr>
          <xdr:spPr>
            <a:xfrm>
              <a:off x="3725718" y="108394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243059</xdr:colOff>
      <xdr:row>52</xdr:row>
      <xdr:rowOff>6350</xdr:rowOff>
    </xdr:from>
    <xdr:ext cx="382732" cy="1787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BAC5F3-1C4B-4744-BE31-75EDF9ED4BFE}"/>
                </a:ext>
              </a:extLst>
            </xdr:cNvPr>
            <xdr:cNvSpPr txBox="1"/>
          </xdr:nvSpPr>
          <xdr:spPr>
            <a:xfrm>
              <a:off x="6923259" y="1083945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BAC5F3-1C4B-4744-BE31-75EDF9ED4BFE}"/>
                </a:ext>
              </a:extLst>
            </xdr:cNvPr>
            <xdr:cNvSpPr txBox="1"/>
          </xdr:nvSpPr>
          <xdr:spPr>
            <a:xfrm>
              <a:off x="6923259" y="1083945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𝑥^𝑑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347518</xdr:colOff>
      <xdr:row>52</xdr:row>
      <xdr:rowOff>6350</xdr:rowOff>
    </xdr:from>
    <xdr:ext cx="20486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27626B-AE52-C54A-8013-0A3900D0B634}"/>
                </a:ext>
              </a:extLst>
            </xdr:cNvPr>
            <xdr:cNvSpPr txBox="1"/>
          </xdr:nvSpPr>
          <xdr:spPr>
            <a:xfrm>
              <a:off x="5376718" y="10839450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27626B-AE52-C54A-8013-0A3900D0B634}"/>
                </a:ext>
              </a:extLst>
            </xdr:cNvPr>
            <xdr:cNvSpPr txBox="1"/>
          </xdr:nvSpPr>
          <xdr:spPr>
            <a:xfrm>
              <a:off x="5376718" y="10839450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𝑥^𝑤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204574</xdr:colOff>
      <xdr:row>52</xdr:row>
      <xdr:rowOff>6350</xdr:rowOff>
    </xdr:from>
    <xdr:ext cx="40055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E7F9D57-DB4C-804D-BB36-AE9F633453A2}"/>
                </a:ext>
              </a:extLst>
            </xdr:cNvPr>
            <xdr:cNvSpPr txBox="1"/>
          </xdr:nvSpPr>
          <xdr:spPr>
            <a:xfrm>
              <a:off x="7710274" y="1083945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E7F9D57-DB4C-804D-BB36-AE9F633453A2}"/>
                </a:ext>
              </a:extLst>
            </xdr:cNvPr>
            <xdr:cNvSpPr txBox="1"/>
          </xdr:nvSpPr>
          <xdr:spPr>
            <a:xfrm>
              <a:off x="7710274" y="1083945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𝑥^𝑤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400050</xdr:colOff>
      <xdr:row>52</xdr:row>
      <xdr:rowOff>0</xdr:rowOff>
    </xdr:from>
    <xdr:ext cx="2101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80FE8A3-3891-9240-A5AB-774731F57FD1}"/>
                </a:ext>
              </a:extLst>
            </xdr:cNvPr>
            <xdr:cNvSpPr txBox="1"/>
          </xdr:nvSpPr>
          <xdr:spPr>
            <a:xfrm>
              <a:off x="8731250" y="1083310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a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80FE8A3-3891-9240-A5AB-774731F57FD1}"/>
                </a:ext>
              </a:extLst>
            </xdr:cNvPr>
            <xdr:cNvSpPr txBox="1"/>
          </xdr:nvSpPr>
          <xdr:spPr>
            <a:xfrm>
              <a:off x="8731250" y="1083310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a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130656</xdr:colOff>
      <xdr:row>51</xdr:row>
      <xdr:rowOff>197922</xdr:rowOff>
    </xdr:from>
    <xdr:ext cx="5475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ACA5ACE-7047-C94A-923E-BA7ADBDA2403}"/>
                </a:ext>
              </a:extLst>
            </xdr:cNvPr>
            <xdr:cNvSpPr txBox="1"/>
          </xdr:nvSpPr>
          <xdr:spPr>
            <a:xfrm>
              <a:off x="9287356" y="1082782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−30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ACA5ACE-7047-C94A-923E-BA7ADBDA2403}"/>
                </a:ext>
              </a:extLst>
            </xdr:cNvPr>
            <xdr:cNvSpPr txBox="1"/>
          </xdr:nvSpPr>
          <xdr:spPr>
            <a:xfrm>
              <a:off x="9287356" y="1082782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𝑥−30</a:t>
              </a:r>
              <a:r>
                <a:rPr lang="en-GB" sz="1100" b="0" i="0">
                  <a:latin typeface="Cambria Math" panose="02040503050406030204" pitchFamily="18" charset="0"/>
                </a:rPr>
                <a:t>) </a:t>
              </a:r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〗_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52</xdr:row>
      <xdr:rowOff>0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21896A-4CA6-5849-8A7A-50AFF60BDC47}"/>
                </a:ext>
              </a:extLst>
            </xdr:cNvPr>
            <xdr:cNvSpPr txBox="1"/>
          </xdr:nvSpPr>
          <xdr:spPr>
            <a:xfrm>
              <a:off x="2952750" y="108331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21896A-4CA6-5849-8A7A-50AFF60BDC47}"/>
                </a:ext>
              </a:extLst>
            </xdr:cNvPr>
            <xdr:cNvSpPr txBox="1"/>
          </xdr:nvSpPr>
          <xdr:spPr>
            <a:xfrm>
              <a:off x="2952750" y="10833100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347518</xdr:colOff>
      <xdr:row>52</xdr:row>
      <xdr:rowOff>6350</xdr:rowOff>
    </xdr:from>
    <xdr:ext cx="1745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553AF0-7462-1A43-B59F-3A76193F9A59}"/>
                </a:ext>
              </a:extLst>
            </xdr:cNvPr>
            <xdr:cNvSpPr txBox="1"/>
          </xdr:nvSpPr>
          <xdr:spPr>
            <a:xfrm>
              <a:off x="3725718" y="108394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553AF0-7462-1A43-B59F-3A76193F9A59}"/>
                </a:ext>
              </a:extLst>
            </xdr:cNvPr>
            <xdr:cNvSpPr txBox="1"/>
          </xdr:nvSpPr>
          <xdr:spPr>
            <a:xfrm>
              <a:off x="3725718" y="10839450"/>
              <a:ext cx="17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𝑞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243059</xdr:colOff>
      <xdr:row>52</xdr:row>
      <xdr:rowOff>6350</xdr:rowOff>
    </xdr:from>
    <xdr:ext cx="382732" cy="1787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4D75E7-6592-8847-9B19-44C1C856523B}"/>
                </a:ext>
              </a:extLst>
            </xdr:cNvPr>
            <xdr:cNvSpPr txBox="1"/>
          </xdr:nvSpPr>
          <xdr:spPr>
            <a:xfrm>
              <a:off x="6923259" y="1083945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4D75E7-6592-8847-9B19-44C1C856523B}"/>
                </a:ext>
              </a:extLst>
            </xdr:cNvPr>
            <xdr:cNvSpPr txBox="1"/>
          </xdr:nvSpPr>
          <xdr:spPr>
            <a:xfrm>
              <a:off x="6923259" y="10839450"/>
              <a:ext cx="382732" cy="1787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𝑥^𝑑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347518</xdr:colOff>
      <xdr:row>52</xdr:row>
      <xdr:rowOff>6350</xdr:rowOff>
    </xdr:from>
    <xdr:ext cx="20486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0EFFC45-0D23-7E4D-B762-06D606BEA813}"/>
                </a:ext>
              </a:extLst>
            </xdr:cNvPr>
            <xdr:cNvSpPr txBox="1"/>
          </xdr:nvSpPr>
          <xdr:spPr>
            <a:xfrm>
              <a:off x="5376718" y="10839450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0EFFC45-0D23-7E4D-B762-06D606BEA813}"/>
                </a:ext>
              </a:extLst>
            </xdr:cNvPr>
            <xdr:cNvSpPr txBox="1"/>
          </xdr:nvSpPr>
          <xdr:spPr>
            <a:xfrm>
              <a:off x="5376718" y="10839450"/>
              <a:ext cx="20486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𝑥^𝑤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204574</xdr:colOff>
      <xdr:row>52</xdr:row>
      <xdr:rowOff>6350</xdr:rowOff>
    </xdr:from>
    <xdr:ext cx="40055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C924072-7A55-1F4E-A2AE-3431A8A74905}"/>
                </a:ext>
              </a:extLst>
            </xdr:cNvPr>
            <xdr:cNvSpPr txBox="1"/>
          </xdr:nvSpPr>
          <xdr:spPr>
            <a:xfrm>
              <a:off x="7710274" y="1083945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𝑎𝑞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C924072-7A55-1F4E-A2AE-3431A8A74905}"/>
                </a:ext>
              </a:extLst>
            </xdr:cNvPr>
            <xdr:cNvSpPr txBox="1"/>
          </xdr:nvSpPr>
          <xdr:spPr>
            <a:xfrm>
              <a:off x="7710274" y="10839450"/>
              <a:ext cx="40055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(𝑎𝑞)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𝑥^𝑤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400050</xdr:colOff>
      <xdr:row>52</xdr:row>
      <xdr:rowOff>0</xdr:rowOff>
    </xdr:from>
    <xdr:ext cx="2101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D28F8-F4AF-D74D-BB25-C51F2E1FC6D7}"/>
                </a:ext>
              </a:extLst>
            </xdr:cNvPr>
            <xdr:cNvSpPr txBox="1"/>
          </xdr:nvSpPr>
          <xdr:spPr>
            <a:xfrm>
              <a:off x="8731250" y="1083310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a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D28F8-F4AF-D74D-BB25-C51F2E1FC6D7}"/>
                </a:ext>
              </a:extLst>
            </xdr:cNvPr>
            <xdr:cNvSpPr txBox="1"/>
          </xdr:nvSpPr>
          <xdr:spPr>
            <a:xfrm>
              <a:off x="8731250" y="10833100"/>
              <a:ext cx="2101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a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130656</xdr:colOff>
      <xdr:row>51</xdr:row>
      <xdr:rowOff>197922</xdr:rowOff>
    </xdr:from>
    <xdr:ext cx="54758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78F700F-D2FB-4843-AED8-746506467533}"/>
                </a:ext>
              </a:extLst>
            </xdr:cNvPr>
            <xdr:cNvSpPr txBox="1"/>
          </xdr:nvSpPr>
          <xdr:spPr>
            <a:xfrm>
              <a:off x="9287356" y="1082782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−30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78F700F-D2FB-4843-AED8-746506467533}"/>
                </a:ext>
              </a:extLst>
            </xdr:cNvPr>
            <xdr:cNvSpPr txBox="1"/>
          </xdr:nvSpPr>
          <xdr:spPr>
            <a:xfrm>
              <a:off x="9287356" y="10827822"/>
              <a:ext cx="54758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𝑥−30</a:t>
              </a:r>
              <a:r>
                <a:rPr lang="en-GB" sz="1100" b="0" i="0">
                  <a:latin typeface="Cambria Math" panose="02040503050406030204" pitchFamily="18" charset="0"/>
                </a:rPr>
                <a:t>) </a:t>
              </a:r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〗_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𝑥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5AF3-E1FE-6B47-8407-4C195E2C9095}">
  <sheetPr>
    <tabColor rgb="FFFF0000"/>
  </sheetPr>
  <dimension ref="A1:Y124"/>
  <sheetViews>
    <sheetView zoomScale="39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254" sqref="O254"/>
    </sheetView>
  </sheetViews>
  <sheetFormatPr baseColWidth="10" defaultColWidth="11" defaultRowHeight="16" x14ac:dyDescent="0.2"/>
  <cols>
    <col min="1" max="1" width="13.6640625" bestFit="1" customWidth="1"/>
    <col min="2" max="3" width="13.6640625" customWidth="1"/>
    <col min="4" max="4" width="17" bestFit="1" customWidth="1"/>
    <col min="5" max="5" width="18.6640625" bestFit="1" customWidth="1"/>
    <col min="6" max="6" width="6.1640625" customWidth="1"/>
    <col min="7" max="7" width="10.1640625" bestFit="1" customWidth="1"/>
    <col min="8" max="8" width="9.1640625" customWidth="1"/>
    <col min="9" max="9" width="10.83203125" customWidth="1"/>
    <col min="10" max="10" width="12" customWidth="1"/>
    <col min="11" max="11" width="12.33203125" customWidth="1"/>
    <col min="12" max="12" width="5.6640625" customWidth="1"/>
    <col min="13" max="13" width="19" bestFit="1" customWidth="1"/>
    <col min="14" max="14" width="18.5" style="2" bestFit="1" customWidth="1"/>
    <col min="15" max="17" width="11" style="2"/>
    <col min="18" max="18" width="12.6640625" style="2" bestFit="1" customWidth="1"/>
    <col min="23" max="23" width="13.1640625" bestFit="1" customWidth="1"/>
  </cols>
  <sheetData>
    <row r="1" spans="1:24" x14ac:dyDescent="0.2">
      <c r="A1" t="s">
        <v>1</v>
      </c>
      <c r="B1">
        <v>5.5E-2</v>
      </c>
    </row>
    <row r="2" spans="1:24" x14ac:dyDescent="0.2">
      <c r="A2" t="s">
        <v>2</v>
      </c>
      <c r="B2">
        <f>1/(1+B1)</f>
        <v>0.94786729857819907</v>
      </c>
      <c r="F2" s="1"/>
      <c r="H2" s="1"/>
    </row>
    <row r="3" spans="1:24" ht="51" x14ac:dyDescent="0.2">
      <c r="A3" s="2" t="s">
        <v>0</v>
      </c>
      <c r="B3" s="8" t="s">
        <v>3</v>
      </c>
      <c r="C3" s="8" t="s">
        <v>4</v>
      </c>
    </row>
    <row r="4" spans="1:24" x14ac:dyDescent="0.2">
      <c r="A4" s="2">
        <v>0</v>
      </c>
      <c r="B4" s="2">
        <f t="shared" ref="B4:B35" si="0">-(27/(160*(LN(281)-LN(250))))*(250^(-A5-2)*281^(A5)-250^(-A4-2)*281^(A4))-(11/50000)*(A5-A4)</f>
        <v>-2.2286413940681536E-4</v>
      </c>
      <c r="C4" s="2">
        <f t="shared" ref="C4:C35" si="1">EXP(B4)</f>
        <v>0.99977716069296074</v>
      </c>
      <c r="D4" s="6">
        <f t="shared" ref="D4:D35" si="2">C4</f>
        <v>0.99977716069296074</v>
      </c>
      <c r="E4" s="7">
        <f t="shared" ref="E4:E35" si="3">1-D4</f>
        <v>2.2283930703925758E-4</v>
      </c>
      <c r="F4" s="2">
        <v>0</v>
      </c>
      <c r="G4" s="6">
        <f>1</f>
        <v>1</v>
      </c>
      <c r="H4" s="3">
        <f>B2</f>
        <v>0.94786729857819907</v>
      </c>
      <c r="I4" s="3">
        <f t="shared" ref="I4:I35" si="4">H4^2</f>
        <v>0.89845241571393275</v>
      </c>
      <c r="J4" s="2">
        <f t="shared" ref="J4:J35" si="5">H4*G4*E4</f>
        <v>2.1122209198033896E-4</v>
      </c>
      <c r="K4" s="2">
        <f t="shared" ref="K4:K35" si="6">I4*G4*E4</f>
        <v>2.0021051372543975E-4</v>
      </c>
      <c r="L4" s="2">
        <f t="shared" ref="L4:L35" si="7">F4+1</f>
        <v>1</v>
      </c>
      <c r="M4" s="3">
        <f>1</f>
        <v>1</v>
      </c>
      <c r="N4" s="3">
        <f>SUM(J4:J124)</f>
        <v>1.5700500319032539E-2</v>
      </c>
      <c r="O4" s="4">
        <f t="shared" ref="O4:O35" si="8">(1-N4)/($B$1/(1+$B$1))</f>
        <v>18.880654039334917</v>
      </c>
      <c r="P4" s="3">
        <f>SUM(K4:K124)</f>
        <v>2.2894363333511272E-3</v>
      </c>
      <c r="Q4" s="3">
        <f t="shared" ref="Q4:Q35" si="9">O4-(0.055/1.055)*R4</f>
        <v>0.97668068422884602</v>
      </c>
      <c r="R4" s="4">
        <f>SUM(M4:M124)</f>
        <v>343.43076162976189</v>
      </c>
      <c r="T4" s="40" t="s">
        <v>63</v>
      </c>
      <c r="U4" s="40" t="s">
        <v>63</v>
      </c>
      <c r="V4" s="40" t="s">
        <v>63</v>
      </c>
      <c r="W4" s="40" t="s">
        <v>63</v>
      </c>
      <c r="X4" s="40" t="s">
        <v>63</v>
      </c>
    </row>
    <row r="5" spans="1:24" x14ac:dyDescent="0.2">
      <c r="A5" s="2">
        <v>1</v>
      </c>
      <c r="B5" s="2">
        <f t="shared" si="0"/>
        <v>-2.2321929269326045E-4</v>
      </c>
      <c r="C5" s="2">
        <f t="shared" si="1"/>
        <v>0.99977680561887949</v>
      </c>
      <c r="D5" s="6">
        <f t="shared" si="2"/>
        <v>0.99977680561887949</v>
      </c>
      <c r="E5" s="7">
        <f t="shared" si="3"/>
        <v>2.2319438112050616E-4</v>
      </c>
      <c r="F5" s="2">
        <v>1</v>
      </c>
      <c r="G5" s="6">
        <f>D4</f>
        <v>0.99977716069296074</v>
      </c>
      <c r="H5" s="3">
        <f t="shared" ref="H5:H36" si="10">H4*$B$2</f>
        <v>0.89845241571393275</v>
      </c>
      <c r="I5" s="3">
        <f t="shared" si="4"/>
        <v>0.80721674330220139</v>
      </c>
      <c r="J5" s="2">
        <f t="shared" si="5"/>
        <v>2.0048484502979019E-4</v>
      </c>
      <c r="K5" s="2">
        <f t="shared" si="6"/>
        <v>1.8012609333104839E-4</v>
      </c>
      <c r="L5" s="2">
        <f t="shared" si="7"/>
        <v>2</v>
      </c>
      <c r="M5" s="3">
        <f t="shared" ref="M5:M36" si="11">L5*H4*G5</f>
        <v>1.8953121529724375</v>
      </c>
      <c r="N5" s="3">
        <f t="shared" ref="N5:N36" si="12">(N4-$B$2*E4)/($B$2*D4)</f>
        <v>1.6344830800309285E-2</v>
      </c>
      <c r="O5" s="4">
        <f t="shared" si="8"/>
        <v>18.868294609194066</v>
      </c>
      <c r="P5" s="3">
        <f t="shared" ref="P5:P36" si="13">(P4-$B$2^2*E4)/($B$2^2*D4)</f>
        <v>2.325878865123442E-3</v>
      </c>
      <c r="Q5" s="3">
        <f t="shared" si="9"/>
        <v>1.014060066467362</v>
      </c>
      <c r="R5" s="4">
        <f t="shared" ref="R5:R36" si="14">(R4-O4)/($B$2*D4)</f>
        <v>342.47668077412129</v>
      </c>
      <c r="T5" s="40" t="s">
        <v>63</v>
      </c>
      <c r="U5" s="40" t="s">
        <v>63</v>
      </c>
      <c r="V5" s="40" t="s">
        <v>63</v>
      </c>
      <c r="W5" s="40" t="s">
        <v>63</v>
      </c>
      <c r="X5" s="40" t="s">
        <v>63</v>
      </c>
    </row>
    <row r="6" spans="1:24" x14ac:dyDescent="0.2">
      <c r="A6" s="2">
        <v>2</v>
      </c>
      <c r="B6" s="2">
        <f t="shared" si="0"/>
        <v>-2.2361848498722475E-4</v>
      </c>
      <c r="C6" s="2">
        <f t="shared" si="1"/>
        <v>0.99977640651576261</v>
      </c>
      <c r="D6" s="6">
        <f t="shared" si="2"/>
        <v>0.99977640651576261</v>
      </c>
      <c r="E6" s="7">
        <f t="shared" si="3"/>
        <v>2.2359348423739434E-4</v>
      </c>
      <c r="F6" s="2">
        <v>2</v>
      </c>
      <c r="G6" s="6">
        <f t="shared" ref="G6:G37" si="15">G5*D5</f>
        <v>0.9995540160483215</v>
      </c>
      <c r="H6" s="3">
        <f t="shared" si="10"/>
        <v>0.85161366418382256</v>
      </c>
      <c r="I6" s="3">
        <f t="shared" si="4"/>
        <v>0.72524583302459655</v>
      </c>
      <c r="J6" s="2">
        <f t="shared" si="5"/>
        <v>1.903303442460666E-4</v>
      </c>
      <c r="K6" s="2">
        <f t="shared" si="6"/>
        <v>1.6208792186876112E-4</v>
      </c>
      <c r="L6" s="2">
        <f t="shared" si="7"/>
        <v>3</v>
      </c>
      <c r="M6" s="3">
        <f t="shared" si="11"/>
        <v>2.6941551610655328</v>
      </c>
      <c r="N6" s="3">
        <f t="shared" si="12"/>
        <v>1.7024401864043779E-2</v>
      </c>
      <c r="O6" s="4">
        <f t="shared" si="8"/>
        <v>18.855259200607886</v>
      </c>
      <c r="P6" s="3">
        <f t="shared" si="13"/>
        <v>2.3660950418520513E-3</v>
      </c>
      <c r="Q6" s="3">
        <f t="shared" si="9"/>
        <v>1.0528245581544304</v>
      </c>
      <c r="R6" s="4">
        <f t="shared" si="14"/>
        <v>341.48306450524353</v>
      </c>
      <c r="T6" s="40" t="s">
        <v>63</v>
      </c>
      <c r="U6" s="40" t="s">
        <v>63</v>
      </c>
      <c r="V6" s="40" t="s">
        <v>63</v>
      </c>
      <c r="W6" s="40" t="s">
        <v>63</v>
      </c>
      <c r="X6" s="40" t="s">
        <v>63</v>
      </c>
    </row>
    <row r="7" spans="1:24" x14ac:dyDescent="0.2">
      <c r="A7" s="2">
        <v>3</v>
      </c>
      <c r="B7" s="2">
        <f t="shared" si="0"/>
        <v>-2.2406717712564062E-4</v>
      </c>
      <c r="C7" s="2">
        <f t="shared" si="1"/>
        <v>0.9997759579240495</v>
      </c>
      <c r="D7" s="6">
        <f t="shared" si="2"/>
        <v>0.9997759579240495</v>
      </c>
      <c r="E7" s="7">
        <f t="shared" si="3"/>
        <v>2.2404207595050352E-4</v>
      </c>
      <c r="F7" s="2">
        <v>3</v>
      </c>
      <c r="G7" s="6">
        <f t="shared" si="15"/>
        <v>0.99933052228318975</v>
      </c>
      <c r="H7" s="3">
        <f t="shared" si="10"/>
        <v>0.8072167433022015</v>
      </c>
      <c r="I7" s="3">
        <f t="shared" si="4"/>
        <v>0.65159887066741229</v>
      </c>
      <c r="J7" s="2">
        <f t="shared" si="5"/>
        <v>1.8072943952162306E-4</v>
      </c>
      <c r="K7" s="2">
        <f t="shared" si="6"/>
        <v>1.4588782958947677E-4</v>
      </c>
      <c r="L7" s="2">
        <f t="shared" si="7"/>
        <v>4</v>
      </c>
      <c r="M7" s="3">
        <f t="shared" si="11"/>
        <v>3.4041741112492816</v>
      </c>
      <c r="N7" s="3">
        <f t="shared" si="12"/>
        <v>1.7741117280555815E-2</v>
      </c>
      <c r="O7" s="4">
        <f t="shared" si="8"/>
        <v>18.841511295800245</v>
      </c>
      <c r="P7" s="3">
        <f t="shared" si="13"/>
        <v>2.4104684147514838E-3</v>
      </c>
      <c r="Q7" s="3">
        <f t="shared" si="9"/>
        <v>1.0930135555955687</v>
      </c>
      <c r="R7" s="4">
        <f t="shared" si="14"/>
        <v>340.44845665301693</v>
      </c>
      <c r="T7" s="40" t="s">
        <v>63</v>
      </c>
      <c r="U7" s="40" t="s">
        <v>63</v>
      </c>
      <c r="V7" s="40" t="s">
        <v>63</v>
      </c>
      <c r="W7" s="40" t="s">
        <v>63</v>
      </c>
      <c r="X7" s="40" t="s">
        <v>63</v>
      </c>
    </row>
    <row r="8" spans="1:24" x14ac:dyDescent="0.2">
      <c r="A8" s="2">
        <v>4</v>
      </c>
      <c r="B8" s="2">
        <f t="shared" si="0"/>
        <v>-2.2457150708922002E-4</v>
      </c>
      <c r="C8" s="2">
        <f t="shared" si="1"/>
        <v>0.99977545370720422</v>
      </c>
      <c r="D8" s="6">
        <f t="shared" si="2"/>
        <v>0.99977545370720422</v>
      </c>
      <c r="E8" s="7">
        <f t="shared" si="3"/>
        <v>2.2454629279577976E-4</v>
      </c>
      <c r="F8" s="2">
        <v>4</v>
      </c>
      <c r="G8" s="6">
        <f t="shared" si="15"/>
        <v>0.99910663019841672</v>
      </c>
      <c r="H8" s="3">
        <f t="shared" si="10"/>
        <v>0.7651343538409493</v>
      </c>
      <c r="I8" s="3">
        <f t="shared" si="4"/>
        <v>0.58543057942760701</v>
      </c>
      <c r="J8" s="2">
        <f t="shared" si="5"/>
        <v>1.7165459449297599E-4</v>
      </c>
      <c r="K8" s="2">
        <f t="shared" si="6"/>
        <v>1.3133882724121335E-4</v>
      </c>
      <c r="L8" s="2">
        <f t="shared" si="7"/>
        <v>5</v>
      </c>
      <c r="M8" s="3">
        <f t="shared" si="11"/>
        <v>4.0324780012020147</v>
      </c>
      <c r="N8" s="3">
        <f t="shared" si="12"/>
        <v>1.8496980757003494E-2</v>
      </c>
      <c r="O8" s="4">
        <f t="shared" si="8"/>
        <v>18.827012460024751</v>
      </c>
      <c r="P8" s="3">
        <f t="shared" si="13"/>
        <v>2.4594205450628182E-3</v>
      </c>
      <c r="Q8" s="3">
        <f t="shared" si="9"/>
        <v>1.1346666354908699</v>
      </c>
      <c r="R8" s="4">
        <f t="shared" si="14"/>
        <v>339.37136081605894</v>
      </c>
      <c r="T8" s="40" t="s">
        <v>63</v>
      </c>
      <c r="U8" s="40" t="s">
        <v>63</v>
      </c>
      <c r="V8" s="40" t="s">
        <v>63</v>
      </c>
      <c r="W8" s="40" t="s">
        <v>63</v>
      </c>
      <c r="X8" s="40" t="s">
        <v>63</v>
      </c>
    </row>
    <row r="9" spans="1:24" x14ac:dyDescent="0.2">
      <c r="A9" s="2">
        <v>5</v>
      </c>
      <c r="B9" s="2">
        <f t="shared" si="0"/>
        <v>-2.2513837396828334E-4</v>
      </c>
      <c r="C9" s="2">
        <f t="shared" si="1"/>
        <v>0.99977488696777361</v>
      </c>
      <c r="D9" s="6">
        <f t="shared" si="2"/>
        <v>0.99977488696777361</v>
      </c>
      <c r="E9" s="7">
        <f t="shared" si="3"/>
        <v>2.2511303222638723E-4</v>
      </c>
      <c r="F9" s="2">
        <v>5</v>
      </c>
      <c r="G9" s="6">
        <f t="shared" si="15"/>
        <v>0.99888228450849803</v>
      </c>
      <c r="H9" s="3">
        <f t="shared" si="10"/>
        <v>0.72524583302459655</v>
      </c>
      <c r="I9" s="3">
        <f t="shared" si="4"/>
        <v>0.52598151831954099</v>
      </c>
      <c r="J9" s="2">
        <f t="shared" si="5"/>
        <v>1.6307980779259321E-4</v>
      </c>
      <c r="K9" s="2">
        <f t="shared" si="6"/>
        <v>1.1827295105203036E-4</v>
      </c>
      <c r="L9" s="2">
        <f t="shared" si="7"/>
        <v>6</v>
      </c>
      <c r="M9" s="3">
        <f t="shared" si="11"/>
        <v>4.5856749079234858</v>
      </c>
      <c r="N9" s="3">
        <f t="shared" si="12"/>
        <v>1.9294100824655911E-2</v>
      </c>
      <c r="O9" s="4">
        <f t="shared" si="8"/>
        <v>18.811722247817961</v>
      </c>
      <c r="P9" s="3">
        <f t="shared" si="13"/>
        <v>2.5134146373118303E-3</v>
      </c>
      <c r="Q9" s="3">
        <f t="shared" si="9"/>
        <v>1.177823461636109</v>
      </c>
      <c r="R9" s="4">
        <f t="shared" si="14"/>
        <v>338.25024035312458</v>
      </c>
      <c r="T9" s="40" t="s">
        <v>63</v>
      </c>
      <c r="U9" s="40" t="s">
        <v>63</v>
      </c>
      <c r="V9" s="40" t="s">
        <v>63</v>
      </c>
      <c r="W9" s="40" t="s">
        <v>63</v>
      </c>
      <c r="X9" s="40" t="s">
        <v>63</v>
      </c>
    </row>
    <row r="10" spans="1:24" x14ac:dyDescent="0.2">
      <c r="A10" s="2">
        <v>6</v>
      </c>
      <c r="B10" s="2">
        <f t="shared" si="0"/>
        <v>-2.2577553234035046E-4</v>
      </c>
      <c r="C10" s="2">
        <f t="shared" si="1"/>
        <v>0.9997742499530371</v>
      </c>
      <c r="D10" s="6">
        <f t="shared" si="2"/>
        <v>0.9997742499530371</v>
      </c>
      <c r="E10" s="7">
        <f t="shared" si="3"/>
        <v>2.2575004696290257E-4</v>
      </c>
      <c r="F10" s="2">
        <v>6</v>
      </c>
      <c r="G10" s="6">
        <f t="shared" si="15"/>
        <v>0.99865742308859506</v>
      </c>
      <c r="H10" s="3">
        <f t="shared" si="10"/>
        <v>0.68743680855411993</v>
      </c>
      <c r="I10" s="3">
        <f t="shared" si="4"/>
        <v>0.47256936575507374</v>
      </c>
      <c r="J10" s="2">
        <f t="shared" si="5"/>
        <v>1.5498053879206295E-4</v>
      </c>
      <c r="K10" s="2">
        <f t="shared" si="6"/>
        <v>1.0653932697521374E-4</v>
      </c>
      <c r="L10" s="2">
        <f t="shared" si="7"/>
        <v>7</v>
      </c>
      <c r="M10" s="3">
        <f t="shared" si="11"/>
        <v>5.0699049429985958</v>
      </c>
      <c r="N10" s="3">
        <f t="shared" si="12"/>
        <v>2.0134695920237158E-2</v>
      </c>
      <c r="O10" s="4">
        <f t="shared" si="8"/>
        <v>18.795598105529994</v>
      </c>
      <c r="P10" s="3">
        <f t="shared" si="13"/>
        <v>2.5729595011827196E-3</v>
      </c>
      <c r="Q10" s="3">
        <f t="shared" si="9"/>
        <v>1.2225236816690312</v>
      </c>
      <c r="R10" s="4">
        <f t="shared" si="14"/>
        <v>337.08351849406023</v>
      </c>
      <c r="T10" s="40" t="s">
        <v>63</v>
      </c>
      <c r="U10" s="40" t="s">
        <v>63</v>
      </c>
      <c r="V10" s="40" t="s">
        <v>63</v>
      </c>
      <c r="W10" s="40" t="s">
        <v>63</v>
      </c>
      <c r="X10" s="40" t="s">
        <v>63</v>
      </c>
    </row>
    <row r="11" spans="1:24" x14ac:dyDescent="0.2">
      <c r="A11" s="2">
        <v>7</v>
      </c>
      <c r="B11" s="2">
        <f t="shared" si="0"/>
        <v>-2.2649169835055392E-4</v>
      </c>
      <c r="C11" s="2">
        <f t="shared" si="1"/>
        <v>0.99977353394895785</v>
      </c>
      <c r="D11" s="6">
        <f t="shared" si="2"/>
        <v>0.99977353394895785</v>
      </c>
      <c r="E11" s="7">
        <f t="shared" si="3"/>
        <v>2.2646605104215123E-4</v>
      </c>
      <c r="F11" s="2">
        <v>7</v>
      </c>
      <c r="G11" s="6">
        <f t="shared" si="15"/>
        <v>0.99843197612843293</v>
      </c>
      <c r="H11" s="3">
        <f t="shared" si="10"/>
        <v>0.65159887066741229</v>
      </c>
      <c r="I11" s="3">
        <f t="shared" si="4"/>
        <v>0.42458108825504709</v>
      </c>
      <c r="J11" s="2">
        <f t="shared" si="5"/>
        <v>1.4733363762473953E-4</v>
      </c>
      <c r="K11" s="2">
        <f t="shared" si="6"/>
        <v>9.600243188760205E-5</v>
      </c>
      <c r="L11" s="2">
        <f t="shared" si="7"/>
        <v>8</v>
      </c>
      <c r="M11" s="3">
        <f t="shared" si="11"/>
        <v>5.4908711298249058</v>
      </c>
      <c r="N11" s="3">
        <f t="shared" si="12"/>
        <v>2.102109966312346E-2</v>
      </c>
      <c r="O11" s="4">
        <f t="shared" si="8"/>
        <v>18.778595270098265</v>
      </c>
      <c r="P11" s="3">
        <f t="shared" si="13"/>
        <v>2.6386138690458476E-3</v>
      </c>
      <c r="Q11" s="3">
        <f t="shared" si="9"/>
        <v>1.2688068131626409</v>
      </c>
      <c r="R11" s="4">
        <f t="shared" si="14"/>
        <v>335.86957858303788</v>
      </c>
      <c r="T11" s="40" t="s">
        <v>63</v>
      </c>
      <c r="U11" s="40" t="s">
        <v>63</v>
      </c>
      <c r="V11" s="40" t="s">
        <v>63</v>
      </c>
      <c r="W11" s="40" t="s">
        <v>63</v>
      </c>
      <c r="X11" s="40" t="s">
        <v>63</v>
      </c>
    </row>
    <row r="12" spans="1:24" x14ac:dyDescent="0.2">
      <c r="A12" s="2">
        <v>8</v>
      </c>
      <c r="B12" s="2">
        <f t="shared" si="0"/>
        <v>-2.2729666894602261E-4</v>
      </c>
      <c r="C12" s="2">
        <f t="shared" si="1"/>
        <v>0.99977272916098481</v>
      </c>
      <c r="D12" s="6">
        <f t="shared" si="2"/>
        <v>0.99977272916098481</v>
      </c>
      <c r="E12" s="7">
        <f t="shared" si="3"/>
        <v>2.2727083901519229E-4</v>
      </c>
      <c r="F12" s="2">
        <v>8</v>
      </c>
      <c r="G12" s="6">
        <f t="shared" si="15"/>
        <v>0.99820586518156496</v>
      </c>
      <c r="H12" s="3">
        <f t="shared" si="10"/>
        <v>0.61762926129612539</v>
      </c>
      <c r="I12" s="3">
        <f t="shared" si="4"/>
        <v>0.38146590440919753</v>
      </c>
      <c r="J12" s="2">
        <f t="shared" si="5"/>
        <v>1.40117279288734E-4</v>
      </c>
      <c r="K12" s="2">
        <f t="shared" si="6"/>
        <v>8.6540531701923668E-5</v>
      </c>
      <c r="L12" s="2">
        <f t="shared" si="7"/>
        <v>9</v>
      </c>
      <c r="M12" s="3">
        <f t="shared" si="11"/>
        <v>5.8538683300130536</v>
      </c>
      <c r="N12" s="3">
        <f t="shared" si="12"/>
        <v>2.1955766329251291E-2</v>
      </c>
      <c r="O12" s="4">
        <f t="shared" si="8"/>
        <v>18.760666664047996</v>
      </c>
      <c r="P12" s="3">
        <f t="shared" si="13"/>
        <v>2.7109910980009783E-3</v>
      </c>
      <c r="Q12" s="3">
        <f t="shared" si="9"/>
        <v>1.3167121183357899</v>
      </c>
      <c r="R12" s="4">
        <f t="shared" si="14"/>
        <v>334.60676446775227</v>
      </c>
      <c r="T12" s="40" t="s">
        <v>63</v>
      </c>
      <c r="U12" s="40" t="s">
        <v>63</v>
      </c>
      <c r="V12" s="40" t="s">
        <v>63</v>
      </c>
      <c r="W12" s="40" t="s">
        <v>63</v>
      </c>
      <c r="X12" s="40" t="s">
        <v>63</v>
      </c>
    </row>
    <row r="13" spans="1:24" x14ac:dyDescent="0.2">
      <c r="A13" s="2">
        <v>9</v>
      </c>
      <c r="B13" s="2">
        <f t="shared" si="0"/>
        <v>-2.2820145589532941E-4</v>
      </c>
      <c r="C13" s="2">
        <f t="shared" si="1"/>
        <v>0.99977182458007641</v>
      </c>
      <c r="D13" s="6">
        <f t="shared" si="2"/>
        <v>0.99977182458007641</v>
      </c>
      <c r="E13" s="7">
        <f t="shared" si="3"/>
        <v>2.2817541992359303E-4</v>
      </c>
      <c r="F13" s="2">
        <v>9</v>
      </c>
      <c r="G13" s="6">
        <f t="shared" si="15"/>
        <v>0.99797900209707524</v>
      </c>
      <c r="H13" s="3">
        <f t="shared" si="10"/>
        <v>0.58543057942760701</v>
      </c>
      <c r="I13" s="3">
        <f t="shared" si="4"/>
        <v>0.3427289633289437</v>
      </c>
      <c r="J13" s="2">
        <f t="shared" si="5"/>
        <v>1.3331090164230748E-4</v>
      </c>
      <c r="K13" s="2">
        <f t="shared" si="6"/>
        <v>7.8044278392472812E-5</v>
      </c>
      <c r="L13" s="2">
        <f t="shared" si="7"/>
        <v>10</v>
      </c>
      <c r="M13" s="3">
        <f t="shared" si="11"/>
        <v>6.1638103385426088</v>
      </c>
      <c r="N13" s="3">
        <f t="shared" si="12"/>
        <v>2.2941276521508042E-2</v>
      </c>
      <c r="O13" s="4">
        <f t="shared" si="8"/>
        <v>18.7417627867238</v>
      </c>
      <c r="P13" s="3">
        <f t="shared" si="13"/>
        <v>2.7907642871783872E-3</v>
      </c>
      <c r="Q13" s="3">
        <f t="shared" si="9"/>
        <v>1.36627846662034</v>
      </c>
      <c r="R13" s="4">
        <f t="shared" si="14"/>
        <v>333.29338104925728</v>
      </c>
      <c r="T13" s="40" t="s">
        <v>63</v>
      </c>
      <c r="U13" s="40" t="s">
        <v>63</v>
      </c>
      <c r="V13" s="40" t="s">
        <v>63</v>
      </c>
      <c r="W13" s="40" t="s">
        <v>63</v>
      </c>
      <c r="X13" s="40" t="s">
        <v>63</v>
      </c>
    </row>
    <row r="14" spans="1:24" x14ac:dyDescent="0.2">
      <c r="A14" s="2">
        <v>10</v>
      </c>
      <c r="B14" s="2">
        <f t="shared" si="0"/>
        <v>-2.2921843642635025E-4</v>
      </c>
      <c r="C14" s="2">
        <f t="shared" si="1"/>
        <v>0.99977080783211236</v>
      </c>
      <c r="D14" s="6">
        <f t="shared" si="2"/>
        <v>0.99977080783211236</v>
      </c>
      <c r="E14" s="7">
        <f t="shared" si="3"/>
        <v>2.2919216788763741E-4</v>
      </c>
      <c r="F14" s="2">
        <v>10</v>
      </c>
      <c r="G14" s="6">
        <f t="shared" si="15"/>
        <v>0.99775128781919686</v>
      </c>
      <c r="H14" s="3">
        <f t="shared" si="10"/>
        <v>0.55491050182711565</v>
      </c>
      <c r="I14" s="3">
        <f t="shared" si="4"/>
        <v>0.30792566503802132</v>
      </c>
      <c r="J14" s="2">
        <f t="shared" si="5"/>
        <v>1.2689514711666905E-4</v>
      </c>
      <c r="K14" s="2">
        <f t="shared" si="6"/>
        <v>7.0415449765936486E-5</v>
      </c>
      <c r="L14" s="2">
        <f t="shared" si="7"/>
        <v>11</v>
      </c>
      <c r="M14" s="3">
        <f t="shared" si="11"/>
        <v>6.4252552600789681</v>
      </c>
      <c r="N14" s="3">
        <f t="shared" si="12"/>
        <v>2.398034303510934E-2</v>
      </c>
      <c r="O14" s="4">
        <f t="shared" si="8"/>
        <v>18.721831601781084</v>
      </c>
      <c r="P14" s="3">
        <f t="shared" si="13"/>
        <v>2.8786718429697233E-3</v>
      </c>
      <c r="Q14" s="3">
        <f t="shared" si="9"/>
        <v>1.4175441842937779</v>
      </c>
      <c r="R14" s="4">
        <f t="shared" si="14"/>
        <v>331.92769500816559</v>
      </c>
      <c r="T14" s="40" t="s">
        <v>63</v>
      </c>
      <c r="U14" s="40" t="s">
        <v>63</v>
      </c>
      <c r="V14" s="40" t="s">
        <v>63</v>
      </c>
      <c r="W14" s="40" t="s">
        <v>63</v>
      </c>
      <c r="X14" s="40" t="s">
        <v>63</v>
      </c>
    </row>
    <row r="15" spans="1:24" x14ac:dyDescent="0.2">
      <c r="A15" s="2">
        <v>11</v>
      </c>
      <c r="B15" s="2">
        <f t="shared" si="0"/>
        <v>-2.3036152254321768E-4</v>
      </c>
      <c r="C15" s="2">
        <f t="shared" si="1"/>
        <v>0.99976966500863507</v>
      </c>
      <c r="D15" s="6">
        <f t="shared" si="2"/>
        <v>0.99976966500863507</v>
      </c>
      <c r="E15" s="7">
        <f t="shared" si="3"/>
        <v>2.3033499136493329E-4</v>
      </c>
      <c r="F15" s="2">
        <v>11</v>
      </c>
      <c r="G15" s="6">
        <f t="shared" si="15"/>
        <v>0.99752261103852891</v>
      </c>
      <c r="H15" s="3">
        <f t="shared" si="10"/>
        <v>0.52598151831954087</v>
      </c>
      <c r="I15" s="3">
        <f t="shared" si="4"/>
        <v>0.27665655761372954</v>
      </c>
      <c r="J15" s="2">
        <f t="shared" si="5"/>
        <v>1.2085180798042028E-4</v>
      </c>
      <c r="K15" s="2">
        <f t="shared" si="6"/>
        <v>6.3565817453203075E-5</v>
      </c>
      <c r="L15" s="2">
        <f t="shared" si="7"/>
        <v>12</v>
      </c>
      <c r="M15" s="3">
        <f t="shared" si="11"/>
        <v>6.642429272103417</v>
      </c>
      <c r="N15" s="3">
        <f t="shared" si="12"/>
        <v>2.5075816914993016E-2</v>
      </c>
      <c r="O15" s="4">
        <f t="shared" si="8"/>
        <v>18.700818420994224</v>
      </c>
      <c r="P15" s="3">
        <f t="shared" si="13"/>
        <v>2.9755235268214518E-3</v>
      </c>
      <c r="Q15" s="3">
        <f t="shared" si="9"/>
        <v>1.4705468903576779</v>
      </c>
      <c r="R15" s="4">
        <f t="shared" si="14"/>
        <v>330.5079357240283</v>
      </c>
      <c r="T15" s="40" t="s">
        <v>63</v>
      </c>
      <c r="U15" s="40" t="s">
        <v>63</v>
      </c>
      <c r="V15" s="40" t="s">
        <v>63</v>
      </c>
      <c r="W15" s="40" t="s">
        <v>63</v>
      </c>
      <c r="X15" s="40" t="s">
        <v>63</v>
      </c>
    </row>
    <row r="16" spans="1:24" x14ac:dyDescent="0.2">
      <c r="A16" s="2">
        <v>12</v>
      </c>
      <c r="B16" s="2">
        <f t="shared" si="0"/>
        <v>-2.3164635133857668E-4</v>
      </c>
      <c r="C16" s="2">
        <f t="shared" si="1"/>
        <v>0.99976838047660588</v>
      </c>
      <c r="D16" s="6">
        <f t="shared" si="2"/>
        <v>0.99976838047660588</v>
      </c>
      <c r="E16" s="7">
        <f t="shared" si="3"/>
        <v>2.3161952339412206E-4</v>
      </c>
      <c r="F16" s="2">
        <v>12</v>
      </c>
      <c r="G16" s="6">
        <f t="shared" si="15"/>
        <v>0.99729284667652907</v>
      </c>
      <c r="H16" s="3">
        <f t="shared" si="10"/>
        <v>0.49856068087160271</v>
      </c>
      <c r="I16" s="3">
        <f t="shared" si="4"/>
        <v>0.24856275251115609</v>
      </c>
      <c r="J16" s="2">
        <f t="shared" si="5"/>
        <v>1.1516377500090447E-4</v>
      </c>
      <c r="K16" s="2">
        <f t="shared" si="6"/>
        <v>5.7416130076194987E-5</v>
      </c>
      <c r="L16" s="2">
        <f t="shared" si="7"/>
        <v>13</v>
      </c>
      <c r="M16" s="3">
        <f t="shared" si="11"/>
        <v>6.819248874153792</v>
      </c>
      <c r="N16" s="3">
        <f t="shared" si="12"/>
        <v>2.623069370055971E-2</v>
      </c>
      <c r="O16" s="4">
        <f t="shared" si="8"/>
        <v>18.678665784471079</v>
      </c>
      <c r="P16" s="3">
        <f t="shared" si="13"/>
        <v>3.0822070222033572E-3</v>
      </c>
      <c r="Q16" s="3">
        <f t="shared" si="9"/>
        <v>1.5253233178152676</v>
      </c>
      <c r="R16" s="4">
        <f t="shared" si="14"/>
        <v>329.03229640585238</v>
      </c>
      <c r="T16" s="40" t="s">
        <v>63</v>
      </c>
      <c r="U16" s="40" t="s">
        <v>63</v>
      </c>
      <c r="V16" s="40" t="s">
        <v>63</v>
      </c>
      <c r="W16" s="40" t="s">
        <v>63</v>
      </c>
      <c r="X16" s="40" t="s">
        <v>63</v>
      </c>
    </row>
    <row r="17" spans="1:24" x14ac:dyDescent="0.2">
      <c r="A17" s="2">
        <v>13</v>
      </c>
      <c r="B17" s="2">
        <f t="shared" si="0"/>
        <v>-2.3309049890456017E-4</v>
      </c>
      <c r="C17" s="2">
        <f t="shared" si="1"/>
        <v>0.99976693666457517</v>
      </c>
      <c r="D17" s="6">
        <f t="shared" si="2"/>
        <v>0.99976693666457517</v>
      </c>
      <c r="E17" s="7">
        <f t="shared" si="3"/>
        <v>2.3306333542483237E-4</v>
      </c>
      <c r="F17" s="2">
        <v>13</v>
      </c>
      <c r="G17" s="6">
        <f t="shared" si="15"/>
        <v>0.99706185418269744</v>
      </c>
      <c r="H17" s="3">
        <f t="shared" si="10"/>
        <v>0.47256936575507369</v>
      </c>
      <c r="I17" s="3">
        <f t="shared" si="4"/>
        <v>0.22332180545015262</v>
      </c>
      <c r="J17" s="2">
        <f t="shared" si="5"/>
        <v>1.0981498935729648E-4</v>
      </c>
      <c r="K17" s="2">
        <f t="shared" si="6"/>
        <v>5.189519987097777E-5</v>
      </c>
      <c r="L17" s="2">
        <f t="shared" si="7"/>
        <v>14</v>
      </c>
      <c r="M17" s="3">
        <f t="shared" si="11"/>
        <v>6.9593417164939968</v>
      </c>
      <c r="N17" s="3">
        <f t="shared" si="12"/>
        <v>2.7448119851134357E-2</v>
      </c>
      <c r="O17" s="4">
        <f t="shared" si="8"/>
        <v>18.655313337400965</v>
      </c>
      <c r="P17" s="3">
        <f t="shared" si="13"/>
        <v>3.1996950593384203E-3</v>
      </c>
      <c r="Q17" s="3">
        <f t="shared" si="9"/>
        <v>1.5819091194773236</v>
      </c>
      <c r="R17" s="4">
        <f t="shared" si="14"/>
        <v>327.49893545289893</v>
      </c>
      <c r="T17" s="40" t="s">
        <v>63</v>
      </c>
      <c r="U17" s="40" t="s">
        <v>63</v>
      </c>
      <c r="V17" s="40" t="s">
        <v>63</v>
      </c>
      <c r="W17" s="40" t="s">
        <v>63</v>
      </c>
      <c r="X17" s="40" t="s">
        <v>63</v>
      </c>
    </row>
    <row r="18" spans="1:24" x14ac:dyDescent="0.2">
      <c r="A18" s="2">
        <v>14</v>
      </c>
      <c r="B18" s="2">
        <f t="shared" si="0"/>
        <v>-2.3471372076872566E-4</v>
      </c>
      <c r="C18" s="2">
        <f t="shared" si="1"/>
        <v>0.99976531382234168</v>
      </c>
      <c r="D18" s="6">
        <f t="shared" si="2"/>
        <v>0.99976531382234168</v>
      </c>
      <c r="E18" s="7">
        <f t="shared" si="3"/>
        <v>2.3468617765831645E-4</v>
      </c>
      <c r="F18" s="2">
        <v>14</v>
      </c>
      <c r="G18" s="6">
        <f t="shared" si="15"/>
        <v>0.99682947562133672</v>
      </c>
      <c r="H18" s="3">
        <f t="shared" si="10"/>
        <v>0.44793304810907458</v>
      </c>
      <c r="I18" s="3">
        <f t="shared" si="4"/>
        <v>0.20064401558828651</v>
      </c>
      <c r="J18" s="2">
        <f t="shared" si="5"/>
        <v>1.0479039767007792E-4</v>
      </c>
      <c r="K18" s="2">
        <f t="shared" si="6"/>
        <v>4.6939082240920067E-5</v>
      </c>
      <c r="L18" s="2">
        <f t="shared" si="7"/>
        <v>15</v>
      </c>
      <c r="M18" s="3">
        <f t="shared" si="11"/>
        <v>7.0660660959050672</v>
      </c>
      <c r="N18" s="3">
        <f t="shared" si="12"/>
        <v>2.8731399343284281E-2</v>
      </c>
      <c r="O18" s="4">
        <f t="shared" si="8"/>
        <v>18.63069770350609</v>
      </c>
      <c r="P18" s="3">
        <f t="shared" si="13"/>
        <v>3.3290531382235136E-3</v>
      </c>
      <c r="Q18" s="3">
        <f t="shared" si="9"/>
        <v>1.6403386574043495</v>
      </c>
      <c r="R18" s="4">
        <f t="shared" si="14"/>
        <v>325.90597806613334</v>
      </c>
      <c r="T18" s="40" t="s">
        <v>63</v>
      </c>
      <c r="U18" s="40" t="s">
        <v>63</v>
      </c>
      <c r="V18" s="40" t="s">
        <v>63</v>
      </c>
      <c r="W18" s="40" t="s">
        <v>63</v>
      </c>
      <c r="X18" s="40" t="s">
        <v>63</v>
      </c>
    </row>
    <row r="19" spans="1:24" x14ac:dyDescent="0.2">
      <c r="A19" s="2">
        <v>15</v>
      </c>
      <c r="B19" s="2">
        <f t="shared" si="0"/>
        <v>-2.365382221440476E-4</v>
      </c>
      <c r="C19" s="2">
        <f t="shared" si="1"/>
        <v>0.99976348975081564</v>
      </c>
      <c r="D19" s="6">
        <f t="shared" si="2"/>
        <v>0.99976348975081564</v>
      </c>
      <c r="E19" s="7">
        <f t="shared" si="3"/>
        <v>2.3651024918436292E-4</v>
      </c>
      <c r="F19" s="2">
        <v>15</v>
      </c>
      <c r="G19" s="6">
        <f t="shared" si="15"/>
        <v>0.99659553352192598</v>
      </c>
      <c r="H19" s="3">
        <f t="shared" si="10"/>
        <v>0.42458108825504698</v>
      </c>
      <c r="I19" s="3">
        <f t="shared" si="4"/>
        <v>0.18026910050383999</v>
      </c>
      <c r="J19" s="2">
        <f t="shared" si="5"/>
        <v>1.0007591001982171E-4</v>
      </c>
      <c r="K19" s="2">
        <f t="shared" si="6"/>
        <v>4.2490338784330059E-5</v>
      </c>
      <c r="L19" s="2">
        <f t="shared" si="7"/>
        <v>16</v>
      </c>
      <c r="M19" s="3">
        <f t="shared" si="11"/>
        <v>7.1425292009978518</v>
      </c>
      <c r="N19" s="3">
        <f t="shared" si="12"/>
        <v>3.0084000428575855E-2</v>
      </c>
      <c r="O19" s="4">
        <f t="shared" si="8"/>
        <v>18.604752355415499</v>
      </c>
      <c r="P19" s="3">
        <f t="shared" si="13"/>
        <v>3.4714478923497053E-3</v>
      </c>
      <c r="Q19" s="3">
        <f t="shared" si="9"/>
        <v>1.7006447750762455</v>
      </c>
      <c r="R19" s="4">
        <f t="shared" si="14"/>
        <v>324.25151813196203</v>
      </c>
      <c r="T19" s="40" t="s">
        <v>63</v>
      </c>
      <c r="U19" s="40" t="s">
        <v>63</v>
      </c>
      <c r="V19" s="40" t="s">
        <v>63</v>
      </c>
      <c r="W19" s="40" t="s">
        <v>63</v>
      </c>
      <c r="X19" s="40" t="s">
        <v>63</v>
      </c>
    </row>
    <row r="20" spans="1:24" x14ac:dyDescent="0.2">
      <c r="A20" s="2">
        <v>16</v>
      </c>
      <c r="B20" s="2">
        <f t="shared" si="0"/>
        <v>-2.3858896168990954E-4</v>
      </c>
      <c r="C20" s="2">
        <f t="shared" si="1"/>
        <v>0.99976143949839291</v>
      </c>
      <c r="D20" s="6">
        <f t="shared" si="2"/>
        <v>0.99976143949839291</v>
      </c>
      <c r="E20" s="7">
        <f t="shared" si="3"/>
        <v>2.3856050160708797E-4</v>
      </c>
      <c r="F20" s="2">
        <v>16</v>
      </c>
      <c r="G20" s="6">
        <f t="shared" si="15"/>
        <v>0.99635982846395665</v>
      </c>
      <c r="H20" s="3">
        <f t="shared" si="10"/>
        <v>0.40244652915170331</v>
      </c>
      <c r="I20" s="3">
        <f t="shared" si="4"/>
        <v>0.16196320882625279</v>
      </c>
      <c r="J20" s="2">
        <f t="shared" si="5"/>
        <v>9.5658360836709238E-5</v>
      </c>
      <c r="K20" s="2">
        <f t="shared" si="6"/>
        <v>3.849737530307486E-5</v>
      </c>
      <c r="L20" s="2">
        <f t="shared" si="7"/>
        <v>17</v>
      </c>
      <c r="M20" s="3">
        <f t="shared" si="11"/>
        <v>7.1916041844682566</v>
      </c>
      <c r="N20" s="3">
        <f t="shared" si="12"/>
        <v>3.1509562537450589E-2</v>
      </c>
      <c r="O20" s="4">
        <f t="shared" si="8"/>
        <v>18.577407482236172</v>
      </c>
      <c r="P20" s="3">
        <f t="shared" si="13"/>
        <v>3.6281561373102829E-3</v>
      </c>
      <c r="Q20" s="3">
        <f t="shared" si="9"/>
        <v>1.7628585513685486</v>
      </c>
      <c r="R20" s="4">
        <f t="shared" si="14"/>
        <v>322.53362040118805</v>
      </c>
      <c r="T20" s="40" t="s">
        <v>63</v>
      </c>
      <c r="U20" s="40" t="s">
        <v>63</v>
      </c>
      <c r="V20" s="40" t="s">
        <v>63</v>
      </c>
      <c r="W20" s="40" t="s">
        <v>63</v>
      </c>
      <c r="X20" s="40" t="s">
        <v>63</v>
      </c>
    </row>
    <row r="21" spans="1:24" x14ac:dyDescent="0.2">
      <c r="A21" s="2">
        <v>17</v>
      </c>
      <c r="B21" s="2">
        <f t="shared" si="0"/>
        <v>-2.4089399293945827E-4</v>
      </c>
      <c r="C21" s="2">
        <f t="shared" si="1"/>
        <v>0.99975913501968872</v>
      </c>
      <c r="D21" s="6">
        <f t="shared" si="2"/>
        <v>0.99975913501968872</v>
      </c>
      <c r="E21" s="7">
        <f t="shared" si="3"/>
        <v>2.4086498031128389E-4</v>
      </c>
      <c r="F21" s="2">
        <v>17</v>
      </c>
      <c r="G21" s="6">
        <f t="shared" si="15"/>
        <v>0.99612213636349711</v>
      </c>
      <c r="H21" s="3">
        <f t="shared" si="10"/>
        <v>0.38146590440919748</v>
      </c>
      <c r="I21" s="3">
        <f t="shared" si="4"/>
        <v>0.14551623622672699</v>
      </c>
      <c r="J21" s="2">
        <f t="shared" si="5"/>
        <v>9.1525472550909876E-5</v>
      </c>
      <c r="K21" s="2">
        <f t="shared" si="6"/>
        <v>3.4913847163112016E-5</v>
      </c>
      <c r="L21" s="2">
        <f t="shared" si="7"/>
        <v>18</v>
      </c>
      <c r="M21" s="3">
        <f t="shared" si="11"/>
        <v>7.215946135032044</v>
      </c>
      <c r="N21" s="3">
        <f t="shared" si="12"/>
        <v>3.3011903311616304E-2</v>
      </c>
      <c r="O21" s="4">
        <f t="shared" si="8"/>
        <v>18.548589854658996</v>
      </c>
      <c r="P21" s="3">
        <f t="shared" si="13"/>
        <v>3.8005746501176174E-3</v>
      </c>
      <c r="Q21" s="3">
        <f t="shared" si="9"/>
        <v>1.8270090354087429</v>
      </c>
      <c r="R21" s="4">
        <f t="shared" si="14"/>
        <v>320.75032298743668</v>
      </c>
      <c r="T21" s="37">
        <v>18.548999999999999</v>
      </c>
      <c r="U21" s="36">
        <v>3.3009999999999998E-2</v>
      </c>
      <c r="V21" s="36">
        <v>3.8E-3</v>
      </c>
      <c r="W21" s="37">
        <v>320.75</v>
      </c>
      <c r="X21" s="36">
        <v>1.82704</v>
      </c>
    </row>
    <row r="22" spans="1:24" x14ac:dyDescent="0.2">
      <c r="A22" s="2">
        <v>18</v>
      </c>
      <c r="B22" s="2">
        <f t="shared" si="0"/>
        <v>-2.4348484806395118E-4</v>
      </c>
      <c r="C22" s="2">
        <f t="shared" si="1"/>
        <v>0.99975654479196596</v>
      </c>
      <c r="D22" s="6">
        <f t="shared" si="2"/>
        <v>0.99975654479196596</v>
      </c>
      <c r="E22" s="7">
        <f t="shared" si="3"/>
        <v>2.4345520803403797E-4</v>
      </c>
      <c r="F22" s="2">
        <v>18</v>
      </c>
      <c r="G22" s="6">
        <f t="shared" si="15"/>
        <v>0.99588220542473427</v>
      </c>
      <c r="H22" s="3">
        <f t="shared" si="10"/>
        <v>0.36157905631203552</v>
      </c>
      <c r="I22" s="3">
        <f t="shared" si="4"/>
        <v>0.13073941396350217</v>
      </c>
      <c r="J22" s="2">
        <f t="shared" si="5"/>
        <v>8.7665821900971701E-5</v>
      </c>
      <c r="K22" s="2">
        <f t="shared" si="6"/>
        <v>3.1698125153772329E-5</v>
      </c>
      <c r="L22" s="2">
        <f t="shared" si="7"/>
        <v>19</v>
      </c>
      <c r="M22" s="3">
        <f t="shared" si="11"/>
        <v>7.2180070173700761</v>
      </c>
      <c r="N22" s="3">
        <f t="shared" si="12"/>
        <v>3.4595025743638527E-2</v>
      </c>
      <c r="O22" s="4">
        <f t="shared" si="8"/>
        <v>18.518222688008386</v>
      </c>
      <c r="P22" s="3">
        <f t="shared" si="13"/>
        <v>3.9902307264812484E-3</v>
      </c>
      <c r="Q22" s="3">
        <f t="shared" si="9"/>
        <v>1.893122961387288</v>
      </c>
      <c r="R22" s="4">
        <f t="shared" si="14"/>
        <v>318.89964021064105</v>
      </c>
      <c r="T22" s="37">
        <v>18.518000000000001</v>
      </c>
      <c r="U22" s="36">
        <v>3.4599999999999999E-2</v>
      </c>
      <c r="V22" s="36">
        <v>3.9899999999999996E-3</v>
      </c>
      <c r="W22" s="37">
        <v>318.89999999999998</v>
      </c>
      <c r="X22" s="36">
        <v>1.8931500000000001</v>
      </c>
    </row>
    <row r="23" spans="1:24" x14ac:dyDescent="0.2">
      <c r="A23" s="2">
        <v>19</v>
      </c>
      <c r="B23" s="2">
        <f t="shared" si="0"/>
        <v>-2.4639696922388108E-4</v>
      </c>
      <c r="C23" s="2">
        <f t="shared" si="1"/>
        <v>0.99975363338401635</v>
      </c>
      <c r="D23" s="6">
        <f t="shared" si="2"/>
        <v>0.99975363338401635</v>
      </c>
      <c r="E23" s="7">
        <f t="shared" si="3"/>
        <v>2.4636661598365084E-4</v>
      </c>
      <c r="F23" s="2">
        <v>19</v>
      </c>
      <c r="G23" s="6">
        <f t="shared" si="15"/>
        <v>0.99563975271523519</v>
      </c>
      <c r="H23" s="3">
        <f t="shared" si="10"/>
        <v>0.34272896332894365</v>
      </c>
      <c r="I23" s="3">
        <f t="shared" si="4"/>
        <v>0.11746314230453241</v>
      </c>
      <c r="J23" s="2">
        <f t="shared" si="5"/>
        <v>8.4068808804417208E-5</v>
      </c>
      <c r="K23" s="2">
        <f t="shared" si="6"/>
        <v>2.881281568983708E-5</v>
      </c>
      <c r="L23" s="2">
        <f t="shared" si="7"/>
        <v>20</v>
      </c>
      <c r="M23" s="3">
        <f t="shared" si="11"/>
        <v>7.2000496442704627</v>
      </c>
      <c r="N23" s="3">
        <f t="shared" si="12"/>
        <v>3.6263125398242405E-2</v>
      </c>
      <c r="O23" s="4">
        <f t="shared" si="8"/>
        <v>18.486225503724622</v>
      </c>
      <c r="P23" s="3">
        <f t="shared" si="13"/>
        <v>4.1987935644684834E-3</v>
      </c>
      <c r="Q23" s="3">
        <f t="shared" si="9"/>
        <v>1.9612244424086818</v>
      </c>
      <c r="R23" s="4">
        <f t="shared" si="14"/>
        <v>316.97956581251486</v>
      </c>
      <c r="T23" s="37">
        <v>18.486000000000001</v>
      </c>
      <c r="U23" s="36">
        <v>3.6269999999999997E-2</v>
      </c>
      <c r="V23" s="36">
        <v>4.1999999999999997E-3</v>
      </c>
      <c r="W23" s="37">
        <v>316.98</v>
      </c>
      <c r="X23" s="36">
        <v>1.9612499999999999</v>
      </c>
    </row>
    <row r="24" spans="1:24" x14ac:dyDescent="0.2">
      <c r="A24" s="2">
        <v>20</v>
      </c>
      <c r="B24" s="2">
        <f t="shared" si="0"/>
        <v>-2.4967019340764235E-4</v>
      </c>
      <c r="C24" s="2">
        <f t="shared" si="1"/>
        <v>0.99975036097160142</v>
      </c>
      <c r="D24" s="6">
        <f t="shared" si="2"/>
        <v>0.99975036097160142</v>
      </c>
      <c r="E24" s="7">
        <f t="shared" si="3"/>
        <v>2.4963902839858498E-4</v>
      </c>
      <c r="F24" s="2">
        <v>20</v>
      </c>
      <c r="G24" s="6">
        <f t="shared" si="15"/>
        <v>0.99539446031861989</v>
      </c>
      <c r="H24" s="3">
        <f t="shared" si="10"/>
        <v>0.32486157661511245</v>
      </c>
      <c r="I24" s="3">
        <f t="shared" si="4"/>
        <v>0.10553504396085657</v>
      </c>
      <c r="J24" s="2">
        <f t="shared" si="5"/>
        <v>8.0724627702026501E-5</v>
      </c>
      <c r="K24" s="2">
        <f t="shared" si="6"/>
        <v>2.622432982694831E-5</v>
      </c>
      <c r="L24" s="2">
        <f t="shared" si="7"/>
        <v>21</v>
      </c>
      <c r="M24" s="3">
        <f t="shared" si="11"/>
        <v>7.164160741255853</v>
      </c>
      <c r="N24" s="3">
        <f t="shared" si="12"/>
        <v>3.8020597685151446E-2</v>
      </c>
      <c r="O24" s="4">
        <f t="shared" si="8"/>
        <v>18.452513989857547</v>
      </c>
      <c r="P24" s="3">
        <f t="shared" si="13"/>
        <v>4.4280865238010341E-3</v>
      </c>
      <c r="Q24" s="3">
        <f t="shared" si="9"/>
        <v>2.0313346424878098</v>
      </c>
      <c r="R24" s="4">
        <f t="shared" si="14"/>
        <v>314.988076572274</v>
      </c>
      <c r="T24" s="37">
        <v>18.452999999999999</v>
      </c>
      <c r="U24" s="36">
        <v>3.8019999999999998E-2</v>
      </c>
      <c r="V24" s="36">
        <v>4.4299999999999999E-3</v>
      </c>
      <c r="W24" s="37">
        <v>314.988</v>
      </c>
      <c r="X24" s="36">
        <v>2.0313599999999998</v>
      </c>
    </row>
    <row r="25" spans="1:24" x14ac:dyDescent="0.2">
      <c r="A25" s="2">
        <v>21</v>
      </c>
      <c r="B25" s="2">
        <f t="shared" si="0"/>
        <v>-2.5334929739018999E-4</v>
      </c>
      <c r="C25" s="2">
        <f t="shared" si="1"/>
        <v>0.99974668279283296</v>
      </c>
      <c r="D25" s="6">
        <f t="shared" si="2"/>
        <v>0.99974668279283296</v>
      </c>
      <c r="E25" s="7">
        <f t="shared" si="3"/>
        <v>2.5331720716703643E-4</v>
      </c>
      <c r="F25" s="2">
        <v>21</v>
      </c>
      <c r="G25" s="6">
        <f t="shared" si="15"/>
        <v>0.99514597101267266</v>
      </c>
      <c r="H25" s="3">
        <f t="shared" si="10"/>
        <v>0.30792566503802127</v>
      </c>
      <c r="I25" s="3">
        <f t="shared" si="4"/>
        <v>9.4818215189107671E-2</v>
      </c>
      <c r="J25" s="2">
        <f t="shared" si="5"/>
        <v>7.7624241292921218E-5</v>
      </c>
      <c r="K25" s="2">
        <f t="shared" si="6"/>
        <v>2.3902496123194596E-5</v>
      </c>
      <c r="L25" s="2">
        <f t="shared" si="7"/>
        <v>22</v>
      </c>
      <c r="M25" s="3">
        <f t="shared" si="11"/>
        <v>7.1122631603177835</v>
      </c>
      <c r="N25" s="3">
        <f t="shared" si="12"/>
        <v>3.9872045148047215E-2</v>
      </c>
      <c r="O25" s="4">
        <f t="shared" si="8"/>
        <v>18.416999861251092</v>
      </c>
      <c r="P25" s="3">
        <f t="shared" si="13"/>
        <v>4.6801003104493697E-3</v>
      </c>
      <c r="Q25" s="3">
        <f t="shared" si="9"/>
        <v>2.1034714258298166</v>
      </c>
      <c r="R25" s="4">
        <f t="shared" si="14"/>
        <v>312.92313635217175</v>
      </c>
      <c r="T25" s="37">
        <v>18.417000000000002</v>
      </c>
      <c r="U25" s="36">
        <v>3.9879999999999999E-2</v>
      </c>
      <c r="V25" s="36">
        <v>4.6800000000000001E-3</v>
      </c>
      <c r="W25" s="37">
        <v>312.923</v>
      </c>
      <c r="X25" s="36">
        <v>2.1034999999999999</v>
      </c>
    </row>
    <row r="26" spans="1:24" x14ac:dyDescent="0.2">
      <c r="A26" s="2">
        <v>22</v>
      </c>
      <c r="B26" s="2">
        <f t="shared" si="0"/>
        <v>-2.5748461026657343E-4</v>
      </c>
      <c r="C26" s="2">
        <f t="shared" si="1"/>
        <v>0.99974254853605071</v>
      </c>
      <c r="D26" s="6">
        <f t="shared" si="2"/>
        <v>0.99974254853605071</v>
      </c>
      <c r="E26" s="7">
        <f t="shared" si="3"/>
        <v>2.5745146394928753E-4</v>
      </c>
      <c r="F26" s="2">
        <v>22</v>
      </c>
      <c r="G26" s="6">
        <f t="shared" si="15"/>
        <v>0.99489388341457219</v>
      </c>
      <c r="H26" s="3">
        <f t="shared" si="10"/>
        <v>0.29187266828248459</v>
      </c>
      <c r="I26" s="3">
        <f t="shared" si="4"/>
        <v>8.5189654490337288E-2</v>
      </c>
      <c r="J26" s="2">
        <f t="shared" si="5"/>
        <v>7.4759356583997729E-5</v>
      </c>
      <c r="K26" s="2">
        <f t="shared" si="6"/>
        <v>2.1820212885253148E-5</v>
      </c>
      <c r="L26" s="2">
        <f t="shared" si="7"/>
        <v>23</v>
      </c>
      <c r="M26" s="3">
        <f t="shared" si="11"/>
        <v>7.0461272959319095</v>
      </c>
      <c r="N26" s="3">
        <f t="shared" si="12"/>
        <v>4.1822284728387511E-2</v>
      </c>
      <c r="O26" s="4">
        <f t="shared" si="8"/>
        <v>18.379590720210018</v>
      </c>
      <c r="P26" s="3">
        <f t="shared" si="13"/>
        <v>4.9570071360744905E-3</v>
      </c>
      <c r="Q26" s="3">
        <f t="shared" si="9"/>
        <v>2.1776489825777219</v>
      </c>
      <c r="R26" s="4">
        <f t="shared" si="14"/>
        <v>310.78270060367402</v>
      </c>
      <c r="T26" s="37">
        <v>18.38</v>
      </c>
      <c r="U26" s="36">
        <v>4.1829999999999999E-2</v>
      </c>
      <c r="V26" s="36">
        <v>4.96E-3</v>
      </c>
      <c r="W26" s="37">
        <v>310.78300000000002</v>
      </c>
      <c r="X26" s="36">
        <v>2.1776800000000001</v>
      </c>
    </row>
    <row r="27" spans="1:24" x14ac:dyDescent="0.2">
      <c r="A27" s="2">
        <v>23</v>
      </c>
      <c r="B27" s="2">
        <f t="shared" si="0"/>
        <v>-2.6213270193962875E-4</v>
      </c>
      <c r="C27" s="2">
        <f t="shared" si="1"/>
        <v>0.99973790165183529</v>
      </c>
      <c r="D27" s="6">
        <f t="shared" si="2"/>
        <v>0.99973790165183529</v>
      </c>
      <c r="E27" s="7">
        <f t="shared" si="3"/>
        <v>2.6209834816470767E-4</v>
      </c>
      <c r="F27" s="2">
        <v>23</v>
      </c>
      <c r="G27" s="6">
        <f t="shared" si="15"/>
        <v>0.99463774652781289</v>
      </c>
      <c r="H27" s="3">
        <f t="shared" si="10"/>
        <v>0.27665655761372948</v>
      </c>
      <c r="I27" s="3">
        <f t="shared" si="4"/>
        <v>7.6538850870678826E-2</v>
      </c>
      <c r="J27" s="2">
        <f t="shared" si="5"/>
        <v>7.2122403182029129E-5</v>
      </c>
      <c r="K27" s="2">
        <f t="shared" si="6"/>
        <v>1.9953135791169674E-5</v>
      </c>
      <c r="L27" s="2">
        <f t="shared" si="7"/>
        <v>24</v>
      </c>
      <c r="M27" s="3">
        <f t="shared" si="11"/>
        <v>6.967381753285208</v>
      </c>
      <c r="N27" s="3">
        <f t="shared" si="12"/>
        <v>4.3876354956315797E-2</v>
      </c>
      <c r="O27" s="4">
        <f t="shared" si="8"/>
        <v>18.340189918565212</v>
      </c>
      <c r="P27" s="3">
        <f t="shared" si="13"/>
        <v>5.2611759011178599E-3</v>
      </c>
      <c r="Q27" s="3">
        <f t="shared" si="9"/>
        <v>2.2538774302750326</v>
      </c>
      <c r="R27" s="4">
        <f t="shared" si="14"/>
        <v>308.56472136629338</v>
      </c>
      <c r="T27" s="37">
        <v>18.34</v>
      </c>
      <c r="U27" s="36">
        <v>4.3880000000000002E-2</v>
      </c>
      <c r="V27" s="36">
        <v>5.2599999999999999E-3</v>
      </c>
      <c r="W27" s="37">
        <v>308.565</v>
      </c>
      <c r="X27" s="36">
        <v>2.2539099999999999</v>
      </c>
    </row>
    <row r="28" spans="1:24" x14ac:dyDescent="0.2">
      <c r="A28" s="2">
        <v>24</v>
      </c>
      <c r="B28" s="2">
        <f t="shared" si="0"/>
        <v>-2.6735715698014261E-4</v>
      </c>
      <c r="C28" s="2">
        <f t="shared" si="1"/>
        <v>0.99973267857975967</v>
      </c>
      <c r="D28" s="6">
        <f t="shared" si="2"/>
        <v>0.99973267857975967</v>
      </c>
      <c r="E28" s="7">
        <f t="shared" si="3"/>
        <v>2.6732142024032957E-4</v>
      </c>
      <c r="F28" s="2">
        <v>24</v>
      </c>
      <c r="G28" s="6">
        <f t="shared" si="15"/>
        <v>0.99437705361742568</v>
      </c>
      <c r="H28" s="3">
        <f t="shared" si="10"/>
        <v>0.26223370389926964</v>
      </c>
      <c r="I28" s="3">
        <f t="shared" si="4"/>
        <v>6.876651546072983E-2</v>
      </c>
      <c r="J28" s="2">
        <f t="shared" si="5"/>
        <v>6.9706513761568512E-5</v>
      </c>
      <c r="K28" s="2">
        <f t="shared" si="6"/>
        <v>1.8279397289601522E-5</v>
      </c>
      <c r="L28" s="2">
        <f t="shared" si="7"/>
        <v>25</v>
      </c>
      <c r="M28" s="3">
        <f t="shared" si="11"/>
        <v>6.8775233155969975</v>
      </c>
      <c r="N28" s="3">
        <f t="shared" si="12"/>
        <v>4.6039523013680632E-2</v>
      </c>
      <c r="O28" s="4">
        <f t="shared" si="8"/>
        <v>18.298696422192126</v>
      </c>
      <c r="P28" s="3">
        <f t="shared" si="13"/>
        <v>5.5951884488271058E-3</v>
      </c>
      <c r="Q28" s="3">
        <f t="shared" si="9"/>
        <v>2.3321623903714226</v>
      </c>
      <c r="R28" s="4">
        <f t="shared" si="14"/>
        <v>306.26715279219712</v>
      </c>
      <c r="T28" s="37">
        <v>18.298999999999999</v>
      </c>
      <c r="U28" s="36">
        <v>4.6039999999999998E-2</v>
      </c>
      <c r="V28" s="36">
        <v>5.5999999999999999E-3</v>
      </c>
      <c r="W28" s="37">
        <v>306.267</v>
      </c>
      <c r="X28" s="36">
        <v>2.3321999999999998</v>
      </c>
    </row>
    <row r="29" spans="1:24" x14ac:dyDescent="0.2">
      <c r="A29" s="2">
        <v>25</v>
      </c>
      <c r="B29" s="2">
        <f t="shared" si="0"/>
        <v>-2.7322944444568023E-4</v>
      </c>
      <c r="C29" s="2">
        <f t="shared" si="1"/>
        <v>0.99972680787931956</v>
      </c>
      <c r="D29" s="6">
        <f t="shared" si="2"/>
        <v>0.99972680787931956</v>
      </c>
      <c r="E29" s="7">
        <f t="shared" si="3"/>
        <v>2.731921206804433E-4</v>
      </c>
      <c r="F29" s="2">
        <v>25</v>
      </c>
      <c r="G29" s="6">
        <f t="shared" si="15"/>
        <v>0.99411123533119827</v>
      </c>
      <c r="H29" s="3">
        <f t="shared" si="10"/>
        <v>0.24856275251115606</v>
      </c>
      <c r="I29" s="3">
        <f t="shared" si="4"/>
        <v>6.1783441935922216E-2</v>
      </c>
      <c r="J29" s="2">
        <f t="shared" si="5"/>
        <v>6.7505506645850854E-5</v>
      </c>
      <c r="K29" s="2">
        <f t="shared" si="6"/>
        <v>1.6779354541552827E-5</v>
      </c>
      <c r="L29" s="2">
        <f t="shared" si="7"/>
        <v>26</v>
      </c>
      <c r="M29" s="3">
        <f t="shared" si="11"/>
        <v>6.7779262545482437</v>
      </c>
      <c r="N29" s="3">
        <f t="shared" si="12"/>
        <v>4.8317291606207076E-2</v>
      </c>
      <c r="O29" s="4">
        <f t="shared" si="8"/>
        <v>18.255004679190026</v>
      </c>
      <c r="P29" s="3">
        <f t="shared" si="13"/>
        <v>5.961856935078615E-3</v>
      </c>
      <c r="Q29" s="3">
        <f t="shared" si="9"/>
        <v>2.4125045392021693</v>
      </c>
      <c r="R29" s="4">
        <f t="shared" si="14"/>
        <v>303.88795723067614</v>
      </c>
      <c r="T29" s="37">
        <v>18.254999999999999</v>
      </c>
      <c r="U29" s="36">
        <v>4.8320000000000002E-2</v>
      </c>
      <c r="V29" s="36">
        <v>5.9699999999999996E-3</v>
      </c>
      <c r="W29" s="37">
        <v>303.88799999999998</v>
      </c>
      <c r="X29" s="36">
        <v>2.4125399999999999</v>
      </c>
    </row>
    <row r="30" spans="1:24" x14ac:dyDescent="0.2">
      <c r="A30" s="2">
        <v>26</v>
      </c>
      <c r="B30" s="2">
        <f t="shared" si="0"/>
        <v>-2.7982989555694468E-4</v>
      </c>
      <c r="C30" s="2">
        <f t="shared" si="1"/>
        <v>0.99972020925317651</v>
      </c>
      <c r="D30" s="6">
        <f t="shared" si="2"/>
        <v>0.99972020925317651</v>
      </c>
      <c r="E30" s="7">
        <f t="shared" si="3"/>
        <v>2.7979074682349392E-4</v>
      </c>
      <c r="F30" s="2">
        <v>26</v>
      </c>
      <c r="G30" s="6">
        <f t="shared" si="15"/>
        <v>0.99383965197462587</v>
      </c>
      <c r="H30" s="3">
        <f t="shared" si="10"/>
        <v>0.23560450474991096</v>
      </c>
      <c r="I30" s="3">
        <f t="shared" si="4"/>
        <v>5.5509482658450814E-2</v>
      </c>
      <c r="J30" s="2">
        <f t="shared" si="5"/>
        <v>6.5513870441450168E-5</v>
      </c>
      <c r="K30" s="2">
        <f t="shared" si="6"/>
        <v>1.5435362999607698E-5</v>
      </c>
      <c r="L30" s="2">
        <f t="shared" si="7"/>
        <v>27</v>
      </c>
      <c r="M30" s="3">
        <f t="shared" si="11"/>
        <v>6.6698510251376453</v>
      </c>
      <c r="N30" s="3">
        <f t="shared" si="12"/>
        <v>5.0715405573067703E-2</v>
      </c>
      <c r="O30" s="4">
        <f t="shared" si="8"/>
        <v>18.209004493098426</v>
      </c>
      <c r="P30" s="3">
        <f t="shared" si="13"/>
        <v>6.3642423553510151E-3</v>
      </c>
      <c r="Q30" s="3">
        <f t="shared" si="9"/>
        <v>2.4948991329987678</v>
      </c>
      <c r="R30" s="4">
        <f t="shared" si="14"/>
        <v>301.42511190736616</v>
      </c>
      <c r="T30" s="37">
        <v>18.209</v>
      </c>
      <c r="U30" s="36">
        <v>5.0720000000000001E-2</v>
      </c>
      <c r="V30" s="36">
        <v>6.3699999999999998E-3</v>
      </c>
      <c r="W30" s="37">
        <v>301.42500000000001</v>
      </c>
      <c r="X30" s="36">
        <v>2.4949400000000002</v>
      </c>
    </row>
    <row r="31" spans="1:24" x14ac:dyDescent="0.2">
      <c r="A31" s="2">
        <v>27</v>
      </c>
      <c r="B31" s="2">
        <f t="shared" si="0"/>
        <v>-2.8724880260600578E-4</v>
      </c>
      <c r="C31" s="2">
        <f t="shared" si="1"/>
        <v>0.99971279244938138</v>
      </c>
      <c r="D31" s="6">
        <f t="shared" si="2"/>
        <v>0.99971279244938138</v>
      </c>
      <c r="E31" s="7">
        <f t="shared" si="3"/>
        <v>2.872075506186178E-4</v>
      </c>
      <c r="F31" s="2">
        <v>27</v>
      </c>
      <c r="G31" s="6">
        <f t="shared" si="15"/>
        <v>0.99356158483617707</v>
      </c>
      <c r="H31" s="3">
        <f t="shared" si="10"/>
        <v>0.22332180545015257</v>
      </c>
      <c r="I31" s="3">
        <f t="shared" si="4"/>
        <v>4.9872628789515795E-2</v>
      </c>
      <c r="J31" s="2">
        <f t="shared" si="5"/>
        <v>6.3726750669691263E-5</v>
      </c>
      <c r="K31" s="2">
        <f t="shared" si="6"/>
        <v>1.4231573015027175E-5</v>
      </c>
      <c r="L31" s="2">
        <f t="shared" si="7"/>
        <v>28</v>
      </c>
      <c r="M31" s="3">
        <f t="shared" si="11"/>
        <v>6.5544523837481963</v>
      </c>
      <c r="N31" s="3">
        <f t="shared" si="12"/>
        <v>5.3239858152436176E-2</v>
      </c>
      <c r="O31" s="4">
        <f t="shared" si="8"/>
        <v>18.160580902712361</v>
      </c>
      <c r="P31" s="3">
        <f t="shared" si="13"/>
        <v>6.8056742654264311E-3</v>
      </c>
      <c r="Q31" s="3">
        <f t="shared" si="9"/>
        <v>2.5793355066418293</v>
      </c>
      <c r="R31" s="4">
        <f t="shared" si="14"/>
        <v>298.87661623371656</v>
      </c>
      <c r="T31" s="37">
        <v>18.161000000000001</v>
      </c>
      <c r="U31" s="36">
        <v>5.3249999999999999E-2</v>
      </c>
      <c r="V31" s="36">
        <v>6.8100000000000001E-3</v>
      </c>
      <c r="W31" s="37">
        <v>298.87700000000001</v>
      </c>
      <c r="X31" s="36">
        <v>2.57938</v>
      </c>
    </row>
    <row r="32" spans="1:24" x14ac:dyDescent="0.2">
      <c r="A32" s="2">
        <v>28</v>
      </c>
      <c r="B32" s="2">
        <f t="shared" si="0"/>
        <v>-2.9558765412915052E-4</v>
      </c>
      <c r="C32" s="2">
        <f t="shared" si="1"/>
        <v>0.9997044560275975</v>
      </c>
      <c r="D32" s="6">
        <f t="shared" si="2"/>
        <v>0.9997044560275975</v>
      </c>
      <c r="E32" s="7">
        <f t="shared" si="3"/>
        <v>2.9554397240250108E-4</v>
      </c>
      <c r="F32" s="2">
        <v>28</v>
      </c>
      <c r="G32" s="6">
        <f t="shared" si="15"/>
        <v>0.99327622644700753</v>
      </c>
      <c r="H32" s="3">
        <f t="shared" si="10"/>
        <v>0.21167943644564224</v>
      </c>
      <c r="I32" s="3">
        <f t="shared" si="4"/>
        <v>4.4808183813944691E-2</v>
      </c>
      <c r="J32" s="2">
        <f t="shared" si="5"/>
        <v>6.2139938339563245E-5</v>
      </c>
      <c r="K32" s="2">
        <f t="shared" si="6"/>
        <v>1.3153747128485704E-5</v>
      </c>
      <c r="L32" s="2">
        <f t="shared" si="7"/>
        <v>29</v>
      </c>
      <c r="M32" s="3">
        <f t="shared" si="11"/>
        <v>6.432786965824949</v>
      </c>
      <c r="N32" s="3">
        <f t="shared" si="12"/>
        <v>5.5896896811021828E-2</v>
      </c>
      <c r="O32" s="4">
        <f t="shared" si="8"/>
        <v>18.109614070261308</v>
      </c>
      <c r="P32" s="3">
        <f t="shared" si="13"/>
        <v>7.2897717261396688E-3</v>
      </c>
      <c r="Q32" s="3">
        <f t="shared" si="9"/>
        <v>2.6657965460527482</v>
      </c>
      <c r="R32" s="4">
        <f t="shared" si="14"/>
        <v>296.24049978254601</v>
      </c>
      <c r="T32" s="37">
        <v>18.11</v>
      </c>
      <c r="U32" s="36">
        <v>5.5910000000000001E-2</v>
      </c>
      <c r="V32" s="36">
        <v>7.3000000000000001E-3</v>
      </c>
      <c r="W32" s="37">
        <v>296.24099999999999</v>
      </c>
      <c r="X32" s="36">
        <v>2.6658400000000002</v>
      </c>
    </row>
    <row r="33" spans="1:24" x14ac:dyDescent="0.2">
      <c r="A33" s="2">
        <v>29</v>
      </c>
      <c r="B33" s="2">
        <f t="shared" si="0"/>
        <v>-3.0496052324116508E-4</v>
      </c>
      <c r="C33" s="2">
        <f t="shared" si="1"/>
        <v>0.99969508597249268</v>
      </c>
      <c r="D33" s="6">
        <f t="shared" si="2"/>
        <v>0.99969508597249268</v>
      </c>
      <c r="E33" s="7">
        <f t="shared" si="3"/>
        <v>3.0491402750731922E-4</v>
      </c>
      <c r="F33" s="2">
        <v>29</v>
      </c>
      <c r="G33" s="6">
        <f t="shared" si="15"/>
        <v>0.99298266964535042</v>
      </c>
      <c r="H33" s="3">
        <f t="shared" si="10"/>
        <v>0.20064401558828648</v>
      </c>
      <c r="I33" s="3">
        <f t="shared" si="4"/>
        <v>4.025802099139255E-2</v>
      </c>
      <c r="J33" s="2">
        <f t="shared" si="5"/>
        <v>6.0749860407249934E-5</v>
      </c>
      <c r="K33" s="2">
        <f t="shared" si="6"/>
        <v>1.2189095938538482E-5</v>
      </c>
      <c r="L33" s="2">
        <f t="shared" si="7"/>
        <v>30</v>
      </c>
      <c r="M33" s="3">
        <f t="shared" si="11"/>
        <v>6.3058203573245128</v>
      </c>
      <c r="N33" s="3">
        <f t="shared" si="12"/>
        <v>5.8693028534030807E-2</v>
      </c>
      <c r="O33" s="4">
        <f t="shared" si="8"/>
        <v>18.055979179938134</v>
      </c>
      <c r="P33" s="3">
        <f t="shared" si="13"/>
        <v>7.8204654945223905E-3</v>
      </c>
      <c r="Q33" s="3">
        <f t="shared" si="9"/>
        <v>2.7542581343400663</v>
      </c>
      <c r="R33" s="4">
        <f t="shared" si="14"/>
        <v>293.51483096556291</v>
      </c>
      <c r="T33" s="37">
        <v>18.056000000000001</v>
      </c>
      <c r="U33" s="36">
        <v>5.8700000000000002E-2</v>
      </c>
      <c r="V33" s="36">
        <v>7.8300000000000002E-3</v>
      </c>
      <c r="W33" s="37">
        <v>293.51499999999999</v>
      </c>
      <c r="X33" s="36">
        <v>2.7543099999999998</v>
      </c>
    </row>
    <row r="34" spans="1:24" x14ac:dyDescent="0.2">
      <c r="A34" s="2">
        <v>30</v>
      </c>
      <c r="B34" s="2">
        <f t="shared" si="0"/>
        <v>-3.154956281230694E-4</v>
      </c>
      <c r="C34" s="2">
        <f t="shared" si="1"/>
        <v>0.99968455413538904</v>
      </c>
      <c r="D34" s="6">
        <f t="shared" si="2"/>
        <v>0.99968455413538904</v>
      </c>
      <c r="E34" s="7">
        <f t="shared" si="3"/>
        <v>3.1544586461096369E-4</v>
      </c>
      <c r="F34" s="2">
        <v>30</v>
      </c>
      <c r="G34" s="6">
        <f t="shared" si="15"/>
        <v>0.99267989530030387</v>
      </c>
      <c r="H34" s="3">
        <f t="shared" si="10"/>
        <v>0.19018390103155117</v>
      </c>
      <c r="I34" s="3">
        <f t="shared" si="4"/>
        <v>3.6169916211578848E-2</v>
      </c>
      <c r="J34" s="2">
        <f t="shared" si="5"/>
        <v>5.9553572067060915E-5</v>
      </c>
      <c r="K34" s="2">
        <f t="shared" si="6"/>
        <v>1.1326130656077262E-5</v>
      </c>
      <c r="L34" s="2">
        <f t="shared" si="7"/>
        <v>31</v>
      </c>
      <c r="M34" s="3">
        <f t="shared" si="11"/>
        <v>6.1744336919911955</v>
      </c>
      <c r="N34" s="3">
        <f t="shared" si="12"/>
        <v>6.1635024459438623E-2</v>
      </c>
      <c r="O34" s="4">
        <f t="shared" si="8"/>
        <v>17.999546349005314</v>
      </c>
      <c r="P34" s="3">
        <f t="shared" si="13"/>
        <v>8.402021473740225E-3</v>
      </c>
      <c r="Q34" s="3">
        <f t="shared" si="9"/>
        <v>2.8446885720748849</v>
      </c>
      <c r="R34" s="4">
        <f t="shared" si="14"/>
        <v>290.69772644839276</v>
      </c>
      <c r="T34" s="37">
        <v>18</v>
      </c>
      <c r="U34" s="36">
        <v>6.1650000000000003E-2</v>
      </c>
      <c r="V34" s="36">
        <v>8.4100000000000008E-3</v>
      </c>
      <c r="W34" s="37">
        <v>290.69799999999998</v>
      </c>
      <c r="X34" s="36">
        <v>2.8447399999999998</v>
      </c>
    </row>
    <row r="35" spans="1:24" x14ac:dyDescent="0.2">
      <c r="A35" s="2">
        <v>31</v>
      </c>
      <c r="B35" s="2">
        <f t="shared" si="0"/>
        <v>-3.2733708601033061E-4</v>
      </c>
      <c r="C35" s="2">
        <f t="shared" si="1"/>
        <v>0.99967271648292844</v>
      </c>
      <c r="D35" s="6">
        <f t="shared" si="2"/>
        <v>0.99967271648292844</v>
      </c>
      <c r="E35" s="7">
        <f t="shared" si="3"/>
        <v>3.2728351707156378E-4</v>
      </c>
      <c r="F35" s="2">
        <v>31</v>
      </c>
      <c r="G35" s="6">
        <f t="shared" si="15"/>
        <v>0.99236675853244893</v>
      </c>
      <c r="H35" s="3">
        <f t="shared" si="10"/>
        <v>0.18026910050383999</v>
      </c>
      <c r="I35" s="3">
        <f t="shared" si="4"/>
        <v>3.2496948596463564E-2</v>
      </c>
      <c r="J35" s="2">
        <f t="shared" si="5"/>
        <v>5.8548750815616937E-5</v>
      </c>
      <c r="K35" s="2">
        <f t="shared" si="6"/>
        <v>1.0554530645154734E-5</v>
      </c>
      <c r="L35" s="2">
        <f t="shared" si="7"/>
        <v>32</v>
      </c>
      <c r="M35" s="3">
        <f t="shared" si="11"/>
        <v>6.0394298045355681</v>
      </c>
      <c r="N35" s="3">
        <f t="shared" si="12"/>
        <v>6.4729923726853003E-2</v>
      </c>
      <c r="O35" s="4">
        <f t="shared" si="8"/>
        <v>17.940180553966727</v>
      </c>
      <c r="P35" s="3">
        <f t="shared" si="13"/>
        <v>9.0390654220060696E-3</v>
      </c>
      <c r="Q35" s="3">
        <f t="shared" si="9"/>
        <v>2.9370479723713405</v>
      </c>
      <c r="R35" s="4">
        <f t="shared" si="14"/>
        <v>287.7873613378751</v>
      </c>
      <c r="T35" s="37">
        <v>17.940000000000001</v>
      </c>
      <c r="U35" s="36">
        <v>6.4740000000000006E-2</v>
      </c>
      <c r="V35" s="36">
        <v>9.0500000000000008E-3</v>
      </c>
      <c r="W35" s="37">
        <v>287.78699999999998</v>
      </c>
      <c r="X35" s="36">
        <v>2.9371100000000001</v>
      </c>
    </row>
    <row r="36" spans="1:24" x14ac:dyDescent="0.2">
      <c r="A36" s="2">
        <v>32</v>
      </c>
      <c r="B36" s="2">
        <f t="shared" ref="B36:B67" si="16">-(27/(160*(LN(281)-LN(250))))*(250^(-A37-2)*281^(A37)-250^(-A36-2)*281^(A36))-(11/50000)*(A37-A36)</f>
        <v>-3.4064688467561131E-4</v>
      </c>
      <c r="C36" s="2">
        <f t="shared" ref="C36:C67" si="17">EXP(B36)</f>
        <v>0.99965941112888679</v>
      </c>
      <c r="D36" s="6">
        <f t="shared" ref="D36:D67" si="18">C36</f>
        <v>0.99965941112888679</v>
      </c>
      <c r="E36" s="7">
        <f t="shared" ref="E36:E67" si="19">1-D36</f>
        <v>3.4058887111321212E-4</v>
      </c>
      <c r="F36" s="2">
        <v>32</v>
      </c>
      <c r="G36" s="6">
        <f t="shared" si="15"/>
        <v>0.9920419732494915</v>
      </c>
      <c r="H36" s="3">
        <f t="shared" si="10"/>
        <v>0.17087118531169668</v>
      </c>
      <c r="I36" s="3">
        <f t="shared" ref="I36:I67" si="20">H36^2</f>
        <v>2.9196961969824187E-2</v>
      </c>
      <c r="J36" s="2">
        <f t="shared" ref="J36:J67" si="21">H36*G36*E36</f>
        <v>5.7733692228016577E-5</v>
      </c>
      <c r="K36" s="2">
        <f t="shared" ref="K36:K67" si="22">I36*G36*E36</f>
        <v>9.8650244234218823E-6</v>
      </c>
      <c r="L36" s="2">
        <f t="shared" ref="L36:L67" si="23">F36+1</f>
        <v>33</v>
      </c>
      <c r="M36" s="3">
        <f t="shared" si="11"/>
        <v>5.9015389679314305</v>
      </c>
      <c r="N36" s="3">
        <f t="shared" si="12"/>
        <v>6.7985036396578463E-2</v>
      </c>
      <c r="O36" s="4">
        <f t="shared" ref="O36:O67" si="24">(1-N36)/($B$1/(1+$B$1))</f>
        <v>17.877741574574721</v>
      </c>
      <c r="P36" s="3">
        <f t="shared" si="13"/>
        <v>9.7366089058638031E-3</v>
      </c>
      <c r="Q36" s="3">
        <f t="shared" ref="Q36:Q67" si="25">O36-(0.055/1.055)*R36</f>
        <v>3.0312876317973263</v>
      </c>
      <c r="R36" s="4">
        <f t="shared" si="14"/>
        <v>284.78198017509362</v>
      </c>
      <c r="T36" s="37">
        <v>17.878</v>
      </c>
      <c r="U36" s="36">
        <v>6.8000000000000005E-2</v>
      </c>
      <c r="V36" s="36">
        <v>9.75E-3</v>
      </c>
      <c r="W36" s="37">
        <v>284.78199999999998</v>
      </c>
      <c r="X36" s="36">
        <v>3.0313500000000002</v>
      </c>
    </row>
    <row r="37" spans="1:24" x14ac:dyDescent="0.2">
      <c r="A37" s="2">
        <v>33</v>
      </c>
      <c r="B37" s="2">
        <f t="shared" si="16"/>
        <v>-3.5560709837538691E-4</v>
      </c>
      <c r="C37" s="2">
        <f t="shared" si="17"/>
        <v>0.99964445612233466</v>
      </c>
      <c r="D37" s="6">
        <f t="shared" si="18"/>
        <v>0.99964445612233466</v>
      </c>
      <c r="E37" s="7">
        <f t="shared" si="19"/>
        <v>3.5554387766534301E-4</v>
      </c>
      <c r="F37" s="2">
        <v>33</v>
      </c>
      <c r="G37" s="6">
        <f t="shared" si="15"/>
        <v>0.99170409479372557</v>
      </c>
      <c r="H37" s="3">
        <f t="shared" ref="H37:H68" si="26">H36*$B$2</f>
        <v>0.16196320882625279</v>
      </c>
      <c r="I37" s="3">
        <f t="shared" si="20"/>
        <v>2.6232081013296368E-2</v>
      </c>
      <c r="J37" s="2">
        <f t="shared" si="21"/>
        <v>5.7107307377382892E-5</v>
      </c>
      <c r="K37" s="2">
        <f t="shared" si="22"/>
        <v>9.2492827502680732E-6</v>
      </c>
      <c r="L37" s="2">
        <f t="shared" si="23"/>
        <v>34</v>
      </c>
      <c r="M37" s="3">
        <f t="shared" ref="M37:M68" si="27">L37*H36*G37</f>
        <v>5.7614242412994807</v>
      </c>
      <c r="N37" s="3">
        <f t="shared" ref="N37:N68" si="28">(N36-$B$2*E36)/($B$2*D36)</f>
        <v>7.1407945278748067E-2</v>
      </c>
      <c r="O37" s="4">
        <f t="shared" si="24"/>
        <v>17.812083958744012</v>
      </c>
      <c r="P37" s="3">
        <f t="shared" ref="P37:P68" si="29">(P36-$B$2^2*E36)/($B$2^2*D36)</f>
        <v>1.0500076465525842E-2</v>
      </c>
      <c r="Q37" s="3">
        <f t="shared" si="25"/>
        <v>3.1273493785422026</v>
      </c>
      <c r="R37" s="4">
        <f t="shared" ref="R37:R68" si="30">(R36-O36)/($B$2*D36)</f>
        <v>281.67990876568922</v>
      </c>
      <c r="T37" s="37">
        <v>17.812000000000001</v>
      </c>
      <c r="U37" s="36">
        <v>7.1419999999999997E-2</v>
      </c>
      <c r="V37" s="36">
        <v>1.051E-2</v>
      </c>
      <c r="W37" s="37">
        <v>281.68</v>
      </c>
      <c r="X37" s="36">
        <v>3.1274199999999999</v>
      </c>
    </row>
    <row r="38" spans="1:24" x14ac:dyDescent="0.2">
      <c r="A38" s="2">
        <v>34</v>
      </c>
      <c r="B38" s="2">
        <f t="shared" si="16"/>
        <v>-3.7242237857393486E-4</v>
      </c>
      <c r="C38" s="2">
        <f t="shared" si="17"/>
        <v>0.99962764696203188</v>
      </c>
      <c r="D38" s="6">
        <f t="shared" si="18"/>
        <v>0.99962764696203188</v>
      </c>
      <c r="E38" s="7">
        <f t="shared" si="19"/>
        <v>3.7235303796812058E-4</v>
      </c>
      <c r="F38" s="2">
        <v>34</v>
      </c>
      <c r="G38" s="6">
        <f t="shared" ref="G38:G69" si="31">G37*D37</f>
        <v>0.99135150047436604</v>
      </c>
      <c r="H38" s="3">
        <f t="shared" si="26"/>
        <v>0.15351962921919696</v>
      </c>
      <c r="I38" s="3">
        <f t="shared" si="20"/>
        <v>2.3568276555599711E-2</v>
      </c>
      <c r="J38" s="2">
        <f t="shared" si="21"/>
        <v>5.6669121822041416E-5</v>
      </c>
      <c r="K38" s="2">
        <f t="shared" si="22"/>
        <v>8.6998225702972997E-6</v>
      </c>
      <c r="L38" s="2">
        <f t="shared" si="23"/>
        <v>35</v>
      </c>
      <c r="M38" s="3">
        <f t="shared" si="27"/>
        <v>5.6196864532042072</v>
      </c>
      <c r="N38" s="3">
        <f t="shared" si="28"/>
        <v>7.5006506495583436E-2</v>
      </c>
      <c r="O38" s="4">
        <f t="shared" si="24"/>
        <v>17.743057011766535</v>
      </c>
      <c r="P38" s="3">
        <f t="shared" si="29"/>
        <v>1.1335333938959847E-2</v>
      </c>
      <c r="Q38" s="3">
        <f t="shared" si="25"/>
        <v>3.2251648997275062</v>
      </c>
      <c r="R38" s="4">
        <f t="shared" si="30"/>
        <v>278.47956687638498</v>
      </c>
      <c r="T38" s="37">
        <v>17.742999999999999</v>
      </c>
      <c r="U38" s="36">
        <v>7.5029999999999999E-2</v>
      </c>
      <c r="V38" s="36">
        <v>1.1350000000000001E-2</v>
      </c>
      <c r="W38" s="37">
        <v>278.48</v>
      </c>
      <c r="X38" s="36">
        <v>3.2252399999999999</v>
      </c>
    </row>
    <row r="39" spans="1:24" x14ac:dyDescent="0.2">
      <c r="A39" s="2">
        <v>35</v>
      </c>
      <c r="B39" s="2">
        <f t="shared" si="16"/>
        <v>-3.9132275351710331E-4</v>
      </c>
      <c r="C39" s="2">
        <f t="shared" si="17"/>
        <v>0.9996087538032451</v>
      </c>
      <c r="D39" s="6">
        <f t="shared" si="18"/>
        <v>0.9996087538032451</v>
      </c>
      <c r="E39" s="7">
        <f t="shared" si="19"/>
        <v>3.9124619675490191E-4</v>
      </c>
      <c r="F39" s="2">
        <v>35</v>
      </c>
      <c r="G39" s="6">
        <f t="shared" si="31"/>
        <v>0.99098236773147019</v>
      </c>
      <c r="H39" s="3">
        <f t="shared" si="26"/>
        <v>0.14551623622672696</v>
      </c>
      <c r="I39" s="3">
        <f t="shared" si="20"/>
        <v>2.1174975005592605E-2</v>
      </c>
      <c r="J39" s="2">
        <f t="shared" si="21"/>
        <v>5.6419276071690739E-5</v>
      </c>
      <c r="K39" s="2">
        <f t="shared" si="22"/>
        <v>8.2099207045890738E-6</v>
      </c>
      <c r="L39" s="2">
        <f t="shared" si="23"/>
        <v>36</v>
      </c>
      <c r="M39" s="3">
        <f t="shared" si="27"/>
        <v>5.4768688436482993</v>
      </c>
      <c r="N39" s="3">
        <f t="shared" si="28"/>
        <v>7.8788848581999929E-2</v>
      </c>
      <c r="O39" s="4">
        <f t="shared" si="24"/>
        <v>17.670504813563454</v>
      </c>
      <c r="P39" s="3">
        <f t="shared" si="29"/>
        <v>1.2248717866751562E-2</v>
      </c>
      <c r="Q39" s="3">
        <f t="shared" si="25"/>
        <v>3.3246550502678414</v>
      </c>
      <c r="R39" s="4">
        <f t="shared" si="30"/>
        <v>275.17948182321584</v>
      </c>
      <c r="T39" s="37">
        <v>17.670999999999999</v>
      </c>
      <c r="U39" s="36">
        <v>7.8810000000000005E-2</v>
      </c>
      <c r="V39" s="36">
        <v>1.227E-2</v>
      </c>
      <c r="W39" s="37">
        <v>275.18</v>
      </c>
      <c r="X39" s="36">
        <v>3.3247399999999998</v>
      </c>
    </row>
    <row r="40" spans="1:24" x14ac:dyDescent="0.2">
      <c r="A40" s="2">
        <v>36</v>
      </c>
      <c r="B40" s="2">
        <f t="shared" si="16"/>
        <v>-4.1256677495322351E-4</v>
      </c>
      <c r="C40" s="2">
        <f t="shared" si="17"/>
        <v>0.99958751831901593</v>
      </c>
      <c r="D40" s="6">
        <f t="shared" si="18"/>
        <v>0.99958751831901593</v>
      </c>
      <c r="E40" s="7">
        <f t="shared" si="19"/>
        <v>4.1248168098406701E-4</v>
      </c>
      <c r="F40" s="2">
        <v>36</v>
      </c>
      <c r="G40" s="6">
        <f t="shared" si="31"/>
        <v>0.99059464964904409</v>
      </c>
      <c r="H40" s="3">
        <f t="shared" si="26"/>
        <v>0.13793008173149476</v>
      </c>
      <c r="I40" s="3">
        <f t="shared" si="20"/>
        <v>1.9024707446456825E-2</v>
      </c>
      <c r="J40" s="2">
        <f t="shared" si="21"/>
        <v>5.635852742945227E-5</v>
      </c>
      <c r="K40" s="2">
        <f t="shared" si="22"/>
        <v>7.7735362946110402E-6</v>
      </c>
      <c r="L40" s="2">
        <f t="shared" si="23"/>
        <v>37</v>
      </c>
      <c r="M40" s="3">
        <f t="shared" si="27"/>
        <v>5.3334613866006988</v>
      </c>
      <c r="N40" s="3">
        <f t="shared" si="28"/>
        <v>8.2763369910963294E-2</v>
      </c>
      <c r="O40" s="4">
        <f t="shared" si="24"/>
        <v>17.594266268071522</v>
      </c>
      <c r="P40" s="3">
        <f t="shared" si="29"/>
        <v>1.3247065871026456E-2</v>
      </c>
      <c r="Q40" s="3">
        <f t="shared" si="25"/>
        <v>3.4257291462781563</v>
      </c>
      <c r="R40" s="4">
        <f t="shared" si="30"/>
        <v>271.7783029725818</v>
      </c>
      <c r="T40" s="37">
        <v>17.594000000000001</v>
      </c>
      <c r="U40" s="36">
        <v>8.2790000000000002E-2</v>
      </c>
      <c r="V40" s="36">
        <v>1.3270000000000001E-2</v>
      </c>
      <c r="W40" s="37">
        <v>271.77800000000002</v>
      </c>
      <c r="X40" s="36">
        <v>3.4258199999999999</v>
      </c>
    </row>
    <row r="41" spans="1:24" x14ac:dyDescent="0.2">
      <c r="A41" s="2">
        <v>37</v>
      </c>
      <c r="B41" s="2">
        <f t="shared" si="16"/>
        <v>-4.3644505504742375E-4</v>
      </c>
      <c r="C41" s="2">
        <f t="shared" si="17"/>
        <v>0.99956365017324111</v>
      </c>
      <c r="D41" s="6">
        <f t="shared" si="18"/>
        <v>0.99956365017324111</v>
      </c>
      <c r="E41" s="7">
        <f t="shared" si="19"/>
        <v>4.3634982675888612E-4</v>
      </c>
      <c r="F41" s="2">
        <v>37</v>
      </c>
      <c r="G41" s="6">
        <f t="shared" si="31"/>
        <v>0.99018604750278305</v>
      </c>
      <c r="H41" s="3">
        <f t="shared" si="26"/>
        <v>0.13073941396350214</v>
      </c>
      <c r="I41" s="3">
        <f t="shared" si="20"/>
        <v>1.7092794363519979E-2</v>
      </c>
      <c r="J41" s="2">
        <f t="shared" si="21"/>
        <v>5.648825308757947E-5</v>
      </c>
      <c r="K41" s="2">
        <f t="shared" si="22"/>
        <v>7.3852411044921304E-6</v>
      </c>
      <c r="L41" s="2">
        <f t="shared" si="23"/>
        <v>38</v>
      </c>
      <c r="M41" s="3">
        <f t="shared" si="27"/>
        <v>5.1899048135348957</v>
      </c>
      <c r="N41" s="3">
        <f t="shared" si="28"/>
        <v>8.6938734210311897E-2</v>
      </c>
      <c r="O41" s="4">
        <f t="shared" si="24"/>
        <v>17.514175189238564</v>
      </c>
      <c r="P41" s="3">
        <f t="shared" si="29"/>
        <v>1.4337747868457462E-2</v>
      </c>
      <c r="Q41" s="3">
        <f t="shared" si="25"/>
        <v>3.5282842466844535</v>
      </c>
      <c r="R41" s="4">
        <f t="shared" si="30"/>
        <v>268.27481717081065</v>
      </c>
      <c r="T41" s="37">
        <v>17.513999999999999</v>
      </c>
      <c r="U41" s="36">
        <v>8.6970000000000006E-2</v>
      </c>
      <c r="V41" s="36">
        <v>1.436E-2</v>
      </c>
      <c r="W41" s="37">
        <v>268.27499999999998</v>
      </c>
      <c r="X41" s="36">
        <v>3.5283799999999998</v>
      </c>
    </row>
    <row r="42" spans="1:24" x14ac:dyDescent="0.2">
      <c r="A42" s="2">
        <v>38</v>
      </c>
      <c r="B42" s="2">
        <f t="shared" si="16"/>
        <v>-4.6328424187330373E-4</v>
      </c>
      <c r="C42" s="2">
        <f t="shared" si="17"/>
        <v>0.99953682305770042</v>
      </c>
      <c r="D42" s="6">
        <f t="shared" si="18"/>
        <v>0.99953682305770042</v>
      </c>
      <c r="E42" s="7">
        <f t="shared" si="19"/>
        <v>4.6317694229958128E-4</v>
      </c>
      <c r="F42" s="2">
        <v>38</v>
      </c>
      <c r="G42" s="6">
        <f t="shared" si="31"/>
        <v>0.98975397999249615</v>
      </c>
      <c r="H42" s="3">
        <f t="shared" si="26"/>
        <v>0.12392361513128165</v>
      </c>
      <c r="I42" s="3">
        <f t="shared" si="20"/>
        <v>1.5357062387206018E-2</v>
      </c>
      <c r="J42" s="2">
        <f t="shared" si="21"/>
        <v>5.6810454329423793E-5</v>
      </c>
      <c r="K42" s="2">
        <f t="shared" si="22"/>
        <v>7.0401568777527668E-6</v>
      </c>
      <c r="L42" s="2">
        <f t="shared" si="23"/>
        <v>39</v>
      </c>
      <c r="M42" s="3">
        <f t="shared" si="27"/>
        <v>5.0465943571782477</v>
      </c>
      <c r="N42" s="3">
        <f t="shared" si="28"/>
        <v>9.1323863917319448E-2</v>
      </c>
      <c r="O42" s="4">
        <f t="shared" si="24"/>
        <v>17.43006042849505</v>
      </c>
      <c r="P42" s="3">
        <f t="shared" si="29"/>
        <v>1.5528697939186537E-2</v>
      </c>
      <c r="Q42" s="3">
        <f t="shared" si="25"/>
        <v>3.6322044274328764</v>
      </c>
      <c r="R42" s="4">
        <f t="shared" si="30"/>
        <v>264.66796511128348</v>
      </c>
      <c r="T42" s="37">
        <v>17.43</v>
      </c>
      <c r="U42" s="36">
        <v>9.1350000000000001E-2</v>
      </c>
      <c r="V42" s="36">
        <v>1.5554999999999999E-2</v>
      </c>
      <c r="W42" s="37">
        <v>264.66800000000001</v>
      </c>
      <c r="X42" s="36">
        <v>3.6323099999999999</v>
      </c>
    </row>
    <row r="43" spans="1:24" x14ac:dyDescent="0.2">
      <c r="A43" s="2">
        <v>39</v>
      </c>
      <c r="B43" s="2">
        <f t="shared" si="16"/>
        <v>-4.9345148786559395E-4</v>
      </c>
      <c r="C43" s="2">
        <f t="shared" si="17"/>
        <v>0.99950667023929685</v>
      </c>
      <c r="D43" s="6">
        <f t="shared" si="18"/>
        <v>0.99950667023929685</v>
      </c>
      <c r="E43" s="7">
        <f t="shared" si="19"/>
        <v>4.9332976070315393E-4</v>
      </c>
      <c r="F43" s="2">
        <v>39</v>
      </c>
      <c r="G43" s="6">
        <f t="shared" si="31"/>
        <v>0.98929554877041437</v>
      </c>
      <c r="H43" s="3">
        <f t="shared" si="26"/>
        <v>0.11746314230453238</v>
      </c>
      <c r="I43" s="3">
        <f t="shared" si="20"/>
        <v>1.3797589800054823E-2</v>
      </c>
      <c r="J43" s="2">
        <f t="shared" si="21"/>
        <v>5.7327761660834557E-5</v>
      </c>
      <c r="K43" s="2">
        <f t="shared" si="22"/>
        <v>6.7338990259669239E-6</v>
      </c>
      <c r="L43" s="2">
        <f t="shared" si="23"/>
        <v>40</v>
      </c>
      <c r="M43" s="3">
        <f t="shared" si="27"/>
        <v>4.9038832334765958</v>
      </c>
      <c r="N43" s="3">
        <f t="shared" si="28"/>
        <v>9.5927931096278743E-2</v>
      </c>
      <c r="O43" s="4">
        <f t="shared" si="24"/>
        <v>17.34174604897138</v>
      </c>
      <c r="P43" s="3">
        <f t="shared" si="29"/>
        <v>1.6828446629917209E-2</v>
      </c>
      <c r="Q43" s="3">
        <f t="shared" si="25"/>
        <v>3.7373600535107734</v>
      </c>
      <c r="R43" s="4">
        <f t="shared" si="30"/>
        <v>260.9568586401989</v>
      </c>
      <c r="T43" s="37">
        <v>17.341999999999999</v>
      </c>
      <c r="U43" s="36">
        <v>9.5960000000000004E-2</v>
      </c>
      <c r="V43" s="36">
        <v>1.686E-2</v>
      </c>
      <c r="W43" s="37">
        <v>260.95699999999999</v>
      </c>
      <c r="X43" s="36">
        <v>3.7374800000000001</v>
      </c>
    </row>
    <row r="44" spans="1:24" x14ac:dyDescent="0.2">
      <c r="A44" s="2">
        <v>40</v>
      </c>
      <c r="B44" s="2">
        <f t="shared" si="16"/>
        <v>-5.2735947236092655E-4</v>
      </c>
      <c r="C44" s="2">
        <f t="shared" si="17"/>
        <v>0.99947277955720504</v>
      </c>
      <c r="D44" s="6">
        <f t="shared" si="18"/>
        <v>0.99947277955720504</v>
      </c>
      <c r="E44" s="7">
        <f t="shared" si="19"/>
        <v>5.2722044279496227E-4</v>
      </c>
      <c r="F44" s="2">
        <v>40</v>
      </c>
      <c r="G44" s="6">
        <f t="shared" si="31"/>
        <v>0.98880749983407479</v>
      </c>
      <c r="H44" s="3">
        <f t="shared" si="26"/>
        <v>0.11133947137870367</v>
      </c>
      <c r="I44" s="3">
        <f t="shared" si="20"/>
        <v>1.2396477886889174E-2</v>
      </c>
      <c r="J44" s="2">
        <f t="shared" si="21"/>
        <v>5.8043440655948423E-5</v>
      </c>
      <c r="K44" s="2">
        <f t="shared" si="22"/>
        <v>6.4625259996344551E-6</v>
      </c>
      <c r="L44" s="2">
        <f t="shared" si="23"/>
        <v>41</v>
      </c>
      <c r="M44" s="3">
        <f t="shared" si="27"/>
        <v>4.7620858786567517</v>
      </c>
      <c r="N44" s="3">
        <f t="shared" si="28"/>
        <v>0.10076034562306552</v>
      </c>
      <c r="O44" s="4">
        <f t="shared" si="24"/>
        <v>17.249051552139381</v>
      </c>
      <c r="P44" s="3">
        <f t="shared" si="29"/>
        <v>1.8246153420060918E-2</v>
      </c>
      <c r="Q44" s="3">
        <f t="shared" si="25"/>
        <v>3.8436070548959194</v>
      </c>
      <c r="R44" s="4">
        <f t="shared" si="30"/>
        <v>257.14079899257911</v>
      </c>
      <c r="T44" s="37">
        <v>17.248999999999999</v>
      </c>
      <c r="U44" s="36">
        <v>0.1008</v>
      </c>
      <c r="V44" s="36">
        <v>1.8280000000000001E-2</v>
      </c>
      <c r="W44" s="37">
        <v>257.14100000000002</v>
      </c>
      <c r="X44" s="36">
        <v>3.8437399999999999</v>
      </c>
    </row>
    <row r="45" spans="1:24" x14ac:dyDescent="0.2">
      <c r="A45" s="2">
        <v>41</v>
      </c>
      <c r="B45" s="2">
        <f t="shared" si="16"/>
        <v>-5.6547204693368244E-4</v>
      </c>
      <c r="C45" s="2">
        <f t="shared" si="17"/>
        <v>0.99943468780225275</v>
      </c>
      <c r="D45" s="6">
        <f t="shared" si="18"/>
        <v>0.99943468780225275</v>
      </c>
      <c r="E45" s="7">
        <f t="shared" si="19"/>
        <v>5.653121977472475E-4</v>
      </c>
      <c r="F45" s="2">
        <v>41</v>
      </c>
      <c r="G45" s="6">
        <f t="shared" si="31"/>
        <v>0.98828618030617332</v>
      </c>
      <c r="H45" s="3">
        <f t="shared" si="26"/>
        <v>0.10553504396085657</v>
      </c>
      <c r="I45" s="3">
        <f t="shared" si="20"/>
        <v>1.1137645503819928E-2</v>
      </c>
      <c r="J45" s="2">
        <f t="shared" si="21"/>
        <v>5.896139825711007E-5</v>
      </c>
      <c r="K45" s="2">
        <f t="shared" si="22"/>
        <v>6.2224937570576832E-6</v>
      </c>
      <c r="L45" s="2">
        <f t="shared" si="23"/>
        <v>42</v>
      </c>
      <c r="M45" s="3">
        <f t="shared" si="27"/>
        <v>4.6214809572190383</v>
      </c>
      <c r="N45" s="3">
        <f t="shared" si="28"/>
        <v>0.10583074031931163</v>
      </c>
      <c r="O45" s="4">
        <f t="shared" si="24"/>
        <v>17.151792162965929</v>
      </c>
      <c r="P45" s="3">
        <f t="shared" si="29"/>
        <v>1.9791639024258349E-2</v>
      </c>
      <c r="Q45" s="3">
        <f t="shared" si="25"/>
        <v>3.9507862135397485</v>
      </c>
      <c r="R45" s="4">
        <f t="shared" si="30"/>
        <v>253.2192959389931</v>
      </c>
      <c r="T45" s="37">
        <v>17.152000000000001</v>
      </c>
      <c r="U45" s="36">
        <v>0.10588</v>
      </c>
      <c r="V45" s="36">
        <v>1.983E-2</v>
      </c>
      <c r="W45" s="37">
        <v>253.21899999999999</v>
      </c>
      <c r="X45" s="36">
        <v>3.9509300000000001</v>
      </c>
    </row>
    <row r="46" spans="1:24" x14ac:dyDescent="0.2">
      <c r="A46" s="2">
        <v>42</v>
      </c>
      <c r="B46" s="2">
        <f t="shared" si="16"/>
        <v>-6.0831058075345903E-4</v>
      </c>
      <c r="C46" s="2">
        <f t="shared" si="17"/>
        <v>0.9993918744026169</v>
      </c>
      <c r="D46" s="6">
        <f t="shared" si="18"/>
        <v>0.9993918744026169</v>
      </c>
      <c r="E46" s="7">
        <f t="shared" si="19"/>
        <v>6.0812559738310235E-4</v>
      </c>
      <c r="F46" s="2">
        <v>42</v>
      </c>
      <c r="G46" s="6">
        <f t="shared" si="31"/>
        <v>0.98772749007358118</v>
      </c>
      <c r="H46" s="3">
        <f t="shared" si="26"/>
        <v>0.1000332170245086</v>
      </c>
      <c r="I46" s="3">
        <f t="shared" si="20"/>
        <v>1.0006644508272437E-2</v>
      </c>
      <c r="J46" s="2">
        <f t="shared" si="21"/>
        <v>6.0086189211934993E-5</v>
      </c>
      <c r="K46" s="2">
        <f t="shared" si="22"/>
        <v>6.0106148056131806E-6</v>
      </c>
      <c r="L46" s="2">
        <f t="shared" si="23"/>
        <v>43</v>
      </c>
      <c r="M46" s="3">
        <f t="shared" si="27"/>
        <v>4.4823141557092629</v>
      </c>
      <c r="N46" s="3">
        <f t="shared" si="28"/>
        <v>0.11114895269785345</v>
      </c>
      <c r="O46" s="4">
        <f t="shared" si="24"/>
        <v>17.049779180068448</v>
      </c>
      <c r="P46" s="3">
        <f t="shared" si="29"/>
        <v>2.1475417142490259E-2</v>
      </c>
      <c r="Q46" s="3">
        <f t="shared" si="25"/>
        <v>4.0587224695668791</v>
      </c>
      <c r="R46" s="4">
        <f t="shared" si="30"/>
        <v>249.19208781053007</v>
      </c>
      <c r="T46" s="37">
        <v>17.05</v>
      </c>
      <c r="U46" s="36">
        <v>0.11119999999999999</v>
      </c>
      <c r="V46" s="36">
        <v>2.1520000000000001E-2</v>
      </c>
      <c r="W46" s="37">
        <v>249.19200000000001</v>
      </c>
      <c r="X46" s="36">
        <v>4.0588800000000003</v>
      </c>
    </row>
    <row r="47" spans="1:24" x14ac:dyDescent="0.2">
      <c r="A47" s="2">
        <v>43</v>
      </c>
      <c r="B47" s="2">
        <f t="shared" si="16"/>
        <v>-6.5646109276688771E-4</v>
      </c>
      <c r="C47" s="2">
        <f t="shared" si="17"/>
        <v>0.99934375433067468</v>
      </c>
      <c r="D47" s="6">
        <f t="shared" si="18"/>
        <v>0.99934375433067468</v>
      </c>
      <c r="E47" s="7">
        <f t="shared" si="19"/>
        <v>6.5624566932531714E-4</v>
      </c>
      <c r="F47" s="2">
        <v>43</v>
      </c>
      <c r="G47" s="6">
        <f t="shared" si="31"/>
        <v>0.98712682770362847</v>
      </c>
      <c r="H47" s="3">
        <f t="shared" si="26"/>
        <v>9.4818215189107671E-2</v>
      </c>
      <c r="I47" s="3">
        <f t="shared" si="20"/>
        <v>8.9904939316479294E-3</v>
      </c>
      <c r="J47" s="2">
        <f t="shared" si="21"/>
        <v>6.1423022263320525E-5</v>
      </c>
      <c r="K47" s="2">
        <f t="shared" si="22"/>
        <v>5.8240213425288765E-6</v>
      </c>
      <c r="L47" s="2">
        <f t="shared" si="23"/>
        <v>44</v>
      </c>
      <c r="M47" s="3">
        <f t="shared" si="27"/>
        <v>4.3448007762012386</v>
      </c>
      <c r="N47" s="3">
        <f t="shared" si="28"/>
        <v>0.1167250029610075</v>
      </c>
      <c r="O47" s="4">
        <f t="shared" si="24"/>
        <v>16.942820397747944</v>
      </c>
      <c r="P47" s="3">
        <f t="shared" si="29"/>
        <v>2.3308725200073651E-2</v>
      </c>
      <c r="Q47" s="3">
        <f t="shared" si="25"/>
        <v>4.167224256036949</v>
      </c>
      <c r="R47" s="4">
        <f t="shared" si="30"/>
        <v>245.05916235463815</v>
      </c>
      <c r="T47" s="37">
        <v>16.943000000000001</v>
      </c>
      <c r="U47" s="36">
        <v>0.11677999999999999</v>
      </c>
      <c r="V47" s="36">
        <v>2.3359999999999999E-2</v>
      </c>
      <c r="W47" s="37">
        <v>245.059</v>
      </c>
      <c r="X47" s="36">
        <v>4.1673999999999998</v>
      </c>
    </row>
    <row r="48" spans="1:24" x14ac:dyDescent="0.2">
      <c r="A48" s="2">
        <v>44</v>
      </c>
      <c r="B48" s="2">
        <f t="shared" si="16"/>
        <v>-7.1058226826998237E-4</v>
      </c>
      <c r="C48" s="2">
        <f t="shared" si="17"/>
        <v>0.99928967013552195</v>
      </c>
      <c r="D48" s="6">
        <f t="shared" si="18"/>
        <v>0.99928967013552195</v>
      </c>
      <c r="E48" s="7">
        <f t="shared" si="19"/>
        <v>7.1032986447805424E-4</v>
      </c>
      <c r="F48" s="2">
        <v>44</v>
      </c>
      <c r="G48" s="6">
        <f t="shared" si="31"/>
        <v>0.98647902999787318</v>
      </c>
      <c r="H48" s="3">
        <f t="shared" si="26"/>
        <v>8.9875085487305856E-2</v>
      </c>
      <c r="I48" s="3">
        <f t="shared" si="20"/>
        <v>8.0775309913505358E-3</v>
      </c>
      <c r="J48" s="2">
        <f t="shared" si="21"/>
        <v>6.2977765625670234E-5</v>
      </c>
      <c r="K48" s="2">
        <f t="shared" si="22"/>
        <v>5.6601320694066237E-6</v>
      </c>
      <c r="L48" s="2">
        <f t="shared" si="23"/>
        <v>45</v>
      </c>
      <c r="M48" s="3">
        <f t="shared" si="27"/>
        <v>4.2091281425646239</v>
      </c>
      <c r="N48" s="3">
        <f t="shared" si="28"/>
        <v>0.12256906787452349</v>
      </c>
      <c r="O48" s="4">
        <f t="shared" si="24"/>
        <v>16.83072060713414</v>
      </c>
      <c r="P48" s="3">
        <f t="shared" si="29"/>
        <v>2.5303553543918396E-2</v>
      </c>
      <c r="Q48" s="3">
        <f t="shared" si="25"/>
        <v>4.2760828728621139</v>
      </c>
      <c r="R48" s="4">
        <f t="shared" si="30"/>
        <v>240.82077835739975</v>
      </c>
      <c r="T48" s="37">
        <v>16.831</v>
      </c>
      <c r="U48" s="36">
        <v>0.12263</v>
      </c>
      <c r="V48" s="36">
        <v>2.5360000000000001E-2</v>
      </c>
      <c r="W48" s="37">
        <v>240.821</v>
      </c>
      <c r="X48" s="36">
        <v>4.2762799999999999</v>
      </c>
    </row>
    <row r="49" spans="1:24" x14ac:dyDescent="0.2">
      <c r="A49" s="2">
        <v>45</v>
      </c>
      <c r="B49" s="2">
        <f t="shared" si="16"/>
        <v>-7.7141446953545847E-4</v>
      </c>
      <c r="C49" s="2">
        <f t="shared" si="17"/>
        <v>0.99922888299411228</v>
      </c>
      <c r="D49" s="6">
        <f t="shared" si="18"/>
        <v>0.99922888299411228</v>
      </c>
      <c r="E49" s="7">
        <f t="shared" si="19"/>
        <v>7.7111700588772258E-4</v>
      </c>
      <c r="F49" s="2">
        <v>45</v>
      </c>
      <c r="G49" s="6">
        <f t="shared" si="31"/>
        <v>0.9857783044821844</v>
      </c>
      <c r="H49" s="3">
        <f t="shared" si="26"/>
        <v>8.5189654490337302E-2</v>
      </c>
      <c r="I49" s="3">
        <f t="shared" si="20"/>
        <v>7.2572772321830466E-3</v>
      </c>
      <c r="J49" s="2">
        <f t="shared" si="21"/>
        <v>6.4756951182281812E-5</v>
      </c>
      <c r="K49" s="2">
        <f t="shared" si="22"/>
        <v>5.5166222970662275E-6</v>
      </c>
      <c r="L49" s="2">
        <f t="shared" si="23"/>
        <v>46</v>
      </c>
      <c r="M49" s="3">
        <f t="shared" si="27"/>
        <v>4.0754578317959158</v>
      </c>
      <c r="N49" s="3">
        <f t="shared" si="28"/>
        <v>0.12869145012346991</v>
      </c>
      <c r="O49" s="4">
        <f t="shared" si="24"/>
        <v>16.713282183995258</v>
      </c>
      <c r="P49" s="3">
        <f t="shared" si="29"/>
        <v>2.7472672478460188E-2</v>
      </c>
      <c r="Q49" s="3">
        <f t="shared" si="25"/>
        <v>4.3850719117987431</v>
      </c>
      <c r="R49" s="4">
        <f t="shared" si="30"/>
        <v>236.47748794849676</v>
      </c>
      <c r="T49" s="37">
        <v>16.713000000000001</v>
      </c>
      <c r="U49" s="36">
        <v>0.12876000000000001</v>
      </c>
      <c r="V49" s="36">
        <v>2.7529999999999999E-2</v>
      </c>
      <c r="W49" s="37">
        <v>236.47800000000001</v>
      </c>
      <c r="X49" s="36">
        <v>4.3852900000000004</v>
      </c>
    </row>
    <row r="50" spans="1:24" x14ac:dyDescent="0.2">
      <c r="A50" s="2">
        <v>46</v>
      </c>
      <c r="B50" s="2">
        <f t="shared" si="16"/>
        <v>-8.397898637578572E-4</v>
      </c>
      <c r="C50" s="2">
        <f t="shared" si="17"/>
        <v>0.99916056266106057</v>
      </c>
      <c r="D50" s="6">
        <f t="shared" si="18"/>
        <v>0.99916056266106057</v>
      </c>
      <c r="E50" s="7">
        <f t="shared" si="19"/>
        <v>8.3943733893943051E-4</v>
      </c>
      <c r="F50" s="2">
        <v>46</v>
      </c>
      <c r="G50" s="6">
        <f t="shared" si="31"/>
        <v>0.98501815406756299</v>
      </c>
      <c r="H50" s="3">
        <f t="shared" si="26"/>
        <v>8.0748487668566168E-2</v>
      </c>
      <c r="I50" s="3">
        <f t="shared" si="20"/>
        <v>6.5203182607605822E-3</v>
      </c>
      <c r="J50" s="2">
        <f t="shared" si="21"/>
        <v>6.6767776720234523E-5</v>
      </c>
      <c r="K50" s="2">
        <f t="shared" si="22"/>
        <v>5.3913969951514359E-6</v>
      </c>
      <c r="L50" s="2">
        <f t="shared" si="23"/>
        <v>47</v>
      </c>
      <c r="M50" s="3">
        <f t="shared" si="27"/>
        <v>3.9439277419510996</v>
      </c>
      <c r="N50" s="3">
        <f t="shared" si="28"/>
        <v>0.13510254274262054</v>
      </c>
      <c r="O50" s="4">
        <f t="shared" si="24"/>
        <v>16.590305771027914</v>
      </c>
      <c r="P50" s="3">
        <f t="shared" si="29"/>
        <v>2.9829656434807096E-2</v>
      </c>
      <c r="Q50" s="3">
        <f t="shared" si="25"/>
        <v>4.4939467458266744</v>
      </c>
      <c r="R50" s="4">
        <f t="shared" si="30"/>
        <v>232.03015948340558</v>
      </c>
      <c r="T50" s="37">
        <v>16.59</v>
      </c>
      <c r="U50" s="36">
        <v>0.13517999999999999</v>
      </c>
      <c r="V50" s="36">
        <v>2.9899999999999999E-2</v>
      </c>
      <c r="W50" s="37">
        <v>232.03</v>
      </c>
      <c r="X50" s="36">
        <v>4.4941899999999997</v>
      </c>
    </row>
    <row r="51" spans="1:24" x14ac:dyDescent="0.2">
      <c r="A51" s="2">
        <v>47</v>
      </c>
      <c r="B51" s="2">
        <f t="shared" si="16"/>
        <v>-9.1664380686383125E-4</v>
      </c>
      <c r="C51" s="2">
        <f t="shared" si="17"/>
        <v>0.9990837761827337</v>
      </c>
      <c r="D51" s="6">
        <f t="shared" si="18"/>
        <v>0.9990837761827337</v>
      </c>
      <c r="E51" s="7">
        <f t="shared" si="19"/>
        <v>9.1622381726630397E-4</v>
      </c>
      <c r="F51" s="2">
        <v>47</v>
      </c>
      <c r="G51" s="6">
        <f t="shared" si="31"/>
        <v>0.98419129304950548</v>
      </c>
      <c r="H51" s="3">
        <f t="shared" si="26"/>
        <v>7.653885087067884E-2</v>
      </c>
      <c r="I51" s="3">
        <f t="shared" si="20"/>
        <v>5.858195692604015E-3</v>
      </c>
      <c r="J51" s="2">
        <f t="shared" si="21"/>
        <v>6.9018105377847001E-5</v>
      </c>
      <c r="K51" s="2">
        <f t="shared" si="22"/>
        <v>5.2825664748918293E-6</v>
      </c>
      <c r="L51" s="2">
        <f t="shared" si="23"/>
        <v>48</v>
      </c>
      <c r="M51" s="3">
        <f t="shared" si="27"/>
        <v>3.8146540075352728</v>
      </c>
      <c r="N51" s="3">
        <f t="shared" si="28"/>
        <v>0.14181278820408286</v>
      </c>
      <c r="O51" s="4">
        <f t="shared" si="24"/>
        <v>16.461591062630774</v>
      </c>
      <c r="P51" s="3">
        <f t="shared" si="29"/>
        <v>3.2388904470191361E-2</v>
      </c>
      <c r="Q51" s="3">
        <f t="shared" si="25"/>
        <v>4.6024440976796495</v>
      </c>
      <c r="R51" s="4">
        <f t="shared" si="30"/>
        <v>227.48000087315336</v>
      </c>
      <c r="T51" s="37">
        <v>16.462</v>
      </c>
      <c r="U51" s="36">
        <v>0.1419</v>
      </c>
      <c r="V51" s="36">
        <v>3.2469999999999999E-2</v>
      </c>
      <c r="W51" s="37">
        <v>227.48</v>
      </c>
      <c r="X51" s="36">
        <v>4.6027100000000001</v>
      </c>
    </row>
    <row r="52" spans="1:24" x14ac:dyDescent="0.2">
      <c r="A52" s="2">
        <v>48</v>
      </c>
      <c r="B52" s="2">
        <f t="shared" si="16"/>
        <v>-1.0030276389149445E-3</v>
      </c>
      <c r="C52" s="2">
        <f t="shared" si="17"/>
        <v>0.99899747522516436</v>
      </c>
      <c r="D52" s="6">
        <f t="shared" si="18"/>
        <v>0.99899747522516436</v>
      </c>
      <c r="E52" s="7">
        <f t="shared" si="19"/>
        <v>1.0025247748356447E-3</v>
      </c>
      <c r="F52" s="2">
        <v>48</v>
      </c>
      <c r="G52" s="6">
        <f t="shared" si="31"/>
        <v>0.9832895535460674</v>
      </c>
      <c r="H52" s="3">
        <f t="shared" si="26"/>
        <v>7.2548673811069997E-2</v>
      </c>
      <c r="I52" s="3">
        <f t="shared" si="20"/>
        <v>5.2633100717450337E-3</v>
      </c>
      <c r="J52" s="2">
        <f t="shared" si="21"/>
        <v>7.1516461311174506E-5</v>
      </c>
      <c r="K52" s="2">
        <f t="shared" si="22"/>
        <v>5.1884244237864069E-6</v>
      </c>
      <c r="L52" s="2">
        <f t="shared" si="23"/>
        <v>49</v>
      </c>
      <c r="M52" s="3">
        <f t="shared" si="27"/>
        <v>3.6877327725763824</v>
      </c>
      <c r="N52" s="3">
        <f t="shared" si="28"/>
        <v>0.14883263174002773</v>
      </c>
      <c r="O52" s="4">
        <f t="shared" si="24"/>
        <v>16.326937700259467</v>
      </c>
      <c r="P52" s="3">
        <f t="shared" si="29"/>
        <v>3.5165656192421735E-2</v>
      </c>
      <c r="Q52" s="3">
        <f t="shared" si="25"/>
        <v>4.71028170377976</v>
      </c>
      <c r="R52" s="4">
        <f t="shared" si="30"/>
        <v>222.82858320520165</v>
      </c>
      <c r="T52" s="37">
        <v>16.327000000000002</v>
      </c>
      <c r="U52" s="36">
        <v>0.14893000000000001</v>
      </c>
      <c r="V52" s="36">
        <v>3.5249999999999997E-2</v>
      </c>
      <c r="W52" s="37">
        <v>222.82900000000001</v>
      </c>
      <c r="X52" s="36">
        <v>4.7105800000000002</v>
      </c>
    </row>
    <row r="53" spans="1:24" x14ac:dyDescent="0.2">
      <c r="A53" s="2">
        <v>49</v>
      </c>
      <c r="B53" s="2">
        <f t="shared" si="16"/>
        <v>-1.1001230661403991E-3</v>
      </c>
      <c r="C53" s="2">
        <f t="shared" si="17"/>
        <v>0.99890048184739311</v>
      </c>
      <c r="D53" s="6">
        <f t="shared" si="18"/>
        <v>0.99890048184739311</v>
      </c>
      <c r="E53" s="7">
        <f t="shared" si="19"/>
        <v>1.0995181526068931E-3</v>
      </c>
      <c r="F53" s="2">
        <v>49</v>
      </c>
      <c r="G53" s="6">
        <f t="shared" si="31"/>
        <v>0.98230378140780039</v>
      </c>
      <c r="H53" s="3">
        <f t="shared" si="26"/>
        <v>6.8766515460729857E-2</v>
      </c>
      <c r="I53" s="3">
        <f t="shared" si="20"/>
        <v>4.7288336486107987E-3</v>
      </c>
      <c r="J53" s="2">
        <f t="shared" si="21"/>
        <v>7.4272020385841462E-5</v>
      </c>
      <c r="K53" s="2">
        <f t="shared" si="22"/>
        <v>5.1074280381626099E-6</v>
      </c>
      <c r="L53" s="2">
        <f t="shared" si="23"/>
        <v>50</v>
      </c>
      <c r="M53" s="3">
        <f t="shared" si="27"/>
        <v>3.5632418310367555</v>
      </c>
      <c r="N53" s="3">
        <f t="shared" si="28"/>
        <v>0.15617246847969174</v>
      </c>
      <c r="O53" s="4">
        <f t="shared" si="24"/>
        <v>16.186146286435005</v>
      </c>
      <c r="P53" s="3">
        <f t="shared" si="29"/>
        <v>3.817600209664062E-2</v>
      </c>
      <c r="Q53" s="3">
        <f t="shared" si="25"/>
        <v>4.8171580913327805</v>
      </c>
      <c r="R53" s="4">
        <f t="shared" si="30"/>
        <v>218.07786446968811</v>
      </c>
      <c r="T53" s="37">
        <v>16.186</v>
      </c>
      <c r="U53" s="36">
        <v>0.15629000000000001</v>
      </c>
      <c r="V53" s="36">
        <v>3.8269999999999998E-2</v>
      </c>
      <c r="W53" s="37">
        <v>218.078</v>
      </c>
      <c r="X53" s="36">
        <v>4.8174900000000003</v>
      </c>
    </row>
    <row r="54" spans="1:24" x14ac:dyDescent="0.2">
      <c r="A54" s="2">
        <v>50</v>
      </c>
      <c r="B54" s="2">
        <f t="shared" si="16"/>
        <v>-1.2092583263418096E-3</v>
      </c>
      <c r="C54" s="2">
        <f t="shared" si="17"/>
        <v>0.99879147253187961</v>
      </c>
      <c r="D54" s="6">
        <f t="shared" si="18"/>
        <v>0.99879147253187961</v>
      </c>
      <c r="E54" s="7">
        <f t="shared" si="19"/>
        <v>1.2085274681203906E-3</v>
      </c>
      <c r="F54" s="2">
        <v>50</v>
      </c>
      <c r="G54" s="6">
        <f t="shared" si="31"/>
        <v>0.98122372056876817</v>
      </c>
      <c r="H54" s="3">
        <f t="shared" si="26"/>
        <v>6.5181531242397964E-2</v>
      </c>
      <c r="I54" s="3">
        <f t="shared" si="20"/>
        <v>4.2486320151037017E-3</v>
      </c>
      <c r="J54" s="2">
        <f t="shared" si="21"/>
        <v>7.7294594463556541E-5</v>
      </c>
      <c r="K54" s="2">
        <f t="shared" si="22"/>
        <v>5.0381800238947907E-6</v>
      </c>
      <c r="L54" s="2">
        <f t="shared" si="23"/>
        <v>51</v>
      </c>
      <c r="M54" s="3">
        <f t="shared" si="27"/>
        <v>3.4412421436972807</v>
      </c>
      <c r="N54" s="3">
        <f t="shared" si="28"/>
        <v>0.16384258398873353</v>
      </c>
      <c r="O54" s="4">
        <f t="shared" si="24"/>
        <v>16.039019525307019</v>
      </c>
      <c r="P54" s="3">
        <f t="shared" si="29"/>
        <v>4.1436887190660188E-2</v>
      </c>
      <c r="Q54" s="3">
        <f t="shared" si="25"/>
        <v>4.9227524878311684</v>
      </c>
      <c r="R54" s="4">
        <f t="shared" si="30"/>
        <v>213.23021317340039</v>
      </c>
      <c r="T54" s="37">
        <v>16.039000000000001</v>
      </c>
      <c r="U54" s="36">
        <v>0.16397</v>
      </c>
      <c r="V54" s="36">
        <v>4.1549999999999997E-2</v>
      </c>
      <c r="W54" s="37">
        <v>213.23</v>
      </c>
      <c r="X54" s="36">
        <v>4.9231199999999999</v>
      </c>
    </row>
    <row r="55" spans="1:24" x14ac:dyDescent="0.2">
      <c r="A55" s="2">
        <v>51</v>
      </c>
      <c r="B55" s="2">
        <f t="shared" si="16"/>
        <v>-1.3319263588081921E-3</v>
      </c>
      <c r="C55" s="2">
        <f t="shared" si="17"/>
        <v>0.99866896026142316</v>
      </c>
      <c r="D55" s="6">
        <f t="shared" si="18"/>
        <v>0.99866896026142316</v>
      </c>
      <c r="E55" s="7">
        <f t="shared" si="19"/>
        <v>1.3310397385768447E-3</v>
      </c>
      <c r="F55" s="2">
        <v>51</v>
      </c>
      <c r="G55" s="6">
        <f t="shared" si="31"/>
        <v>0.98003788475008957</v>
      </c>
      <c r="H55" s="3">
        <f t="shared" si="26"/>
        <v>6.1783441935922244E-2</v>
      </c>
      <c r="I55" s="3">
        <f t="shared" si="20"/>
        <v>3.8171936974494753E-3</v>
      </c>
      <c r="J55" s="2">
        <f t="shared" si="21"/>
        <v>8.0594607573218985E-5</v>
      </c>
      <c r="K55" s="2">
        <f t="shared" si="22"/>
        <v>4.9794122573484143E-6</v>
      </c>
      <c r="L55" s="2">
        <f t="shared" si="23"/>
        <v>52</v>
      </c>
      <c r="M55" s="3">
        <f t="shared" si="27"/>
        <v>3.3217792401857222</v>
      </c>
      <c r="N55" s="3">
        <f t="shared" si="28"/>
        <v>0.17185308781710174</v>
      </c>
      <c r="O55" s="4">
        <f t="shared" si="24"/>
        <v>15.885363497326502</v>
      </c>
      <c r="P55" s="3">
        <f t="shared" si="29"/>
        <v>4.496610667231208E-2</v>
      </c>
      <c r="Q55" s="3">
        <f t="shared" si="25"/>
        <v>5.0267248836503473</v>
      </c>
      <c r="R55" s="4">
        <f t="shared" si="30"/>
        <v>208.28843158960623</v>
      </c>
      <c r="T55" s="37">
        <v>15.885</v>
      </c>
      <c r="U55" s="36">
        <v>0.17199999999999999</v>
      </c>
      <c r="V55" s="36">
        <v>4.5089999999999998E-2</v>
      </c>
      <c r="W55" s="37">
        <v>208.28899999999999</v>
      </c>
      <c r="X55" s="36">
        <v>5.0271400000000002</v>
      </c>
    </row>
    <row r="56" spans="1:24" x14ac:dyDescent="0.2">
      <c r="A56" s="2">
        <v>52</v>
      </c>
      <c r="B56" s="2">
        <f t="shared" si="16"/>
        <v>-1.4698052273004086E-3</v>
      </c>
      <c r="C56" s="2">
        <f t="shared" si="17"/>
        <v>0.99853127440738698</v>
      </c>
      <c r="D56" s="6">
        <f t="shared" si="18"/>
        <v>0.99853127440738698</v>
      </c>
      <c r="E56" s="7">
        <f t="shared" si="19"/>
        <v>1.4687255926130183E-3</v>
      </c>
      <c r="F56" s="2">
        <v>52</v>
      </c>
      <c r="G56" s="6">
        <f t="shared" si="31"/>
        <v>0.97873341538017644</v>
      </c>
      <c r="H56" s="3">
        <f t="shared" si="26"/>
        <v>5.8562504204665633E-2</v>
      </c>
      <c r="I56" s="3">
        <f t="shared" si="20"/>
        <v>3.4295668987214798E-3</v>
      </c>
      <c r="J56" s="2">
        <f t="shared" si="21"/>
        <v>8.418306192773104E-5</v>
      </c>
      <c r="K56" s="2">
        <f t="shared" si="22"/>
        <v>4.9299709181043765E-6</v>
      </c>
      <c r="L56" s="2">
        <f t="shared" si="23"/>
        <v>53</v>
      </c>
      <c r="M56" s="3">
        <f t="shared" si="27"/>
        <v>3.2048845144140636</v>
      </c>
      <c r="N56" s="3">
        <f t="shared" si="28"/>
        <v>0.18021383969053509</v>
      </c>
      <c r="O56" s="4">
        <f t="shared" si="24"/>
        <v>15.724989075027008</v>
      </c>
      <c r="P56" s="3">
        <f t="shared" si="29"/>
        <v>4.8782292309976757E-2</v>
      </c>
      <c r="Q56" s="3">
        <f t="shared" si="25"/>
        <v>5.1287162697670201</v>
      </c>
      <c r="R56" s="4">
        <f t="shared" si="30"/>
        <v>203.25577835544158</v>
      </c>
      <c r="T56" s="37">
        <v>15.725</v>
      </c>
      <c r="U56" s="36">
        <v>0.18038000000000001</v>
      </c>
      <c r="V56" s="36">
        <v>4.8919999999999998E-2</v>
      </c>
      <c r="W56" s="37">
        <v>203.256</v>
      </c>
      <c r="X56" s="36">
        <v>5.1291799999999999</v>
      </c>
    </row>
    <row r="57" spans="1:24" x14ac:dyDescent="0.2">
      <c r="A57" s="2">
        <v>53</v>
      </c>
      <c r="B57" s="2">
        <f t="shared" si="16"/>
        <v>-1.6247810754856594E-3</v>
      </c>
      <c r="C57" s="2">
        <f t="shared" si="17"/>
        <v>0.99837653816669603</v>
      </c>
      <c r="D57" s="6">
        <f t="shared" si="18"/>
        <v>0.99837653816669603</v>
      </c>
      <c r="E57" s="7">
        <f t="shared" si="19"/>
        <v>1.6234618333039741E-3</v>
      </c>
      <c r="F57" s="2">
        <v>53</v>
      </c>
      <c r="G57" s="6">
        <f t="shared" si="31"/>
        <v>0.97729592456466208</v>
      </c>
      <c r="H57" s="3">
        <f t="shared" si="26"/>
        <v>5.5509482658450841E-2</v>
      </c>
      <c r="I57" s="3">
        <f t="shared" si="20"/>
        <v>3.0813026650088546E-3</v>
      </c>
      <c r="J57" s="2">
        <f t="shared" si="21"/>
        <v>8.8071491363140298E-5</v>
      </c>
      <c r="K57" s="2">
        <f t="shared" si="22"/>
        <v>4.8888029225261387E-6</v>
      </c>
      <c r="L57" s="2">
        <f t="shared" si="23"/>
        <v>54</v>
      </c>
      <c r="M57" s="3">
        <f t="shared" si="27"/>
        <v>3.0905764213421132</v>
      </c>
      <c r="N57" s="3">
        <f t="shared" si="28"/>
        <v>0.18893436802254038</v>
      </c>
      <c r="O57" s="4">
        <f t="shared" si="24"/>
        <v>15.557713486113087</v>
      </c>
      <c r="P57" s="3">
        <f t="shared" si="29"/>
        <v>5.2904888068779805E-2</v>
      </c>
      <c r="Q57" s="3">
        <f t="shared" si="25"/>
        <v>5.2283490738225282</v>
      </c>
      <c r="R57" s="4">
        <f t="shared" si="30"/>
        <v>198.13599009030071</v>
      </c>
      <c r="T57" s="37">
        <v>15.558</v>
      </c>
      <c r="U57" s="36">
        <v>0.18912000000000001</v>
      </c>
      <c r="V57" s="36">
        <v>5.3060000000000003E-2</v>
      </c>
      <c r="W57" s="37">
        <v>198.136</v>
      </c>
      <c r="X57" s="36">
        <v>5.2288699999999997</v>
      </c>
    </row>
    <row r="58" spans="1:24" x14ac:dyDescent="0.2">
      <c r="A58" s="2">
        <v>54</v>
      </c>
      <c r="B58" s="2">
        <f t="shared" si="16"/>
        <v>-1.798973928845881E-3</v>
      </c>
      <c r="C58" s="2">
        <f t="shared" si="17"/>
        <v>0.99820264325484998</v>
      </c>
      <c r="D58" s="6">
        <f t="shared" si="18"/>
        <v>0.99820264325484998</v>
      </c>
      <c r="E58" s="7">
        <f t="shared" si="19"/>
        <v>1.797356745150025E-3</v>
      </c>
      <c r="F58" s="2">
        <v>54</v>
      </c>
      <c r="G58" s="6">
        <f t="shared" si="31"/>
        <v>0.97570932193128779</v>
      </c>
      <c r="H58" s="3">
        <f t="shared" si="26"/>
        <v>5.2615623372939187E-2</v>
      </c>
      <c r="I58" s="3">
        <f t="shared" si="20"/>
        <v>2.7684038229229845E-3</v>
      </c>
      <c r="J58" s="2">
        <f t="shared" si="21"/>
        <v>9.2271899328428403E-5</v>
      </c>
      <c r="K58" s="2">
        <f t="shared" si="22"/>
        <v>4.8549435029703494E-6</v>
      </c>
      <c r="L58" s="2">
        <f t="shared" si="23"/>
        <v>55</v>
      </c>
      <c r="M58" s="3">
        <f t="shared" si="27"/>
        <v>2.9788615826988507</v>
      </c>
      <c r="N58" s="3">
        <f t="shared" si="28"/>
        <v>0.19802378048017225</v>
      </c>
      <c r="O58" s="4">
        <f t="shared" si="24"/>
        <v>15.383362028971241</v>
      </c>
      <c r="P58" s="3">
        <f t="shared" si="29"/>
        <v>5.7354113423575832E-2</v>
      </c>
      <c r="Q58" s="3">
        <f t="shared" si="25"/>
        <v>5.3252278187363551</v>
      </c>
      <c r="R58" s="4">
        <f t="shared" si="30"/>
        <v>192.93330166905099</v>
      </c>
      <c r="T58" s="37">
        <v>15.384</v>
      </c>
      <c r="U58" s="36">
        <v>0.19822999999999999</v>
      </c>
      <c r="V58" s="36">
        <v>5.7529999999999998E-2</v>
      </c>
      <c r="W58" s="37">
        <v>192.934</v>
      </c>
      <c r="X58" s="36">
        <v>5.3258099999999997</v>
      </c>
    </row>
    <row r="59" spans="1:24" x14ac:dyDescent="0.2">
      <c r="A59" s="2">
        <v>55</v>
      </c>
      <c r="B59" s="2">
        <f t="shared" si="16"/>
        <v>-1.9947666960227718E-3</v>
      </c>
      <c r="C59" s="2">
        <f t="shared" si="17"/>
        <v>0.99800722152882837</v>
      </c>
      <c r="D59" s="6">
        <f t="shared" si="18"/>
        <v>0.99800722152882837</v>
      </c>
      <c r="E59" s="7">
        <f t="shared" si="19"/>
        <v>1.9927784711716301E-3</v>
      </c>
      <c r="F59" s="2">
        <v>55</v>
      </c>
      <c r="G59" s="6">
        <f t="shared" si="31"/>
        <v>0.97395562420020887</v>
      </c>
      <c r="H59" s="3">
        <f t="shared" si="26"/>
        <v>4.9872628789515816E-2</v>
      </c>
      <c r="I59" s="3">
        <f t="shared" si="20"/>
        <v>2.4872791023768416E-3</v>
      </c>
      <c r="J59" s="2">
        <f t="shared" si="21"/>
        <v>9.6796678034374942E-5</v>
      </c>
      <c r="K59" s="2">
        <f t="shared" si="22"/>
        <v>4.8275047916666599E-6</v>
      </c>
      <c r="L59" s="2">
        <f t="shared" si="23"/>
        <v>56</v>
      </c>
      <c r="M59" s="3">
        <f t="shared" si="27"/>
        <v>2.869735809072949</v>
      </c>
      <c r="N59" s="3">
        <f t="shared" si="28"/>
        <v>0.20749066641025984</v>
      </c>
      <c r="O59" s="4">
        <f t="shared" si="24"/>
        <v>15.201769944312288</v>
      </c>
      <c r="P59" s="3">
        <f t="shared" si="29"/>
        <v>6.2150912710302555E-2</v>
      </c>
      <c r="Q59" s="3">
        <f t="shared" si="25"/>
        <v>5.4189400287725498</v>
      </c>
      <c r="R59" s="4">
        <f t="shared" si="30"/>
        <v>187.65246474353495</v>
      </c>
      <c r="T59" s="37">
        <v>15.202</v>
      </c>
      <c r="U59" s="36">
        <v>0.20771999999999999</v>
      </c>
      <c r="V59" s="36">
        <v>6.2350000000000003E-2</v>
      </c>
      <c r="W59" s="37">
        <v>187.65299999999999</v>
      </c>
      <c r="X59" s="36">
        <v>5.4195900000000004</v>
      </c>
    </row>
    <row r="60" spans="1:24" x14ac:dyDescent="0.2">
      <c r="A60" s="2">
        <v>56</v>
      </c>
      <c r="B60" s="2">
        <f t="shared" si="16"/>
        <v>-2.2148377663295951E-3</v>
      </c>
      <c r="C60" s="2">
        <f t="shared" si="17"/>
        <v>0.99778761317702147</v>
      </c>
      <c r="D60" s="6">
        <f t="shared" si="18"/>
        <v>0.99778761317702147</v>
      </c>
      <c r="E60" s="7">
        <f t="shared" si="19"/>
        <v>2.2123868229785293E-3</v>
      </c>
      <c r="F60" s="2">
        <v>56</v>
      </c>
      <c r="G60" s="6">
        <f t="shared" si="31"/>
        <v>0.97201474640042618</v>
      </c>
      <c r="H60" s="3">
        <f t="shared" si="26"/>
        <v>4.7272633923711678E-2</v>
      </c>
      <c r="I60" s="3">
        <f t="shared" si="20"/>
        <v>2.2347019180852562E-3</v>
      </c>
      <c r="J60" s="2">
        <f t="shared" si="21"/>
        <v>1.0165850477114382E-4</v>
      </c>
      <c r="K60" s="2">
        <f t="shared" si="22"/>
        <v>4.8056652812781793E-6</v>
      </c>
      <c r="L60" s="2">
        <f t="shared" si="23"/>
        <v>57</v>
      </c>
      <c r="M60" s="3">
        <f t="shared" si="27"/>
        <v>2.7631850456343372</v>
      </c>
      <c r="N60" s="3">
        <f t="shared" si="28"/>
        <v>0.21734299102502722</v>
      </c>
      <c r="O60" s="4">
        <f t="shared" si="24"/>
        <v>15.012784444883568</v>
      </c>
      <c r="P60" s="3">
        <f t="shared" si="29"/>
        <v>6.7316888794949709E-2</v>
      </c>
      <c r="Q60" s="3">
        <f t="shared" si="25"/>
        <v>5.509057408291909</v>
      </c>
      <c r="R60" s="4">
        <f t="shared" si="30"/>
        <v>182.29876406553089</v>
      </c>
      <c r="T60" s="37">
        <v>15.013</v>
      </c>
      <c r="U60" s="36">
        <v>0.21759999999999999</v>
      </c>
      <c r="V60" s="36">
        <v>6.7540000000000003E-2</v>
      </c>
      <c r="W60" s="37">
        <v>182.29900000000001</v>
      </c>
      <c r="X60" s="36">
        <v>5.5097899999999997</v>
      </c>
    </row>
    <row r="61" spans="1:24" x14ac:dyDescent="0.2">
      <c r="A61" s="2">
        <v>57</v>
      </c>
      <c r="B61" s="2">
        <f t="shared" si="16"/>
        <v>-2.4621976493544623E-3</v>
      </c>
      <c r="C61" s="2">
        <f t="shared" si="17"/>
        <v>0.99754083107299685</v>
      </c>
      <c r="D61" s="6">
        <f t="shared" si="18"/>
        <v>0.99754083107299685</v>
      </c>
      <c r="E61" s="7">
        <f t="shared" si="19"/>
        <v>2.4591689270031525E-3</v>
      </c>
      <c r="F61" s="2">
        <v>57</v>
      </c>
      <c r="G61" s="6">
        <f t="shared" si="31"/>
        <v>0.96986427378374906</v>
      </c>
      <c r="H61" s="3">
        <f t="shared" si="26"/>
        <v>4.4808183813944719E-2</v>
      </c>
      <c r="I61" s="3">
        <f t="shared" si="20"/>
        <v>2.0077733367042574E-3</v>
      </c>
      <c r="J61" s="2">
        <f t="shared" si="21"/>
        <v>1.0687021071836314E-4</v>
      </c>
      <c r="K61" s="2">
        <f t="shared" si="22"/>
        <v>4.7886600461034199E-6</v>
      </c>
      <c r="L61" s="2">
        <f t="shared" si="23"/>
        <v>58</v>
      </c>
      <c r="M61" s="3">
        <f t="shared" si="27"/>
        <v>2.6591862486754079</v>
      </c>
      <c r="N61" s="3">
        <f t="shared" si="28"/>
        <v>0.2275879813594531</v>
      </c>
      <c r="O61" s="4">
        <f t="shared" si="24"/>
        <v>14.816266903014125</v>
      </c>
      <c r="P61" s="3">
        <f t="shared" si="29"/>
        <v>7.2874219290513548E-2</v>
      </c>
      <c r="Q61" s="3">
        <f t="shared" si="25"/>
        <v>5.5951373182923057</v>
      </c>
      <c r="R61" s="4">
        <f t="shared" si="30"/>
        <v>176.87803112511853</v>
      </c>
      <c r="T61" s="37">
        <v>14.816000000000001</v>
      </c>
      <c r="U61" s="36">
        <v>0.22788</v>
      </c>
      <c r="V61" s="36">
        <v>7.3130000000000001E-2</v>
      </c>
      <c r="W61" s="37">
        <v>176.87799999999999</v>
      </c>
      <c r="X61" s="36">
        <v>5.5959500000000002</v>
      </c>
    </row>
    <row r="62" spans="1:24" x14ac:dyDescent="0.2">
      <c r="A62" s="2">
        <v>58</v>
      </c>
      <c r="B62" s="2">
        <f t="shared" si="16"/>
        <v>-2.7402301578744216E-3</v>
      </c>
      <c r="C62" s="2">
        <f t="shared" si="17"/>
        <v>0.99726352084579795</v>
      </c>
      <c r="D62" s="6">
        <f t="shared" si="18"/>
        <v>0.99726352084579795</v>
      </c>
      <c r="E62" s="7">
        <f t="shared" si="19"/>
        <v>2.7364791542020539E-3</v>
      </c>
      <c r="F62" s="2">
        <v>58</v>
      </c>
      <c r="G62" s="6">
        <f t="shared" si="31"/>
        <v>0.96747921369824963</v>
      </c>
      <c r="H62" s="3">
        <f t="shared" si="26"/>
        <v>4.2472212145919168E-2</v>
      </c>
      <c r="I62" s="3">
        <f t="shared" si="20"/>
        <v>1.8038888045679637E-3</v>
      </c>
      <c r="J62" s="2">
        <f t="shared" si="21"/>
        <v>1.1244461679327291E-4</v>
      </c>
      <c r="K62" s="2">
        <f t="shared" si="22"/>
        <v>4.7757716191104715E-6</v>
      </c>
      <c r="L62" s="2">
        <f t="shared" si="23"/>
        <v>59</v>
      </c>
      <c r="M62" s="3">
        <f t="shared" si="27"/>
        <v>2.5577082001701505</v>
      </c>
      <c r="N62" s="3">
        <f t="shared" si="28"/>
        <v>0.23823200414924137</v>
      </c>
      <c r="O62" s="4">
        <f t="shared" si="24"/>
        <v>14.612095193137277</v>
      </c>
      <c r="P62" s="3">
        <f t="shared" si="29"/>
        <v>7.8845553534104121E-2</v>
      </c>
      <c r="Q62" s="3">
        <f t="shared" si="25"/>
        <v>5.6767245751465136</v>
      </c>
      <c r="R62" s="4">
        <f t="shared" si="30"/>
        <v>171.39665458145916</v>
      </c>
      <c r="T62" s="37">
        <v>14.612</v>
      </c>
      <c r="U62" s="36">
        <v>0.23855999999999999</v>
      </c>
      <c r="V62" s="36">
        <v>7.9130000000000006E-2</v>
      </c>
      <c r="W62" s="37">
        <v>171.39699999999999</v>
      </c>
      <c r="X62" s="36">
        <v>5.6776400000000002</v>
      </c>
    </row>
    <row r="63" spans="1:24" x14ac:dyDescent="0.2">
      <c r="A63" s="2">
        <v>59</v>
      </c>
      <c r="B63" s="2">
        <f t="shared" si="16"/>
        <v>-3.0527386974508438E-3</v>
      </c>
      <c r="C63" s="2">
        <f t="shared" si="17"/>
        <v>0.99695191617142243</v>
      </c>
      <c r="D63" s="6">
        <f t="shared" si="18"/>
        <v>0.99695191617142243</v>
      </c>
      <c r="E63" s="7">
        <f t="shared" si="19"/>
        <v>3.0480838285775746E-3</v>
      </c>
      <c r="F63" s="2">
        <v>59</v>
      </c>
      <c r="G63" s="6">
        <f t="shared" si="31"/>
        <v>0.96483172699784059</v>
      </c>
      <c r="H63" s="3">
        <f t="shared" si="26"/>
        <v>4.0258020991392578E-2</v>
      </c>
      <c r="I63" s="3">
        <f t="shared" si="20"/>
        <v>1.6207082541434053E-3</v>
      </c>
      <c r="J63" s="2">
        <f t="shared" si="21"/>
        <v>1.1839433020772692E-4</v>
      </c>
      <c r="K63" s="2">
        <f t="shared" si="22"/>
        <v>4.7663214307645341E-6</v>
      </c>
      <c r="L63" s="2">
        <f t="shared" si="23"/>
        <v>60</v>
      </c>
      <c r="M63" s="3">
        <f t="shared" si="27"/>
        <v>2.4587122676499513</v>
      </c>
      <c r="N63" s="3">
        <f t="shared" si="28"/>
        <v>0.24928043593974711</v>
      </c>
      <c r="O63" s="4">
        <f t="shared" si="24"/>
        <v>14.400166183337577</v>
      </c>
      <c r="P63" s="3">
        <f t="shared" si="29"/>
        <v>8.5253888556944935E-2</v>
      </c>
      <c r="Q63" s="3">
        <f t="shared" si="25"/>
        <v>5.7533535945804459</v>
      </c>
      <c r="R63" s="4">
        <f t="shared" si="30"/>
        <v>165.86158692979586</v>
      </c>
      <c r="T63" s="37">
        <v>14.4</v>
      </c>
      <c r="U63" s="36">
        <v>0.24965000000000001</v>
      </c>
      <c r="V63" s="36">
        <v>8.5569999999999993E-2</v>
      </c>
      <c r="W63" s="37">
        <v>165.86199999999999</v>
      </c>
      <c r="X63" s="36">
        <v>5.7543800000000003</v>
      </c>
    </row>
    <row r="64" spans="1:24" x14ac:dyDescent="0.2">
      <c r="A64" s="2">
        <v>60</v>
      </c>
      <c r="B64" s="2">
        <f t="shared" si="16"/>
        <v>-3.4039982959347538E-3</v>
      </c>
      <c r="C64" s="2">
        <f t="shared" si="17"/>
        <v>0.99660178873805105</v>
      </c>
      <c r="D64" s="6">
        <f t="shared" si="18"/>
        <v>0.99660178873805105</v>
      </c>
      <c r="E64" s="7">
        <f t="shared" si="19"/>
        <v>3.3982112619489468E-3</v>
      </c>
      <c r="F64" s="2">
        <v>60</v>
      </c>
      <c r="G64" s="6">
        <f t="shared" si="31"/>
        <v>0.96189083901347994</v>
      </c>
      <c r="H64" s="3">
        <f t="shared" si="26"/>
        <v>3.8159261603215713E-2</v>
      </c>
      <c r="I64" s="3">
        <f t="shared" si="20"/>
        <v>1.456129246102653E-3</v>
      </c>
      <c r="J64" s="2">
        <f t="shared" si="21"/>
        <v>1.2473149443366295E-4</v>
      </c>
      <c r="K64" s="2">
        <f t="shared" si="22"/>
        <v>4.7596617262541893E-6</v>
      </c>
      <c r="L64" s="2">
        <f t="shared" si="23"/>
        <v>61</v>
      </c>
      <c r="M64" s="3">
        <f t="shared" si="27"/>
        <v>2.3621531168944063</v>
      </c>
      <c r="N64" s="3">
        <f t="shared" si="28"/>
        <v>0.2607375259241283</v>
      </c>
      <c r="O64" s="4">
        <f t="shared" si="24"/>
        <v>14.180398366364448</v>
      </c>
      <c r="P64" s="3">
        <f t="shared" si="29"/>
        <v>9.2122422348325392E-2</v>
      </c>
      <c r="Q64" s="3">
        <f t="shared" si="25"/>
        <v>5.824550901778375</v>
      </c>
      <c r="R64" s="4">
        <f t="shared" si="30"/>
        <v>160.28034682069648</v>
      </c>
      <c r="T64" s="37">
        <v>14.180999999999999</v>
      </c>
      <c r="U64" s="36">
        <v>0.26114999999999999</v>
      </c>
      <c r="V64" s="36">
        <v>9.2480000000000007E-2</v>
      </c>
      <c r="W64" s="37">
        <v>160.28100000000001</v>
      </c>
      <c r="X64" s="36">
        <v>5.8257000000000003</v>
      </c>
    </row>
    <row r="65" spans="1:24" x14ac:dyDescent="0.2">
      <c r="A65" s="2">
        <v>61</v>
      </c>
      <c r="B65" s="2">
        <f t="shared" si="16"/>
        <v>-3.7988140846306547E-3</v>
      </c>
      <c r="C65" s="2">
        <f t="shared" si="17"/>
        <v>0.99620839228149105</v>
      </c>
      <c r="D65" s="6">
        <f t="shared" si="18"/>
        <v>0.99620839228149105</v>
      </c>
      <c r="E65" s="7">
        <f t="shared" si="19"/>
        <v>3.7916077185089492E-3</v>
      </c>
      <c r="F65" s="2">
        <v>61</v>
      </c>
      <c r="G65" s="6">
        <f t="shared" si="31"/>
        <v>0.95862213073157876</v>
      </c>
      <c r="H65" s="3">
        <f t="shared" si="26"/>
        <v>3.6169916211578876E-2</v>
      </c>
      <c r="I65" s="3">
        <f t="shared" si="20"/>
        <v>1.3082628387526363E-3</v>
      </c>
      <c r="J65" s="2">
        <f t="shared" si="21"/>
        <v>1.3146748421508306E-4</v>
      </c>
      <c r="K65" s="2">
        <f t="shared" si="22"/>
        <v>4.7551678886066223E-6</v>
      </c>
      <c r="L65" s="2">
        <f t="shared" si="23"/>
        <v>62</v>
      </c>
      <c r="M65" s="3">
        <f t="shared" si="27"/>
        <v>2.2679793852435384</v>
      </c>
      <c r="N65" s="3">
        <f t="shared" si="28"/>
        <v>0.272606252224393</v>
      </c>
      <c r="O65" s="4">
        <f t="shared" si="24"/>
        <v>13.952734616423005</v>
      </c>
      <c r="P65" s="3">
        <f t="shared" si="29"/>
        <v>9.9474382840339381E-2</v>
      </c>
      <c r="Q65" s="3">
        <f t="shared" si="25"/>
        <v>5.8898380254353171</v>
      </c>
      <c r="R65" s="4">
        <f t="shared" si="30"/>
        <v>154.66101642712744</v>
      </c>
      <c r="T65" s="37">
        <v>13.952999999999999</v>
      </c>
      <c r="U65" s="36">
        <v>0.27306999999999998</v>
      </c>
      <c r="V65" s="36">
        <v>9.987E-2</v>
      </c>
      <c r="W65" s="37">
        <v>154.66200000000001</v>
      </c>
      <c r="X65" s="36">
        <v>5.8911300000000004</v>
      </c>
    </row>
    <row r="66" spans="1:24" x14ac:dyDescent="0.2">
      <c r="A66" s="2">
        <v>62</v>
      </c>
      <c r="B66" s="2">
        <f t="shared" si="16"/>
        <v>-4.2425870311248648E-3</v>
      </c>
      <c r="C66" s="2">
        <f t="shared" si="17"/>
        <v>0.99576640002728223</v>
      </c>
      <c r="D66" s="6">
        <f t="shared" si="18"/>
        <v>0.99576640002728223</v>
      </c>
      <c r="E66" s="7">
        <f t="shared" si="19"/>
        <v>4.233599972717772E-3</v>
      </c>
      <c r="F66" s="2">
        <v>62</v>
      </c>
      <c r="G66" s="6">
        <f t="shared" si="31"/>
        <v>0.95498741166156342</v>
      </c>
      <c r="H66" s="3">
        <f t="shared" si="26"/>
        <v>3.4284280769269079E-2</v>
      </c>
      <c r="I66" s="3">
        <f t="shared" si="20"/>
        <v>1.1754119078660737E-3</v>
      </c>
      <c r="J66" s="2">
        <f t="shared" si="21"/>
        <v>1.3861253612751069E-4</v>
      </c>
      <c r="K66" s="2">
        <f t="shared" si="22"/>
        <v>4.7522311067360301E-6</v>
      </c>
      <c r="L66" s="2">
        <f t="shared" si="23"/>
        <v>63</v>
      </c>
      <c r="M66" s="3">
        <f t="shared" si="27"/>
        <v>2.1761343237634141</v>
      </c>
      <c r="N66" s="3">
        <f t="shared" si="28"/>
        <v>0.28488817257226257</v>
      </c>
      <c r="O66" s="4">
        <f t="shared" si="24"/>
        <v>13.7171450533866</v>
      </c>
      <c r="P66" s="3">
        <f t="shared" si="29"/>
        <v>0.10733283123371497</v>
      </c>
      <c r="Q66" s="3">
        <f t="shared" si="25"/>
        <v>5.9487347894806861</v>
      </c>
      <c r="R66" s="4">
        <f t="shared" si="30"/>
        <v>149.01223324401343</v>
      </c>
      <c r="T66" s="37">
        <v>13.718</v>
      </c>
      <c r="U66" s="36">
        <v>0.28541</v>
      </c>
      <c r="V66" s="36">
        <v>0.10778</v>
      </c>
      <c r="W66" s="37">
        <v>149.01300000000001</v>
      </c>
      <c r="X66" s="36">
        <v>5.9501799999999996</v>
      </c>
    </row>
    <row r="67" spans="1:24" x14ac:dyDescent="0.2">
      <c r="A67" s="2">
        <v>63</v>
      </c>
      <c r="B67" s="2">
        <f t="shared" si="16"/>
        <v>-4.7413878229843383E-3</v>
      </c>
      <c r="C67" s="2">
        <f t="shared" si="17"/>
        <v>0.99526983481229825</v>
      </c>
      <c r="D67" s="6">
        <f t="shared" si="18"/>
        <v>0.99526983481229825</v>
      </c>
      <c r="E67" s="7">
        <f t="shared" si="19"/>
        <v>4.7301651877017514E-3</v>
      </c>
      <c r="F67" s="2">
        <v>63</v>
      </c>
      <c r="G67" s="6">
        <f t="shared" si="31"/>
        <v>0.95094437698160716</v>
      </c>
      <c r="H67" s="3">
        <f t="shared" si="26"/>
        <v>3.2496948596463585E-2</v>
      </c>
      <c r="I67" s="3">
        <f t="shared" si="20"/>
        <v>1.0560516680811966E-3</v>
      </c>
      <c r="J67" s="2">
        <f t="shared" si="21"/>
        <v>1.4617530400032918E-4</v>
      </c>
      <c r="K67" s="2">
        <f t="shared" si="22"/>
        <v>4.7502513401711364E-6</v>
      </c>
      <c r="L67" s="2">
        <f t="shared" si="23"/>
        <v>64</v>
      </c>
      <c r="M67" s="3">
        <f t="shared" si="27"/>
        <v>2.0865564170492852</v>
      </c>
      <c r="N67" s="3">
        <f t="shared" si="28"/>
        <v>0.29758327061738626</v>
      </c>
      <c r="O67" s="4">
        <f t="shared" si="24"/>
        <v>13.473629990884682</v>
      </c>
      <c r="P67" s="3">
        <f t="shared" si="29"/>
        <v>0.11572043855670439</v>
      </c>
      <c r="Q67" s="3">
        <f t="shared" si="25"/>
        <v>6.0007630109578631</v>
      </c>
      <c r="R67" s="4">
        <f t="shared" si="30"/>
        <v>143.34317570586896</v>
      </c>
      <c r="T67" s="37">
        <v>13.474</v>
      </c>
      <c r="U67" s="36">
        <v>0.29816999999999999</v>
      </c>
      <c r="V67" s="36">
        <v>0.11623</v>
      </c>
      <c r="W67" s="37">
        <v>143.34399999999999</v>
      </c>
      <c r="X67" s="36">
        <v>6.0023799999999996</v>
      </c>
    </row>
    <row r="68" spans="1:24" x14ac:dyDescent="0.2">
      <c r="A68" s="2">
        <v>64</v>
      </c>
      <c r="B68" s="2">
        <f t="shared" ref="B68:B99" si="32">-(27/(160*(LN(281)-LN(250))))*(250^(-A69-2)*281^(A69)-250^(-A68-2)*281^(A68))-(11/50000)*(A69-A68)</f>
        <v>-5.3020399130343995E-3</v>
      </c>
      <c r="C68" s="2">
        <f t="shared" ref="C68:C99" si="33">EXP(B68)</f>
        <v>0.99471199109198316</v>
      </c>
      <c r="D68" s="6">
        <f t="shared" ref="D68:D99" si="34">C68</f>
        <v>0.99471199109198316</v>
      </c>
      <c r="E68" s="7">
        <f t="shared" ref="E68:E99" si="35">1-D68</f>
        <v>5.2880089080168391E-3</v>
      </c>
      <c r="F68" s="2">
        <v>64</v>
      </c>
      <c r="G68" s="6">
        <f t="shared" si="31"/>
        <v>0.94644625299416807</v>
      </c>
      <c r="H68" s="3">
        <f t="shared" si="26"/>
        <v>3.0802794878164536E-2</v>
      </c>
      <c r="I68" s="3">
        <f t="shared" ref="I68:I99" si="36">H68^2</f>
        <v>9.4881217230627932E-4</v>
      </c>
      <c r="J68" s="2">
        <f t="shared" ref="J68:J99" si="37">H68*G68*E68</f>
        <v>1.5416232732876525E-4</v>
      </c>
      <c r="K68" s="2">
        <f t="shared" ref="K68:K99" si="38">I68*G68*E68</f>
        <v>4.7486305466484149E-6</v>
      </c>
      <c r="L68" s="2">
        <f t="shared" ref="L68:L99" si="39">F68+1</f>
        <v>65</v>
      </c>
      <c r="M68" s="3">
        <f t="shared" si="27"/>
        <v>1.9991799901363583</v>
      </c>
      <c r="N68" s="3">
        <f t="shared" si="28"/>
        <v>0.31068979938687458</v>
      </c>
      <c r="O68" s="4">
        <f t="shared" ref="O68:O99" si="40">(1-N68)/($B$1/(1+$B$1))</f>
        <v>13.222222939033587</v>
      </c>
      <c r="P68" s="3">
        <f t="shared" si="29"/>
        <v>0.12465923470922126</v>
      </c>
      <c r="Q68" s="3">
        <f t="shared" ref="Q68:Q99" si="41">O68-(0.055/1.055)*R68</f>
        <v>6.0454506060599593</v>
      </c>
      <c r="R68" s="4">
        <f t="shared" si="30"/>
        <v>137.66354202340321</v>
      </c>
      <c r="T68" s="37">
        <v>13.223000000000001</v>
      </c>
      <c r="U68" s="36">
        <v>0.31135000000000002</v>
      </c>
      <c r="V68" s="36">
        <v>0.12523000000000001</v>
      </c>
      <c r="W68" s="37">
        <v>137.66499999999999</v>
      </c>
      <c r="X68" s="36">
        <v>6.0472700000000001</v>
      </c>
    </row>
    <row r="69" spans="1:24" x14ac:dyDescent="0.2">
      <c r="A69" s="2">
        <v>65</v>
      </c>
      <c r="B69" s="2">
        <f t="shared" si="32"/>
        <v>-5.9322128622506781E-3</v>
      </c>
      <c r="C69" s="2">
        <f t="shared" si="33"/>
        <v>0.99408534797044545</v>
      </c>
      <c r="D69" s="6">
        <f t="shared" si="34"/>
        <v>0.99408534797044545</v>
      </c>
      <c r="E69" s="7">
        <f t="shared" si="35"/>
        <v>5.9146520295545457E-3</v>
      </c>
      <c r="F69" s="2">
        <v>65</v>
      </c>
      <c r="G69" s="6">
        <f t="shared" si="31"/>
        <v>0.9414414367773758</v>
      </c>
      <c r="H69" s="3">
        <f t="shared" ref="H69:H100" si="42">H68*$B$2</f>
        <v>2.9196961969824204E-2</v>
      </c>
      <c r="I69" s="3">
        <f t="shared" si="36"/>
        <v>8.5246258826736083E-4</v>
      </c>
      <c r="J69" s="2">
        <f t="shared" si="37"/>
        <v>1.6257739967958271E-4</v>
      </c>
      <c r="K69" s="2">
        <f t="shared" si="38"/>
        <v>4.7467661555976861E-6</v>
      </c>
      <c r="L69" s="2">
        <f t="shared" si="39"/>
        <v>66</v>
      </c>
      <c r="M69" s="3">
        <f t="shared" ref="M69:M100" si="43">L69*H68*G69</f>
        <v>1.9139358128126289</v>
      </c>
      <c r="N69" s="3">
        <f t="shared" ref="N69:N100" si="44">(N68-$B$2*E68)/($B$2*D68)</f>
        <v>0.32420412373948604</v>
      </c>
      <c r="O69" s="4">
        <f t="shared" si="40"/>
        <v>12.962993626451675</v>
      </c>
      <c r="P69" s="3">
        <f t="shared" ref="P69:P100" si="45">(P68-$B$2^2*E68)/($B$2^2*D68)</f>
        <v>0.13417032970287451</v>
      </c>
      <c r="Q69" s="3">
        <f t="shared" si="41"/>
        <v>6.0823360985105808</v>
      </c>
      <c r="R69" s="4">
        <f t="shared" ref="R69:R100" si="46">(R68-O68)/($B$2*D68)</f>
        <v>131.98352167232463</v>
      </c>
      <c r="T69" s="37">
        <v>12.964</v>
      </c>
      <c r="U69" s="36">
        <v>0.32494000000000001</v>
      </c>
      <c r="V69" s="36">
        <v>0.13481000000000001</v>
      </c>
      <c r="W69" s="37">
        <v>131.98500000000001</v>
      </c>
      <c r="X69" s="36">
        <v>6.0843699999999998</v>
      </c>
    </row>
    <row r="70" spans="1:24" x14ac:dyDescent="0.2">
      <c r="A70" s="2">
        <v>66</v>
      </c>
      <c r="B70" s="2">
        <f t="shared" si="32"/>
        <v>-6.6405272571697423E-3</v>
      </c>
      <c r="C70" s="2">
        <f t="shared" si="33"/>
        <v>0.9933814723207558</v>
      </c>
      <c r="D70" s="6">
        <f t="shared" si="34"/>
        <v>0.9933814723207558</v>
      </c>
      <c r="E70" s="7">
        <f t="shared" si="35"/>
        <v>6.6185276792442016E-3</v>
      </c>
      <c r="F70" s="2">
        <v>66</v>
      </c>
      <c r="G70" s="6">
        <f t="shared" ref="G70:G101" si="47">G69*D69</f>
        <v>0.93587313827263374</v>
      </c>
      <c r="H70" s="3">
        <f t="shared" si="42"/>
        <v>2.7674845469027681E-2</v>
      </c>
      <c r="I70" s="3">
        <f t="shared" si="36"/>
        <v>7.6589707173456195E-4</v>
      </c>
      <c r="J70" s="2">
        <f t="shared" si="37"/>
        <v>1.7142082313934979E-4</v>
      </c>
      <c r="K70" s="2">
        <f t="shared" si="38"/>
        <v>4.7440447905550301E-6</v>
      </c>
      <c r="L70" s="2">
        <f t="shared" si="39"/>
        <v>67</v>
      </c>
      <c r="M70" s="3">
        <f t="shared" si="43"/>
        <v>1.8307517125906496</v>
      </c>
      <c r="N70" s="3">
        <f t="shared" si="44"/>
        <v>0.33812056399567436</v>
      </c>
      <c r="O70" s="4">
        <f t="shared" si="40"/>
        <v>12.696050999719336</v>
      </c>
      <c r="P70" s="3">
        <f t="shared" si="45"/>
        <v>0.14427360737264514</v>
      </c>
      <c r="Q70" s="3">
        <f t="shared" si="41"/>
        <v>6.1109735152882596</v>
      </c>
      <c r="R70" s="4">
        <f t="shared" si="46"/>
        <v>126.31375901954155</v>
      </c>
      <c r="T70" s="37">
        <v>12.696999999999999</v>
      </c>
      <c r="U70" s="36">
        <v>0.33894999999999997</v>
      </c>
      <c r="V70" s="36">
        <v>0.14499000000000001</v>
      </c>
      <c r="W70" s="37">
        <v>126.315</v>
      </c>
      <c r="X70" s="36">
        <v>6.1132600000000004</v>
      </c>
    </row>
    <row r="71" spans="1:24" x14ac:dyDescent="0.2">
      <c r="A71" s="2">
        <v>67</v>
      </c>
      <c r="B71" s="2">
        <f t="shared" si="32"/>
        <v>-7.4366726370587999E-3</v>
      </c>
      <c r="C71" s="2">
        <f t="shared" si="33"/>
        <v>0.9925909109937322</v>
      </c>
      <c r="D71" s="6">
        <f t="shared" si="34"/>
        <v>0.9925909109937322</v>
      </c>
      <c r="E71" s="7">
        <f t="shared" si="35"/>
        <v>7.4090890062677994E-3</v>
      </c>
      <c r="F71" s="2">
        <v>67</v>
      </c>
      <c r="G71" s="6">
        <f t="shared" si="47"/>
        <v>0.92967903600271518</v>
      </c>
      <c r="H71" s="3">
        <f t="shared" si="42"/>
        <v>2.6232081013296382E-2</v>
      </c>
      <c r="I71" s="3">
        <f t="shared" si="36"/>
        <v>6.8812207428814453E-4</v>
      </c>
      <c r="J71" s="2">
        <f t="shared" si="37"/>
        <v>1.8068853421197986E-4</v>
      </c>
      <c r="K71" s="2">
        <f t="shared" si="38"/>
        <v>4.7398362676224314E-6</v>
      </c>
      <c r="L71" s="2">
        <f t="shared" si="39"/>
        <v>68</v>
      </c>
      <c r="M71" s="3">
        <f t="shared" si="43"/>
        <v>1.7495532086875438</v>
      </c>
      <c r="N71" s="3">
        <f t="shared" si="44"/>
        <v>0.35243124327483721</v>
      </c>
      <c r="O71" s="4">
        <f t="shared" si="40"/>
        <v>12.421546151728121</v>
      </c>
      <c r="P71" s="3">
        <f t="shared" si="45"/>
        <v>0.15498739251398183</v>
      </c>
      <c r="Q71" s="3">
        <f t="shared" si="41"/>
        <v>6.1309376441109453</v>
      </c>
      <c r="R71" s="4">
        <f t="shared" si="46"/>
        <v>120.66530864611127</v>
      </c>
      <c r="T71" s="37">
        <v>12.422000000000001</v>
      </c>
      <c r="U71" s="36">
        <v>0.35336000000000001</v>
      </c>
      <c r="V71" s="36">
        <v>0.15579000000000001</v>
      </c>
      <c r="W71" s="37">
        <v>120.667</v>
      </c>
      <c r="X71" s="36">
        <v>6.1334999999999997</v>
      </c>
    </row>
    <row r="72" spans="1:24" x14ac:dyDescent="0.2">
      <c r="A72" s="2">
        <v>68</v>
      </c>
      <c r="B72" s="2">
        <f t="shared" si="32"/>
        <v>-8.3315400440540921E-3</v>
      </c>
      <c r="C72" s="2">
        <f t="shared" si="33"/>
        <v>0.99170307104776689</v>
      </c>
      <c r="D72" s="6">
        <f t="shared" si="34"/>
        <v>0.99170307104776689</v>
      </c>
      <c r="E72" s="7">
        <f t="shared" si="35"/>
        <v>8.2969289522331069E-3</v>
      </c>
      <c r="F72" s="2">
        <v>68</v>
      </c>
      <c r="G72" s="6">
        <f t="shared" si="47"/>
        <v>0.92279096127770976</v>
      </c>
      <c r="H72" s="3">
        <f t="shared" si="42"/>
        <v>2.4864531766157709E-2</v>
      </c>
      <c r="I72" s="3">
        <f t="shared" si="36"/>
        <v>6.1824493995026584E-4</v>
      </c>
      <c r="J72" s="2">
        <f t="shared" si="37"/>
        <v>1.9037108644292855E-4</v>
      </c>
      <c r="K72" s="2">
        <f t="shared" si="38"/>
        <v>4.7334879262181526E-6</v>
      </c>
      <c r="L72" s="2">
        <f t="shared" si="39"/>
        <v>69</v>
      </c>
      <c r="M72" s="3">
        <f t="shared" si="43"/>
        <v>1.6702641805656424</v>
      </c>
      <c r="N72" s="3">
        <f t="shared" si="44"/>
        <v>0.36712594142521471</v>
      </c>
      <c r="O72" s="4">
        <f t="shared" si="40"/>
        <v>12.13967512357088</v>
      </c>
      <c r="P72" s="3">
        <f t="shared" si="45"/>
        <v>0.16632809319331893</v>
      </c>
      <c r="Q72" s="3">
        <f t="shared" si="41"/>
        <v>6.1418296151621625</v>
      </c>
      <c r="R72" s="4">
        <f t="shared" si="46"/>
        <v>115.04958202493084</v>
      </c>
      <c r="T72" s="37">
        <v>12.14</v>
      </c>
      <c r="U72" s="36">
        <v>0.36817</v>
      </c>
      <c r="V72" s="36">
        <v>0.16722999999999999</v>
      </c>
      <c r="W72" s="37">
        <v>115.051</v>
      </c>
      <c r="X72" s="36">
        <v>6.1447000000000003</v>
      </c>
    </row>
    <row r="73" spans="1:24" x14ac:dyDescent="0.2">
      <c r="A73" s="2">
        <v>69</v>
      </c>
      <c r="B73" s="2">
        <f t="shared" si="32"/>
        <v>-9.3373710095168167E-3</v>
      </c>
      <c r="C73" s="2">
        <f t="shared" si="33"/>
        <v>0.99070608687319373</v>
      </c>
      <c r="D73" s="6">
        <f t="shared" si="34"/>
        <v>0.99070608687319373</v>
      </c>
      <c r="E73" s="7">
        <f t="shared" si="35"/>
        <v>9.2939131268062747E-3</v>
      </c>
      <c r="F73" s="2">
        <v>69</v>
      </c>
      <c r="G73" s="6">
        <f t="shared" si="47"/>
        <v>0.9151346302342257</v>
      </c>
      <c r="H73" s="3">
        <f t="shared" si="42"/>
        <v>2.3568276555599725E-2</v>
      </c>
      <c r="I73" s="3">
        <f t="shared" si="36"/>
        <v>5.5546365980123163E-4</v>
      </c>
      <c r="J73" s="2">
        <f t="shared" si="37"/>
        <v>2.0045247570395455E-4</v>
      </c>
      <c r="K73" s="2">
        <f t="shared" si="38"/>
        <v>4.7243193836454361E-6</v>
      </c>
      <c r="L73" s="2">
        <f t="shared" si="39"/>
        <v>70</v>
      </c>
      <c r="M73" s="3">
        <f t="shared" si="43"/>
        <v>1.5928075858638926</v>
      </c>
      <c r="N73" s="3">
        <f t="shared" si="44"/>
        <v>0.38219195877947654</v>
      </c>
      <c r="O73" s="4">
        <f t="shared" si="40"/>
        <v>11.850681517957312</v>
      </c>
      <c r="P73" s="3">
        <f t="shared" si="45"/>
        <v>0.17830982088966768</v>
      </c>
      <c r="Q73" s="3">
        <f t="shared" si="41"/>
        <v>6.1432827563554406</v>
      </c>
      <c r="R73" s="4">
        <f t="shared" si="46"/>
        <v>109.47828533618136</v>
      </c>
      <c r="T73" s="37">
        <v>11.852</v>
      </c>
      <c r="U73" s="36">
        <v>0.38335999999999998</v>
      </c>
      <c r="V73" s="36">
        <v>0.17932000000000001</v>
      </c>
      <c r="W73" s="37">
        <v>109.48</v>
      </c>
      <c r="X73" s="36">
        <v>6.1464999999999996</v>
      </c>
    </row>
    <row r="74" spans="1:24" x14ac:dyDescent="0.2">
      <c r="A74" s="2">
        <v>70</v>
      </c>
      <c r="B74" s="2">
        <f t="shared" si="32"/>
        <v>-1.0467925014696872E-2</v>
      </c>
      <c r="C74" s="2">
        <f t="shared" si="33"/>
        <v>0.98958667303685277</v>
      </c>
      <c r="D74" s="6">
        <f t="shared" si="34"/>
        <v>0.98958667303685277</v>
      </c>
      <c r="E74" s="7">
        <f t="shared" si="35"/>
        <v>1.0413326963147229E-2</v>
      </c>
      <c r="F74" s="2">
        <v>70</v>
      </c>
      <c r="G74" s="6">
        <f t="shared" si="47"/>
        <v>0.90662944848149685</v>
      </c>
      <c r="H74" s="3">
        <f t="shared" si="42"/>
        <v>2.2339598630900213E-2</v>
      </c>
      <c r="I74" s="3">
        <f t="shared" si="36"/>
        <v>4.9905766698971868E-4</v>
      </c>
      <c r="J74" s="2">
        <f t="shared" si="37"/>
        <v>2.1090879587445653E-4</v>
      </c>
      <c r="K74" s="2">
        <f t="shared" si="38"/>
        <v>4.7116178475618208E-6</v>
      </c>
      <c r="L74" s="2">
        <f t="shared" si="39"/>
        <v>71</v>
      </c>
      <c r="M74" s="3">
        <f t="shared" si="43"/>
        <v>1.5171062438436567</v>
      </c>
      <c r="N74" s="3">
        <f t="shared" si="44"/>
        <v>0.39761399329724861</v>
      </c>
      <c r="O74" s="4">
        <f t="shared" si="40"/>
        <v>11.554858855843683</v>
      </c>
      <c r="P74" s="3">
        <f t="shared" si="45"/>
        <v>0.19094399214398788</v>
      </c>
      <c r="Q74" s="3">
        <f t="shared" si="41"/>
        <v>6.1349686571781339</v>
      </c>
      <c r="R74" s="4">
        <f t="shared" si="46"/>
        <v>103.96334835622099</v>
      </c>
      <c r="T74" s="37">
        <v>11.555999999999999</v>
      </c>
      <c r="U74" s="36">
        <v>0.39893000000000001</v>
      </c>
      <c r="V74" s="36">
        <v>0.19208</v>
      </c>
      <c r="W74" s="37">
        <v>103.965</v>
      </c>
      <c r="X74" s="36">
        <v>6.1385800000000001</v>
      </c>
    </row>
    <row r="75" spans="1:24" x14ac:dyDescent="0.2">
      <c r="A75" s="2">
        <v>71</v>
      </c>
      <c r="B75" s="2">
        <f t="shared" si="32"/>
        <v>-1.1738667716519291E-2</v>
      </c>
      <c r="C75" s="2">
        <f t="shared" si="33"/>
        <v>0.98832996164179732</v>
      </c>
      <c r="D75" s="6">
        <f t="shared" si="34"/>
        <v>0.98832996164179732</v>
      </c>
      <c r="E75" s="7">
        <f t="shared" si="35"/>
        <v>1.1670038358202683E-2</v>
      </c>
      <c r="F75" s="2">
        <v>71</v>
      </c>
      <c r="G75" s="6">
        <f t="shared" si="47"/>
        <v>0.89718841960004114</v>
      </c>
      <c r="H75" s="3">
        <f t="shared" si="42"/>
        <v>2.1174975005592619E-2</v>
      </c>
      <c r="I75" s="3">
        <f t="shared" si="36"/>
        <v>4.4837956648747211E-4</v>
      </c>
      <c r="J75" s="2">
        <f t="shared" si="37"/>
        <v>2.2170671607206824E-4</v>
      </c>
      <c r="K75" s="2">
        <f t="shared" si="38"/>
        <v>4.6946341713980643E-6</v>
      </c>
      <c r="L75" s="2">
        <f t="shared" si="39"/>
        <v>72</v>
      </c>
      <c r="M75" s="3">
        <f t="shared" si="43"/>
        <v>1.4430837016912754</v>
      </c>
      <c r="N75" s="3">
        <f t="shared" si="44"/>
        <v>0.41337403494945418</v>
      </c>
      <c r="O75" s="4">
        <f t="shared" si="40"/>
        <v>11.252552602333198</v>
      </c>
      <c r="P75" s="3">
        <f t="shared" si="45"/>
        <v>0.20423891650912332</v>
      </c>
      <c r="Q75" s="3">
        <f t="shared" si="41"/>
        <v>6.1166033610973294</v>
      </c>
      <c r="R75" s="4">
        <f t="shared" si="46"/>
        <v>98.516844536433481</v>
      </c>
      <c r="T75" s="37">
        <v>11.254</v>
      </c>
      <c r="U75" s="36">
        <v>0.41485</v>
      </c>
      <c r="V75" s="36">
        <v>0.20551</v>
      </c>
      <c r="W75" s="37">
        <v>98.519000000000005</v>
      </c>
      <c r="X75" s="36">
        <v>6.1206500000000004</v>
      </c>
    </row>
    <row r="76" spans="1:24" x14ac:dyDescent="0.2">
      <c r="A76" s="2">
        <v>72</v>
      </c>
      <c r="B76" s="2">
        <f t="shared" si="32"/>
        <v>-1.3166982513367707E-2</v>
      </c>
      <c r="C76" s="2">
        <f t="shared" si="33"/>
        <v>0.98691932299126284</v>
      </c>
      <c r="D76" s="6">
        <f t="shared" si="34"/>
        <v>0.98691932299126284</v>
      </c>
      <c r="E76" s="7">
        <f t="shared" si="35"/>
        <v>1.3080677008737163E-2</v>
      </c>
      <c r="F76" s="2">
        <v>72</v>
      </c>
      <c r="G76" s="6">
        <f t="shared" si="47"/>
        <v>0.88671819632877347</v>
      </c>
      <c r="H76" s="3">
        <f t="shared" si="42"/>
        <v>2.0071066356011961E-2</v>
      </c>
      <c r="I76" s="3">
        <f t="shared" si="36"/>
        <v>4.0284770466743526E-4</v>
      </c>
      <c r="J76" s="2">
        <f t="shared" si="37"/>
        <v>2.3280177621097707E-4</v>
      </c>
      <c r="K76" s="2">
        <f t="shared" si="38"/>
        <v>4.6725798981279669E-6</v>
      </c>
      <c r="L76" s="2">
        <f t="shared" si="39"/>
        <v>73</v>
      </c>
      <c r="M76" s="3">
        <f t="shared" si="43"/>
        <v>1.3706652020314141</v>
      </c>
      <c r="N76" s="3">
        <f t="shared" si="44"/>
        <v>0.4294512814408657</v>
      </c>
      <c r="O76" s="4">
        <f t="shared" si="40"/>
        <v>10.944161783270665</v>
      </c>
      <c r="P76" s="3">
        <f t="shared" si="45"/>
        <v>0.21819937678619511</v>
      </c>
      <c r="Q76" s="3">
        <f t="shared" si="41"/>
        <v>6.0879535910161211</v>
      </c>
      <c r="R76" s="4">
        <f t="shared" si="46"/>
        <v>93.150902596882617</v>
      </c>
      <c r="T76" s="37">
        <v>10.945</v>
      </c>
      <c r="U76" s="36">
        <v>0.43109999999999998</v>
      </c>
      <c r="V76" s="36">
        <v>0.21962000000000001</v>
      </c>
      <c r="W76" s="37">
        <v>93.153000000000006</v>
      </c>
      <c r="X76" s="36">
        <v>6.0924899999999997</v>
      </c>
    </row>
    <row r="77" spans="1:24" x14ac:dyDescent="0.2">
      <c r="A77" s="2">
        <v>73</v>
      </c>
      <c r="B77" s="2">
        <f t="shared" si="32"/>
        <v>-1.4772408345025276E-2</v>
      </c>
      <c r="C77" s="2">
        <f t="shared" si="33"/>
        <v>0.9853361683750631</v>
      </c>
      <c r="D77" s="6">
        <f t="shared" si="34"/>
        <v>0.9853361683750631</v>
      </c>
      <c r="E77" s="7">
        <f t="shared" si="35"/>
        <v>1.4663831624936896E-2</v>
      </c>
      <c r="F77" s="2">
        <v>73</v>
      </c>
      <c r="G77" s="6">
        <f t="shared" si="47"/>
        <v>0.87511932200482678</v>
      </c>
      <c r="H77" s="3">
        <f t="shared" si="42"/>
        <v>1.9024707446456835E-2</v>
      </c>
      <c r="I77" s="3">
        <f t="shared" si="36"/>
        <v>3.6193949342327016E-4</v>
      </c>
      <c r="J77" s="2">
        <f t="shared" si="37"/>
        <v>2.4413650623898966E-4</v>
      </c>
      <c r="K77" s="2">
        <f t="shared" si="38"/>
        <v>4.6446256081968624E-6</v>
      </c>
      <c r="L77" s="2">
        <f t="shared" si="39"/>
        <v>74</v>
      </c>
      <c r="M77" s="3">
        <f t="shared" si="43"/>
        <v>1.2997787706226438</v>
      </c>
      <c r="N77" s="3">
        <f t="shared" si="44"/>
        <v>0.44582207953716535</v>
      </c>
      <c r="O77" s="4">
        <f t="shared" si="40"/>
        <v>10.630140110696191</v>
      </c>
      <c r="P77" s="3">
        <f t="shared" si="45"/>
        <v>0.23282620877487051</v>
      </c>
      <c r="Q77" s="3">
        <f t="shared" si="41"/>
        <v>6.0488428968116814</v>
      </c>
      <c r="R77" s="4">
        <f t="shared" si="46"/>
        <v>87.877610193602848</v>
      </c>
      <c r="T77" s="37">
        <v>10.632</v>
      </c>
      <c r="U77" s="36">
        <v>0.44767000000000001</v>
      </c>
      <c r="V77" s="36">
        <v>0.23441999999999999</v>
      </c>
      <c r="W77" s="37">
        <v>87.88</v>
      </c>
      <c r="X77" s="36">
        <v>6.0539199999999997</v>
      </c>
    </row>
    <row r="78" spans="1:24" x14ac:dyDescent="0.2">
      <c r="A78" s="2">
        <v>74</v>
      </c>
      <c r="B78" s="2">
        <f t="shared" si="32"/>
        <v>-1.6576906979808428E-2</v>
      </c>
      <c r="C78" s="2">
        <f t="shared" si="33"/>
        <v>0.9835597338732821</v>
      </c>
      <c r="D78" s="6">
        <f t="shared" si="34"/>
        <v>0.9835597338732821</v>
      </c>
      <c r="E78" s="7">
        <f t="shared" si="35"/>
        <v>1.6440266126717895E-2</v>
      </c>
      <c r="F78" s="2">
        <v>74</v>
      </c>
      <c r="G78" s="6">
        <f t="shared" si="47"/>
        <v>0.86228671961521908</v>
      </c>
      <c r="H78" s="3">
        <f t="shared" si="42"/>
        <v>1.8032898053513588E-2</v>
      </c>
      <c r="I78" s="3">
        <f t="shared" si="36"/>
        <v>3.2518541220841413E-4</v>
      </c>
      <c r="J78" s="2">
        <f t="shared" si="37"/>
        <v>2.5563838681190177E-4</v>
      </c>
      <c r="K78" s="2">
        <f t="shared" si="38"/>
        <v>4.6099009679436967E-6</v>
      </c>
      <c r="L78" s="2">
        <f t="shared" si="39"/>
        <v>75</v>
      </c>
      <c r="M78" s="3">
        <f t="shared" si="43"/>
        <v>1.2303564431733371</v>
      </c>
      <c r="N78" s="3">
        <f t="shared" si="44"/>
        <v>0.46245989633998791</v>
      </c>
      <c r="O78" s="4">
        <f t="shared" si="40"/>
        <v>10.310996533842049</v>
      </c>
      <c r="P78" s="3">
        <f t="shared" si="45"/>
        <v>0.24811588901672613</v>
      </c>
      <c r="Q78" s="3">
        <f t="shared" si="41"/>
        <v>5.9991575991500108</v>
      </c>
      <c r="R78" s="4">
        <f t="shared" si="46"/>
        <v>82.708910474547267</v>
      </c>
      <c r="T78" s="37">
        <v>10.313000000000001</v>
      </c>
      <c r="U78" s="36">
        <v>0.46453</v>
      </c>
      <c r="V78" s="36">
        <v>0.24990000000000001</v>
      </c>
      <c r="W78" s="37">
        <v>82.712000000000003</v>
      </c>
      <c r="X78" s="36">
        <v>6.0048399999999997</v>
      </c>
    </row>
    <row r="79" spans="1:24" x14ac:dyDescent="0.2">
      <c r="A79" s="2">
        <v>75</v>
      </c>
      <c r="B79" s="2">
        <f t="shared" si="32"/>
        <v>-1.8605163445304659E-2</v>
      </c>
      <c r="C79" s="2">
        <f t="shared" si="33"/>
        <v>0.98156684421272122</v>
      </c>
      <c r="D79" s="6">
        <f t="shared" si="34"/>
        <v>0.98156684421272122</v>
      </c>
      <c r="E79" s="7">
        <f t="shared" si="35"/>
        <v>1.8433155787278777E-2</v>
      </c>
      <c r="F79" s="2">
        <v>75</v>
      </c>
      <c r="G79" s="6">
        <f t="shared" si="47"/>
        <v>0.84811049646721026</v>
      </c>
      <c r="H79" s="3">
        <f t="shared" si="42"/>
        <v>1.709279436351999E-2</v>
      </c>
      <c r="I79" s="3">
        <f t="shared" si="36"/>
        <v>2.9216361915358074E-4</v>
      </c>
      <c r="J79" s="2">
        <f t="shared" si="37"/>
        <v>2.6721768643812421E-4</v>
      </c>
      <c r="K79" s="2">
        <f t="shared" si="38"/>
        <v>4.567496964582421E-6</v>
      </c>
      <c r="L79" s="2">
        <f t="shared" si="39"/>
        <v>76</v>
      </c>
      <c r="M79" s="3">
        <f t="shared" si="43"/>
        <v>1.1623356491890078</v>
      </c>
      <c r="N79" s="3">
        <f t="shared" si="44"/>
        <v>0.47933532481587915</v>
      </c>
      <c r="O79" s="4">
        <f t="shared" si="40"/>
        <v>9.987295133077227</v>
      </c>
      <c r="P79" s="3">
        <f t="shared" si="45"/>
        <v>0.26406014022487917</v>
      </c>
      <c r="Q79" s="3">
        <f t="shared" si="41"/>
        <v>5.9388523902475399</v>
      </c>
      <c r="R79" s="4">
        <f t="shared" si="46"/>
        <v>77.656492612460355</v>
      </c>
      <c r="T79" s="37">
        <v>9.9890000000000008</v>
      </c>
      <c r="U79" s="36">
        <v>0.48165000000000002</v>
      </c>
      <c r="V79" s="36">
        <v>0.26606000000000002</v>
      </c>
      <c r="W79" s="37">
        <v>77.66</v>
      </c>
      <c r="X79" s="36">
        <v>5.9452199999999999</v>
      </c>
    </row>
    <row r="80" spans="1:24" x14ac:dyDescent="0.2">
      <c r="A80" s="2">
        <v>76</v>
      </c>
      <c r="B80" s="2">
        <f t="shared" si="32"/>
        <v>-2.0884923712522457E-2</v>
      </c>
      <c r="C80" s="2">
        <f t="shared" si="33"/>
        <v>0.97933165593645755</v>
      </c>
      <c r="D80" s="6">
        <f t="shared" si="34"/>
        <v>0.97933165593645755</v>
      </c>
      <c r="E80" s="7">
        <f t="shared" si="35"/>
        <v>2.0668344063542454E-2</v>
      </c>
      <c r="F80" s="2">
        <v>76</v>
      </c>
      <c r="G80" s="6">
        <f t="shared" si="47"/>
        <v>0.83247714356100377</v>
      </c>
      <c r="H80" s="3">
        <f t="shared" si="42"/>
        <v>1.6201700818502359E-2</v>
      </c>
      <c r="I80" s="3">
        <f t="shared" si="36"/>
        <v>2.6249510941226003E-4</v>
      </c>
      <c r="J80" s="2">
        <f t="shared" si="37"/>
        <v>2.7876523341002969E-4</v>
      </c>
      <c r="K80" s="2">
        <f t="shared" si="38"/>
        <v>4.5164709103092793E-6</v>
      </c>
      <c r="L80" s="2">
        <f t="shared" si="39"/>
        <v>77</v>
      </c>
      <c r="M80" s="3">
        <f t="shared" si="43"/>
        <v>1.0956607682958435</v>
      </c>
      <c r="N80" s="3">
        <f t="shared" si="44"/>
        <v>0.49641612771088617</v>
      </c>
      <c r="O80" s="4">
        <f t="shared" si="40"/>
        <v>9.6596542775457284</v>
      </c>
      <c r="P80" s="3">
        <f t="shared" si="45"/>
        <v>0.28064556521106176</v>
      </c>
      <c r="Q80" s="3">
        <f t="shared" si="41"/>
        <v>5.8679554408239198</v>
      </c>
      <c r="R80" s="4">
        <f t="shared" si="46"/>
        <v>72.731677686209238</v>
      </c>
      <c r="T80" s="37">
        <v>9.6620000000000008</v>
      </c>
      <c r="U80" s="36">
        <v>0.49901000000000001</v>
      </c>
      <c r="V80" s="36">
        <v>0.28288000000000002</v>
      </c>
      <c r="W80" s="37">
        <v>72.736000000000004</v>
      </c>
      <c r="X80" s="36">
        <v>5.8750799999999996</v>
      </c>
    </row>
    <row r="81" spans="1:24" x14ac:dyDescent="0.2">
      <c r="A81" s="2">
        <v>77</v>
      </c>
      <c r="B81" s="2">
        <f t="shared" si="32"/>
        <v>-2.3447374252875179E-2</v>
      </c>
      <c r="C81" s="2">
        <f t="shared" si="33"/>
        <v>0.97682537948162929</v>
      </c>
      <c r="D81" s="6">
        <f t="shared" si="34"/>
        <v>0.97682537948162929</v>
      </c>
      <c r="E81" s="7">
        <f t="shared" si="35"/>
        <v>2.3174620518370714E-2</v>
      </c>
      <c r="F81" s="2">
        <v>77</v>
      </c>
      <c r="G81" s="6">
        <f t="shared" si="47"/>
        <v>0.81527121953284987</v>
      </c>
      <c r="H81" s="3">
        <f t="shared" si="42"/>
        <v>1.5357062387206027E-2</v>
      </c>
      <c r="I81" s="3">
        <f t="shared" si="36"/>
        <v>2.3583936516453807E-4</v>
      </c>
      <c r="J81" s="2">
        <f t="shared" si="37"/>
        <v>2.9015021130653654E-4</v>
      </c>
      <c r="K81" s="2">
        <f t="shared" si="38"/>
        <v>4.4558548966954935E-6</v>
      </c>
      <c r="L81" s="2">
        <f t="shared" si="39"/>
        <v>78</v>
      </c>
      <c r="M81" s="3">
        <f t="shared" si="43"/>
        <v>1.0302848700149296</v>
      </c>
      <c r="N81" s="3">
        <f t="shared" si="44"/>
        <v>0.51366732365085743</v>
      </c>
      <c r="O81" s="4">
        <f t="shared" si="40"/>
        <v>9.3287449736062786</v>
      </c>
      <c r="P81" s="3">
        <f t="shared" si="45"/>
        <v>0.29785332107596646</v>
      </c>
      <c r="Q81" s="3">
        <f t="shared" si="41"/>
        <v>5.7865728540300978</v>
      </c>
      <c r="R81" s="4">
        <f t="shared" si="46"/>
        <v>67.945301566415836</v>
      </c>
      <c r="T81" s="37">
        <v>9.3309999999999995</v>
      </c>
      <c r="U81" s="36">
        <v>0.51656000000000002</v>
      </c>
      <c r="V81" s="36">
        <v>0.30035000000000001</v>
      </c>
      <c r="W81" s="37">
        <v>67.95</v>
      </c>
      <c r="X81" s="36">
        <v>5.7945399999999996</v>
      </c>
    </row>
    <row r="82" spans="1:24" x14ac:dyDescent="0.2">
      <c r="A82" s="2">
        <v>78</v>
      </c>
      <c r="B82" s="2">
        <f t="shared" si="32"/>
        <v>-2.632756866023175E-2</v>
      </c>
      <c r="C82" s="2">
        <f t="shared" si="33"/>
        <v>0.97401598023679747</v>
      </c>
      <c r="D82" s="6">
        <f t="shared" si="34"/>
        <v>0.97401598023679747</v>
      </c>
      <c r="E82" s="7">
        <f t="shared" si="35"/>
        <v>2.5984019763202526E-2</v>
      </c>
      <c r="F82" s="2">
        <v>78</v>
      </c>
      <c r="G82" s="6">
        <f t="shared" si="47"/>
        <v>0.79637761840062682</v>
      </c>
      <c r="H82" s="3">
        <f t="shared" si="42"/>
        <v>1.4556457239057847E-2</v>
      </c>
      <c r="I82" s="3">
        <f t="shared" si="36"/>
        <v>2.1189044735251959E-4</v>
      </c>
      <c r="J82" s="2">
        <f t="shared" si="37"/>
        <v>3.012181055738787E-4</v>
      </c>
      <c r="K82" s="2">
        <f t="shared" si="38"/>
        <v>4.3846684734161778E-6</v>
      </c>
      <c r="L82" s="2">
        <f t="shared" si="39"/>
        <v>79</v>
      </c>
      <c r="M82" s="3">
        <f t="shared" si="43"/>
        <v>0.96617164079468543</v>
      </c>
      <c r="N82" s="3">
        <f t="shared" si="44"/>
        <v>0.53105131872040967</v>
      </c>
      <c r="O82" s="4">
        <f t="shared" si="40"/>
        <v>8.9952883409085054</v>
      </c>
      <c r="P82" s="3">
        <f t="shared" si="45"/>
        <v>0.31565884614488121</v>
      </c>
      <c r="Q82" s="3">
        <f t="shared" si="41"/>
        <v>5.6948923025547984</v>
      </c>
      <c r="R82" s="4">
        <f t="shared" si="46"/>
        <v>63.307596735693828</v>
      </c>
      <c r="T82" s="37">
        <v>8.9979999999999993</v>
      </c>
      <c r="U82" s="36">
        <v>0.53427999999999998</v>
      </c>
      <c r="V82" s="36">
        <v>0.31844</v>
      </c>
      <c r="W82" s="37">
        <v>63.311999999999998</v>
      </c>
      <c r="X82" s="36">
        <v>5.7037899999999997</v>
      </c>
    </row>
    <row r="83" spans="1:24" x14ac:dyDescent="0.2">
      <c r="A83" s="2">
        <v>79</v>
      </c>
      <c r="B83" s="2">
        <f t="shared" si="32"/>
        <v>-2.9564907174100531E-2</v>
      </c>
      <c r="C83" s="2">
        <f t="shared" si="33"/>
        <v>0.9708678593068728</v>
      </c>
      <c r="D83" s="6">
        <f t="shared" si="34"/>
        <v>0.9708678593068728</v>
      </c>
      <c r="E83" s="7">
        <f t="shared" si="35"/>
        <v>2.9132140693127195E-2</v>
      </c>
      <c r="F83" s="2">
        <v>79</v>
      </c>
      <c r="G83" s="6">
        <f t="shared" si="47"/>
        <v>0.77568452662513276</v>
      </c>
      <c r="H83" s="3">
        <f t="shared" si="42"/>
        <v>1.379758980005483E-2</v>
      </c>
      <c r="I83" s="3">
        <f t="shared" si="36"/>
        <v>1.903734842905771E-4</v>
      </c>
      <c r="J83" s="2">
        <f t="shared" si="37"/>
        <v>3.1178897639755663E-4</v>
      </c>
      <c r="K83" s="2">
        <f t="shared" si="38"/>
        <v>4.3019364005124636E-6</v>
      </c>
      <c r="L83" s="2">
        <f t="shared" si="39"/>
        <v>80</v>
      </c>
      <c r="M83" s="3">
        <f t="shared" si="43"/>
        <v>0.90329749142540583</v>
      </c>
      <c r="N83" s="3">
        <f t="shared" si="44"/>
        <v>0.54852808611716986</v>
      </c>
      <c r="O83" s="4">
        <f t="shared" si="40"/>
        <v>8.6600521662979233</v>
      </c>
      <c r="P83" s="3">
        <f t="shared" si="45"/>
        <v>0.33403165252802736</v>
      </c>
      <c r="Q83" s="3">
        <f t="shared" si="41"/>
        <v>5.5931856853322142</v>
      </c>
      <c r="R83" s="4">
        <f t="shared" si="46"/>
        <v>58.828075225796781</v>
      </c>
      <c r="T83" s="37">
        <v>8.6630000000000003</v>
      </c>
      <c r="U83" s="36">
        <v>0.55213999999999996</v>
      </c>
      <c r="V83" s="36">
        <v>0.33714</v>
      </c>
      <c r="W83" s="37">
        <v>58.834000000000003</v>
      </c>
      <c r="X83" s="36">
        <v>5.6031899999999997</v>
      </c>
    </row>
    <row r="84" spans="1:24" x14ac:dyDescent="0.2">
      <c r="A84" s="2">
        <v>80</v>
      </c>
      <c r="B84" s="2">
        <f t="shared" si="32"/>
        <v>-3.3203675663688904E-2</v>
      </c>
      <c r="C84" s="2">
        <f t="shared" si="33"/>
        <v>0.9673415155979771</v>
      </c>
      <c r="D84" s="6">
        <f t="shared" si="34"/>
        <v>0.9673415155979771</v>
      </c>
      <c r="E84" s="7">
        <f t="shared" si="35"/>
        <v>3.2658484402022903E-2</v>
      </c>
      <c r="F84" s="2">
        <v>80</v>
      </c>
      <c r="G84" s="6">
        <f t="shared" si="47"/>
        <v>0.75308717586200757</v>
      </c>
      <c r="H84" s="3">
        <f t="shared" si="42"/>
        <v>1.3078284170668086E-2</v>
      </c>
      <c r="I84" s="3">
        <f t="shared" si="36"/>
        <v>1.7104151684874743E-4</v>
      </c>
      <c r="J84" s="2">
        <f t="shared" si="37"/>
        <v>3.2165628980090606E-4</v>
      </c>
      <c r="K84" s="2">
        <f t="shared" si="38"/>
        <v>4.2067123632990161E-6</v>
      </c>
      <c r="L84" s="2">
        <f t="shared" si="39"/>
        <v>81</v>
      </c>
      <c r="M84" s="3">
        <f t="shared" si="43"/>
        <v>0.84165382283428447</v>
      </c>
      <c r="N84" s="3">
        <f t="shared" si="44"/>
        <v>0.56605539558476614</v>
      </c>
      <c r="O84" s="4">
        <f t="shared" si="40"/>
        <v>8.3238465028740301</v>
      </c>
      <c r="P84" s="3">
        <f t="shared" si="45"/>
        <v>0.35293519718173538</v>
      </c>
      <c r="Q84" s="3">
        <f t="shared" si="41"/>
        <v>5.481810646169154</v>
      </c>
      <c r="R84" s="4">
        <f t="shared" si="46"/>
        <v>54.515415069520799</v>
      </c>
      <c r="T84" s="37">
        <v>8.327</v>
      </c>
      <c r="U84" s="36">
        <v>0.57008000000000003</v>
      </c>
      <c r="V84" s="36">
        <v>0.35639999999999999</v>
      </c>
      <c r="W84" s="37">
        <v>54.521999999999998</v>
      </c>
      <c r="X84" s="36">
        <v>5.4928999999999997</v>
      </c>
    </row>
    <row r="85" spans="1:24" x14ac:dyDescent="0.2">
      <c r="A85" s="2">
        <v>81</v>
      </c>
      <c r="B85" s="2">
        <f t="shared" si="32"/>
        <v>-3.7293651445986391E-2</v>
      </c>
      <c r="C85" s="2">
        <f t="shared" si="33"/>
        <v>0.9633931920038401</v>
      </c>
      <c r="D85" s="6">
        <f t="shared" si="34"/>
        <v>0.9633931920038401</v>
      </c>
      <c r="E85" s="7">
        <f t="shared" si="35"/>
        <v>3.6606807996159896E-2</v>
      </c>
      <c r="F85" s="2">
        <v>81</v>
      </c>
      <c r="G85" s="6">
        <f t="shared" si="47"/>
        <v>0.72849249007575467</v>
      </c>
      <c r="H85" s="3">
        <f t="shared" si="42"/>
        <v>1.2396477886889181E-2</v>
      </c>
      <c r="I85" s="3">
        <f t="shared" si="36"/>
        <v>1.5367266400013245E-4</v>
      </c>
      <c r="J85" s="2">
        <f t="shared" si="37"/>
        <v>3.3058660346034328E-4</v>
      </c>
      <c r="K85" s="2">
        <f t="shared" si="38"/>
        <v>4.0981095194979479E-6</v>
      </c>
      <c r="L85" s="2">
        <f t="shared" si="39"/>
        <v>82</v>
      </c>
      <c r="M85" s="3">
        <f t="shared" si="43"/>
        <v>0.78124940771548224</v>
      </c>
      <c r="N85" s="3">
        <f t="shared" si="44"/>
        <v>0.58358909323862984</v>
      </c>
      <c r="O85" s="4">
        <f t="shared" si="40"/>
        <v>7.9875183024226448</v>
      </c>
      <c r="P85" s="3">
        <f t="shared" si="45"/>
        <v>0.37232684386396381</v>
      </c>
      <c r="Q85" s="3">
        <f t="shared" si="41"/>
        <v>5.3612108089464652</v>
      </c>
      <c r="R85" s="4">
        <f t="shared" si="46"/>
        <v>50.377352829406725</v>
      </c>
      <c r="T85" s="37">
        <v>7.9909999999999997</v>
      </c>
      <c r="U85" s="36">
        <v>0.58806999999999998</v>
      </c>
      <c r="V85" s="36">
        <v>0.37618000000000001</v>
      </c>
      <c r="W85" s="37">
        <v>50.384</v>
      </c>
      <c r="X85" s="36">
        <v>5.3735799999999996</v>
      </c>
    </row>
    <row r="86" spans="1:24" x14ac:dyDescent="0.2">
      <c r="A86" s="2">
        <v>82</v>
      </c>
      <c r="B86" s="2">
        <f t="shared" si="32"/>
        <v>-4.1890784225288712E-2</v>
      </c>
      <c r="C86" s="2">
        <f t="shared" si="33"/>
        <v>0.95897450999736555</v>
      </c>
      <c r="D86" s="6">
        <f t="shared" si="34"/>
        <v>0.95897450999736555</v>
      </c>
      <c r="E86" s="7">
        <f t="shared" si="35"/>
        <v>4.1025490002634446E-2</v>
      </c>
      <c r="F86" s="2">
        <v>82</v>
      </c>
      <c r="G86" s="6">
        <f t="shared" si="47"/>
        <v>0.70182470536490715</v>
      </c>
      <c r="H86" s="3">
        <f t="shared" si="42"/>
        <v>1.1750216006530031E-2</v>
      </c>
      <c r="I86" s="3">
        <f t="shared" si="36"/>
        <v>1.3806757620011455E-4</v>
      </c>
      <c r="J86" s="2">
        <f t="shared" si="37"/>
        <v>3.3832047300595382E-4</v>
      </c>
      <c r="K86" s="2">
        <f t="shared" si="38"/>
        <v>3.9753386372513699E-6</v>
      </c>
      <c r="L86" s="2">
        <f t="shared" si="39"/>
        <v>83</v>
      </c>
      <c r="M86" s="3">
        <f t="shared" si="43"/>
        <v>0.72211281856387266</v>
      </c>
      <c r="N86" s="3">
        <f t="shared" si="44"/>
        <v>0.6010834311234019</v>
      </c>
      <c r="O86" s="4">
        <f t="shared" si="40"/>
        <v>7.6519450939056535</v>
      </c>
      <c r="P86" s="3">
        <f t="shared" si="45"/>
        <v>0.39215792734605753</v>
      </c>
      <c r="Q86" s="3">
        <f t="shared" si="41"/>
        <v>5.231914603411143</v>
      </c>
      <c r="R86" s="4">
        <f t="shared" si="46"/>
        <v>46.42058486312196</v>
      </c>
      <c r="T86" s="37">
        <v>7.6559999999999997</v>
      </c>
      <c r="U86" s="36">
        <v>0.60607</v>
      </c>
      <c r="V86" s="36">
        <v>0.39645000000000002</v>
      </c>
      <c r="W86" s="37">
        <v>46.427999999999997</v>
      </c>
      <c r="X86" s="36">
        <v>5.2457000000000003</v>
      </c>
    </row>
    <row r="87" spans="1:24" x14ac:dyDescent="0.2">
      <c r="A87" s="2">
        <v>83</v>
      </c>
      <c r="B87" s="2">
        <f t="shared" si="32"/>
        <v>-4.7057961469224384E-2</v>
      </c>
      <c r="C87" s="2">
        <f t="shared" si="33"/>
        <v>0.95403209888565088</v>
      </c>
      <c r="D87" s="6">
        <f t="shared" si="34"/>
        <v>0.95403209888565088</v>
      </c>
      <c r="E87" s="7">
        <f t="shared" si="35"/>
        <v>4.5967901114349119E-2</v>
      </c>
      <c r="F87" s="2">
        <v>83</v>
      </c>
      <c r="G87" s="6">
        <f t="shared" si="47"/>
        <v>0.67303200293135734</v>
      </c>
      <c r="H87" s="3">
        <f t="shared" si="42"/>
        <v>1.1137645503819935E-2</v>
      </c>
      <c r="I87" s="3">
        <f t="shared" si="36"/>
        <v>1.2404714736876041E-4</v>
      </c>
      <c r="J87" s="2">
        <f t="shared" si="37"/>
        <v>3.4457501263766822E-4</v>
      </c>
      <c r="K87" s="2">
        <f t="shared" si="38"/>
        <v>3.8377543402326231E-6</v>
      </c>
      <c r="L87" s="2">
        <f t="shared" si="39"/>
        <v>84</v>
      </c>
      <c r="M87" s="3">
        <f t="shared" si="43"/>
        <v>0.66429479875508413</v>
      </c>
      <c r="N87" s="3">
        <f t="shared" si="44"/>
        <v>0.618491444401566</v>
      </c>
      <c r="O87" s="4">
        <f t="shared" si="40"/>
        <v>7.3180277482972338</v>
      </c>
      <c r="P87" s="3">
        <f t="shared" si="45"/>
        <v>0.41237392960819952</v>
      </c>
      <c r="Q87" s="3">
        <f t="shared" si="41"/>
        <v>5.0945325822862468</v>
      </c>
      <c r="R87" s="4">
        <f t="shared" si="46"/>
        <v>42.650680002574376</v>
      </c>
      <c r="T87" s="37">
        <v>7.3220000000000001</v>
      </c>
      <c r="U87" s="36">
        <v>0.62402999999999997</v>
      </c>
      <c r="V87" s="36">
        <v>0.41714000000000001</v>
      </c>
      <c r="W87" s="37">
        <v>42.658999999999999</v>
      </c>
      <c r="X87" s="36">
        <v>5.1098699999999999</v>
      </c>
    </row>
    <row r="88" spans="1:24" x14ac:dyDescent="0.2">
      <c r="A88" s="2">
        <v>84</v>
      </c>
      <c r="B88" s="2">
        <f t="shared" si="32"/>
        <v>-5.2865868691408316E-2</v>
      </c>
      <c r="C88" s="2">
        <f t="shared" si="33"/>
        <v>0.94850722846604707</v>
      </c>
      <c r="D88" s="6">
        <f t="shared" si="34"/>
        <v>0.94850722846604707</v>
      </c>
      <c r="E88" s="7">
        <f t="shared" si="35"/>
        <v>5.149277153395293E-2</v>
      </c>
      <c r="F88" s="2">
        <v>84</v>
      </c>
      <c r="G88" s="6">
        <f t="shared" si="47"/>
        <v>0.64209413437381635</v>
      </c>
      <c r="H88" s="3">
        <f t="shared" si="42"/>
        <v>1.0557009956227426E-2</v>
      </c>
      <c r="I88" s="3">
        <f t="shared" si="36"/>
        <v>1.11450459215885E-4</v>
      </c>
      <c r="J88" s="2">
        <f t="shared" si="37"/>
        <v>3.4904860088730939E-4</v>
      </c>
      <c r="K88" s="2">
        <f t="shared" si="38"/>
        <v>3.6849095547745784E-6</v>
      </c>
      <c r="L88" s="2">
        <f t="shared" si="39"/>
        <v>85</v>
      </c>
      <c r="M88" s="3">
        <f t="shared" si="43"/>
        <v>0.60787043214270353</v>
      </c>
      <c r="N88" s="3">
        <f t="shared" si="44"/>
        <v>0.63576537250451803</v>
      </c>
      <c r="O88" s="4">
        <f t="shared" si="40"/>
        <v>6.9866824001406078</v>
      </c>
      <c r="P88" s="3">
        <f t="shared" si="45"/>
        <v>0.43291477547792717</v>
      </c>
      <c r="Q88" s="3">
        <f t="shared" si="41"/>
        <v>4.9497531644732824</v>
      </c>
      <c r="R88" s="4">
        <f t="shared" si="46"/>
        <v>39.072006247800509</v>
      </c>
      <c r="T88" s="37">
        <v>6.9909999999999997</v>
      </c>
      <c r="U88" s="36">
        <v>0.64190999999999998</v>
      </c>
      <c r="V88" s="36">
        <v>0.43819999999999998</v>
      </c>
      <c r="W88" s="37">
        <v>39.082000000000001</v>
      </c>
      <c r="X88" s="36">
        <v>4.9668000000000001</v>
      </c>
    </row>
    <row r="89" spans="1:24" x14ac:dyDescent="0.2">
      <c r="A89" s="2">
        <v>85</v>
      </c>
      <c r="B89" s="2">
        <f t="shared" si="32"/>
        <v>-5.9393956409143002E-2</v>
      </c>
      <c r="C89" s="2">
        <f t="shared" si="33"/>
        <v>0.94233545692866627</v>
      </c>
      <c r="D89" s="6">
        <f t="shared" si="34"/>
        <v>0.94233545692866627</v>
      </c>
      <c r="E89" s="7">
        <f t="shared" si="35"/>
        <v>5.7664543071333729E-2</v>
      </c>
      <c r="F89" s="2">
        <v>85</v>
      </c>
      <c r="G89" s="6">
        <f t="shared" si="47"/>
        <v>0.6090309278092142</v>
      </c>
      <c r="H89" s="3">
        <f t="shared" si="42"/>
        <v>1.0006644508272442E-2</v>
      </c>
      <c r="I89" s="3">
        <f t="shared" si="36"/>
        <v>1.0013293431493902E-4</v>
      </c>
      <c r="J89" s="2">
        <f t="shared" si="37"/>
        <v>3.5142825342723583E-4</v>
      </c>
      <c r="K89" s="2">
        <f t="shared" si="38"/>
        <v>3.5166176022094251E-6</v>
      </c>
      <c r="L89" s="2">
        <f t="shared" si="39"/>
        <v>86</v>
      </c>
      <c r="M89" s="3">
        <f t="shared" si="43"/>
        <v>0.55294091889377794</v>
      </c>
      <c r="N89" s="3">
        <f t="shared" si="44"/>
        <v>0.65285711892756548</v>
      </c>
      <c r="O89" s="4">
        <f t="shared" si="40"/>
        <v>6.6588316278439708</v>
      </c>
      <c r="P89" s="3">
        <f t="shared" si="45"/>
        <v>0.45371525226892029</v>
      </c>
      <c r="Q89" s="3">
        <f t="shared" si="41"/>
        <v>4.7983367800870314</v>
      </c>
      <c r="R89" s="4">
        <f t="shared" si="46"/>
        <v>35.687673897883109</v>
      </c>
      <c r="T89" s="37">
        <v>6.6639999999999997</v>
      </c>
      <c r="U89" s="36">
        <v>0.65966000000000002</v>
      </c>
      <c r="V89" s="36">
        <v>0.45956999999999998</v>
      </c>
      <c r="W89" s="37">
        <v>35.698</v>
      </c>
      <c r="X89" s="36">
        <v>4.8172699999999997</v>
      </c>
    </row>
    <row r="90" spans="1:24" x14ac:dyDescent="0.2">
      <c r="A90" s="2">
        <v>86</v>
      </c>
      <c r="B90" s="2">
        <f t="shared" si="32"/>
        <v>-6.6731527003876565E-2</v>
      </c>
      <c r="C90" s="2">
        <f t="shared" si="33"/>
        <v>0.93544630970083886</v>
      </c>
      <c r="D90" s="6">
        <f t="shared" si="34"/>
        <v>0.93544630970083886</v>
      </c>
      <c r="E90" s="7">
        <f t="shared" si="35"/>
        <v>6.4553690299161137E-2</v>
      </c>
      <c r="F90" s="2">
        <v>86</v>
      </c>
      <c r="G90" s="6">
        <f t="shared" si="47"/>
        <v>0.57391143764078545</v>
      </c>
      <c r="H90" s="3">
        <f t="shared" si="42"/>
        <v>9.4849710978885705E-3</v>
      </c>
      <c r="I90" s="3">
        <f t="shared" si="36"/>
        <v>8.9964676727781513E-5</v>
      </c>
      <c r="J90" s="2">
        <f t="shared" si="37"/>
        <v>3.5140016915737271E-4</v>
      </c>
      <c r="K90" s="2">
        <f t="shared" si="38"/>
        <v>3.333020448250835E-6</v>
      </c>
      <c r="L90" s="2">
        <f t="shared" si="39"/>
        <v>87</v>
      </c>
      <c r="M90" s="3">
        <f t="shared" si="43"/>
        <v>0.49963471300615292</v>
      </c>
      <c r="N90" s="3">
        <f t="shared" si="44"/>
        <v>0.66971874268021026</v>
      </c>
      <c r="O90" s="4">
        <f t="shared" si="40"/>
        <v>6.3353950267705121</v>
      </c>
      <c r="P90" s="3">
        <f t="shared" si="45"/>
        <v>0.47470555447765966</v>
      </c>
      <c r="Q90" s="3">
        <f t="shared" si="41"/>
        <v>4.6411084400640412</v>
      </c>
      <c r="R90" s="4">
        <f t="shared" si="46"/>
        <v>32.499497254096852</v>
      </c>
      <c r="T90" s="37">
        <v>6.3410000000000002</v>
      </c>
      <c r="U90" s="36">
        <v>0.67723999999999995</v>
      </c>
      <c r="V90" s="36">
        <v>0.48157</v>
      </c>
      <c r="W90" s="37">
        <v>32.511000000000003</v>
      </c>
      <c r="X90" s="36">
        <v>4.6620900000000001</v>
      </c>
    </row>
    <row r="91" spans="1:24" x14ac:dyDescent="0.2">
      <c r="A91" s="2">
        <v>87</v>
      </c>
      <c r="B91" s="2">
        <f t="shared" si="32"/>
        <v>-7.4978956352357642E-2</v>
      </c>
      <c r="C91" s="2">
        <f t="shared" si="33"/>
        <v>0.92776300964100178</v>
      </c>
      <c r="D91" s="6">
        <f t="shared" si="34"/>
        <v>0.92776300964100178</v>
      </c>
      <c r="E91" s="7">
        <f t="shared" si="35"/>
        <v>7.2236990358998221E-2</v>
      </c>
      <c r="F91" s="2">
        <v>87</v>
      </c>
      <c r="G91" s="6">
        <f t="shared" si="47"/>
        <v>0.5368633364361759</v>
      </c>
      <c r="H91" s="3">
        <f t="shared" si="42"/>
        <v>8.9904939316479346E-3</v>
      </c>
      <c r="I91" s="3">
        <f t="shared" si="36"/>
        <v>8.0828981134998339E-5</v>
      </c>
      <c r="J91" s="2">
        <f t="shared" si="37"/>
        <v>3.4866386636426546E-4</v>
      </c>
      <c r="K91" s="2">
        <f t="shared" si="38"/>
        <v>3.134660374732835E-6</v>
      </c>
      <c r="L91" s="2">
        <f t="shared" si="39"/>
        <v>88</v>
      </c>
      <c r="M91" s="3">
        <f t="shared" si="43"/>
        <v>0.44810772420595779</v>
      </c>
      <c r="N91" s="3">
        <f t="shared" si="44"/>
        <v>0.68630297278501839</v>
      </c>
      <c r="O91" s="4">
        <f t="shared" si="40"/>
        <v>6.0172793402146469</v>
      </c>
      <c r="P91" s="3">
        <f t="shared" si="45"/>
        <v>0.49581195057754163</v>
      </c>
      <c r="Q91" s="3">
        <f t="shared" si="41"/>
        <v>4.4789488047474029</v>
      </c>
      <c r="R91" s="4">
        <f t="shared" si="46"/>
        <v>29.507976634871678</v>
      </c>
      <c r="T91" s="37">
        <v>6.024</v>
      </c>
      <c r="U91" s="36">
        <v>0.6946</v>
      </c>
      <c r="V91" s="36">
        <v>0.50294000000000005</v>
      </c>
      <c r="W91" s="37">
        <v>29.521000000000001</v>
      </c>
      <c r="X91" s="36">
        <v>4.5021699999999996</v>
      </c>
    </row>
    <row r="92" spans="1:24" x14ac:dyDescent="0.2">
      <c r="A92" s="2">
        <v>88</v>
      </c>
      <c r="B92" s="2">
        <f t="shared" si="32"/>
        <v>-8.4249066940049661E-2</v>
      </c>
      <c r="C92" s="2">
        <f t="shared" si="33"/>
        <v>0.91920228468137144</v>
      </c>
      <c r="D92" s="6">
        <f t="shared" si="34"/>
        <v>0.91920228468137144</v>
      </c>
      <c r="E92" s="7">
        <f t="shared" si="35"/>
        <v>8.079771531862856E-2</v>
      </c>
      <c r="F92" s="2">
        <v>88</v>
      </c>
      <c r="G92" s="6">
        <f t="shared" si="47"/>
        <v>0.49808194477793621</v>
      </c>
      <c r="H92" s="3">
        <f t="shared" si="42"/>
        <v>8.5217951958748202E-3</v>
      </c>
      <c r="I92" s="3">
        <f t="shared" si="36"/>
        <v>7.2620993360435161E-5</v>
      </c>
      <c r="J92" s="2">
        <f t="shared" si="37"/>
        <v>3.4295013034255171E-4</v>
      </c>
      <c r="K92" s="2">
        <f t="shared" si="38"/>
        <v>2.9225507731778005E-6</v>
      </c>
      <c r="L92" s="2">
        <f t="shared" si="39"/>
        <v>89</v>
      </c>
      <c r="M92" s="3">
        <f t="shared" si="43"/>
        <v>0.39854224047705988</v>
      </c>
      <c r="N92" s="3">
        <f t="shared" si="44"/>
        <v>0.70256373573399444</v>
      </c>
      <c r="O92" s="4">
        <f t="shared" si="40"/>
        <v>5.7053683418297423</v>
      </c>
      <c r="P92" s="3">
        <f t="shared" si="45"/>
        <v>0.51695756453812147</v>
      </c>
      <c r="Q92" s="3">
        <f t="shared" si="41"/>
        <v>4.3127838803021454</v>
      </c>
      <c r="R92" s="4">
        <f t="shared" si="46"/>
        <v>26.712301943847532</v>
      </c>
      <c r="T92" s="37">
        <v>5.7130000000000001</v>
      </c>
      <c r="U92" s="36">
        <v>0.7117</v>
      </c>
      <c r="V92" s="36">
        <v>0.52480000000000004</v>
      </c>
      <c r="W92" s="37">
        <v>26.727</v>
      </c>
      <c r="X92" s="36">
        <v>4.3384299999999998</v>
      </c>
    </row>
    <row r="93" spans="1:24" x14ac:dyDescent="0.2">
      <c r="A93" s="2">
        <v>89</v>
      </c>
      <c r="B93" s="2">
        <f t="shared" si="32"/>
        <v>-9.4668671240615843E-2</v>
      </c>
      <c r="C93" s="2">
        <f t="shared" si="33"/>
        <v>0.9096742857948501</v>
      </c>
      <c r="D93" s="6">
        <f t="shared" si="34"/>
        <v>0.9096742857948501</v>
      </c>
      <c r="E93" s="7">
        <f t="shared" si="35"/>
        <v>9.0325714205149898E-2</v>
      </c>
      <c r="F93" s="2">
        <v>89</v>
      </c>
      <c r="G93" s="6">
        <f t="shared" si="47"/>
        <v>0.45783806159841967</v>
      </c>
      <c r="H93" s="3">
        <f t="shared" si="42"/>
        <v>8.077530991350541E-3</v>
      </c>
      <c r="I93" s="3">
        <f t="shared" si="36"/>
        <v>6.5246506916228454E-5</v>
      </c>
      <c r="J93" s="2">
        <f t="shared" si="37"/>
        <v>3.3404265848435574E-4</v>
      </c>
      <c r="K93" s="2">
        <f t="shared" si="38"/>
        <v>2.6982399263405081E-6</v>
      </c>
      <c r="L93" s="2">
        <f t="shared" si="39"/>
        <v>90</v>
      </c>
      <c r="M93" s="3">
        <f t="shared" si="43"/>
        <v>0.35114419744362474</v>
      </c>
      <c r="N93" s="3">
        <f t="shared" si="44"/>
        <v>0.71845668454757639</v>
      </c>
      <c r="O93" s="4">
        <f t="shared" si="40"/>
        <v>5.4005126873146709</v>
      </c>
      <c r="P93" s="3">
        <f t="shared" si="45"/>
        <v>0.53806326006125671</v>
      </c>
      <c r="Q93" s="3">
        <f t="shared" si="41"/>
        <v>4.1435735267342828</v>
      </c>
      <c r="R93" s="4">
        <f t="shared" si="46"/>
        <v>24.110378443860178</v>
      </c>
      <c r="T93" s="37">
        <v>5.4089999999999998</v>
      </c>
      <c r="U93" s="36">
        <v>0.72848999999999997</v>
      </c>
      <c r="V93" s="36">
        <v>0.54666999999999999</v>
      </c>
      <c r="W93" s="37">
        <v>24.126999999999999</v>
      </c>
      <c r="X93" s="36">
        <v>4.1718400000000004</v>
      </c>
    </row>
    <row r="94" spans="1:24" x14ac:dyDescent="0.2">
      <c r="A94" s="2">
        <v>90</v>
      </c>
      <c r="B94" s="2">
        <f t="shared" si="32"/>
        <v>-0.10638030647445229</v>
      </c>
      <c r="C94" s="2">
        <f t="shared" si="33"/>
        <v>0.89908265609398319</v>
      </c>
      <c r="D94" s="6">
        <f t="shared" si="34"/>
        <v>0.89908265609398319</v>
      </c>
      <c r="E94" s="7">
        <f t="shared" si="35"/>
        <v>0.10091734390601681</v>
      </c>
      <c r="F94" s="2">
        <v>90</v>
      </c>
      <c r="G94" s="6">
        <f t="shared" si="47"/>
        <v>0.41648351169424097</v>
      </c>
      <c r="H94" s="3">
        <f t="shared" si="42"/>
        <v>7.6564274799531193E-3</v>
      </c>
      <c r="I94" s="3">
        <f t="shared" si="36"/>
        <v>5.8620881755781276E-5</v>
      </c>
      <c r="J94" s="2">
        <f t="shared" si="37"/>
        <v>3.2180278443966236E-4</v>
      </c>
      <c r="K94" s="2">
        <f t="shared" si="38"/>
        <v>2.4638596819092611E-6</v>
      </c>
      <c r="L94" s="2">
        <f t="shared" si="39"/>
        <v>91</v>
      </c>
      <c r="M94" s="3">
        <f t="shared" si="43"/>
        <v>0.30613842105180306</v>
      </c>
      <c r="N94" s="3">
        <f t="shared" si="44"/>
        <v>0.73393971712542272</v>
      </c>
      <c r="O94" s="4">
        <f t="shared" si="40"/>
        <v>5.1035199715032551</v>
      </c>
      <c r="P94" s="3">
        <f t="shared" si="45"/>
        <v>0.5590486108774313</v>
      </c>
      <c r="Q94" s="3">
        <f t="shared" si="41"/>
        <v>3.9722990139812429</v>
      </c>
      <c r="R94" s="4">
        <f t="shared" si="46"/>
        <v>21.698874730649507</v>
      </c>
      <c r="T94" s="37">
        <v>5.1130000000000004</v>
      </c>
      <c r="U94" s="36">
        <v>0.74492000000000003</v>
      </c>
      <c r="V94" s="36">
        <v>0.56845999999999997</v>
      </c>
      <c r="W94" s="37">
        <v>21.716999999999999</v>
      </c>
      <c r="X94" s="36">
        <v>4.0033799999999999</v>
      </c>
    </row>
    <row r="95" spans="1:24" x14ac:dyDescent="0.2">
      <c r="A95" s="2">
        <v>91</v>
      </c>
      <c r="B95" s="2">
        <f t="shared" si="32"/>
        <v>-0.11954418447728421</v>
      </c>
      <c r="C95" s="2">
        <f t="shared" si="33"/>
        <v>0.88732480097037758</v>
      </c>
      <c r="D95" s="6">
        <f t="shared" si="34"/>
        <v>0.88732480097037758</v>
      </c>
      <c r="E95" s="7">
        <f t="shared" si="35"/>
        <v>0.11267519902962242</v>
      </c>
      <c r="F95" s="2">
        <v>91</v>
      </c>
      <c r="G95" s="6">
        <f t="shared" si="47"/>
        <v>0.37445310191340769</v>
      </c>
      <c r="H95" s="3">
        <f t="shared" si="42"/>
        <v>7.2572772321830518E-3</v>
      </c>
      <c r="I95" s="3">
        <f t="shared" si="36"/>
        <v>5.2668072824762494E-5</v>
      </c>
      <c r="J95" s="2">
        <f t="shared" si="37"/>
        <v>3.061959768515204E-4</v>
      </c>
      <c r="K95" s="2">
        <f t="shared" si="38"/>
        <v>2.2221490913905878E-6</v>
      </c>
      <c r="L95" s="2">
        <f t="shared" si="39"/>
        <v>92</v>
      </c>
      <c r="M95" s="3">
        <f t="shared" si="43"/>
        <v>0.26376151778880202</v>
      </c>
      <c r="N95" s="3">
        <f t="shared" si="44"/>
        <v>0.7489734710118946</v>
      </c>
      <c r="O95" s="4">
        <f t="shared" si="40"/>
        <v>4.8151452378627484</v>
      </c>
      <c r="P95" s="3">
        <f t="shared" si="45"/>
        <v>0.57983293602912256</v>
      </c>
      <c r="Q95" s="3">
        <f t="shared" si="41"/>
        <v>3.7999499100845284</v>
      </c>
      <c r="R95" s="4">
        <f t="shared" si="46"/>
        <v>19.473292196473132</v>
      </c>
      <c r="T95" s="37">
        <v>4.8250000000000002</v>
      </c>
      <c r="U95" s="36">
        <v>0.76095999999999997</v>
      </c>
      <c r="V95" s="36">
        <v>0.59009999999999996</v>
      </c>
      <c r="W95" s="37">
        <v>19.494</v>
      </c>
      <c r="X95" s="36">
        <v>3.8340299999999998</v>
      </c>
    </row>
    <row r="96" spans="1:24" x14ac:dyDescent="0.2">
      <c r="A96" s="2">
        <v>92</v>
      </c>
      <c r="B96" s="2">
        <f t="shared" si="32"/>
        <v>-0.13434038335246787</v>
      </c>
      <c r="C96" s="2">
        <f t="shared" si="33"/>
        <v>0.87429241936472513</v>
      </c>
      <c r="D96" s="6">
        <f t="shared" si="34"/>
        <v>0.87429241936472513</v>
      </c>
      <c r="E96" s="7">
        <f t="shared" si="35"/>
        <v>0.12570758063527487</v>
      </c>
      <c r="F96" s="2">
        <v>92</v>
      </c>
      <c r="G96" s="6">
        <f t="shared" si="47"/>
        <v>0.33226152412805499</v>
      </c>
      <c r="H96" s="3">
        <f t="shared" si="42"/>
        <v>6.878935765102419E-3</v>
      </c>
      <c r="I96" s="3">
        <f t="shared" si="36"/>
        <v>4.7319757260405205E-5</v>
      </c>
      <c r="J96" s="2">
        <f t="shared" si="37"/>
        <v>2.8731796053172917E-4</v>
      </c>
      <c r="K96" s="2">
        <f t="shared" si="38"/>
        <v>1.9764417946579968E-6</v>
      </c>
      <c r="L96" s="2">
        <f t="shared" si="39"/>
        <v>93</v>
      </c>
      <c r="M96" s="3">
        <f t="shared" si="43"/>
        <v>0.22425220145920252</v>
      </c>
      <c r="N96" s="3">
        <f t="shared" si="44"/>
        <v>0.76352178159228945</v>
      </c>
      <c r="O96" s="4">
        <f t="shared" si="40"/>
        <v>4.5360821894569927</v>
      </c>
      <c r="P96" s="3">
        <f t="shared" si="45"/>
        <v>0.60033637514880545</v>
      </c>
      <c r="Q96" s="3">
        <f t="shared" si="41"/>
        <v>3.6275106248597746</v>
      </c>
      <c r="R96" s="4">
        <f t="shared" si="46"/>
        <v>17.42805455727391</v>
      </c>
      <c r="T96" s="37">
        <v>4.5469999999999997</v>
      </c>
      <c r="U96" s="36">
        <v>0.77654999999999996</v>
      </c>
      <c r="V96" s="36">
        <v>0.61148999999999998</v>
      </c>
      <c r="W96" s="37">
        <v>17.45</v>
      </c>
      <c r="X96" s="36">
        <v>3.6647699999999999</v>
      </c>
    </row>
    <row r="97" spans="1:24" x14ac:dyDescent="0.2">
      <c r="A97" s="2">
        <v>93</v>
      </c>
      <c r="B97" s="2">
        <f t="shared" si="32"/>
        <v>-0.15097131088817312</v>
      </c>
      <c r="C97" s="2">
        <f t="shared" si="33"/>
        <v>0.85987236727984517</v>
      </c>
      <c r="D97" s="6">
        <f t="shared" si="34"/>
        <v>0.85987236727984517</v>
      </c>
      <c r="E97" s="7">
        <f t="shared" si="35"/>
        <v>0.14012763272015483</v>
      </c>
      <c r="F97" s="2">
        <v>93</v>
      </c>
      <c r="G97" s="6">
        <f t="shared" si="47"/>
        <v>0.29049373179172816</v>
      </c>
      <c r="H97" s="3">
        <f t="shared" si="42"/>
        <v>6.5203182607605865E-3</v>
      </c>
      <c r="I97" s="3">
        <f t="shared" si="36"/>
        <v>4.2514550221607961E-5</v>
      </c>
      <c r="J97" s="2">
        <f t="shared" si="37"/>
        <v>2.6541737237908058E-4</v>
      </c>
      <c r="K97" s="2">
        <f t="shared" si="38"/>
        <v>1.7306057398464118E-6</v>
      </c>
      <c r="L97" s="2">
        <f t="shared" si="39"/>
        <v>94</v>
      </c>
      <c r="M97" s="3">
        <f t="shared" si="43"/>
        <v>0.18783904578905769</v>
      </c>
      <c r="N97" s="3">
        <f t="shared" si="44"/>
        <v>0.7775520911396554</v>
      </c>
      <c r="O97" s="4">
        <f t="shared" si="40"/>
        <v>4.2669553426847919</v>
      </c>
      <c r="P97" s="3">
        <f t="shared" si="45"/>
        <v>0.62048097558583459</v>
      </c>
      <c r="Q97" s="3">
        <f t="shared" si="41"/>
        <v>3.4559469609065951</v>
      </c>
      <c r="R97" s="4">
        <f t="shared" si="46"/>
        <v>15.55661532319996</v>
      </c>
      <c r="T97" s="37">
        <v>4.2789999999999999</v>
      </c>
      <c r="U97" s="36">
        <v>0.79164999999999996</v>
      </c>
      <c r="V97" s="36">
        <v>0.63253999999999999</v>
      </c>
      <c r="W97" s="37">
        <v>15.581</v>
      </c>
      <c r="X97" s="36">
        <v>3.49655</v>
      </c>
    </row>
    <row r="98" spans="1:24" x14ac:dyDescent="0.2">
      <c r="A98" s="2">
        <v>94</v>
      </c>
      <c r="B98" s="2">
        <f t="shared" si="32"/>
        <v>-0.16966447343830734</v>
      </c>
      <c r="C98" s="2">
        <f t="shared" si="33"/>
        <v>0.84394793604590901</v>
      </c>
      <c r="D98" s="6">
        <f t="shared" si="34"/>
        <v>0.84394793604590901</v>
      </c>
      <c r="E98" s="7">
        <f t="shared" si="35"/>
        <v>0.15605206395409099</v>
      </c>
      <c r="F98" s="2">
        <v>94</v>
      </c>
      <c r="G98" s="6">
        <f t="shared" si="47"/>
        <v>0.2497875328357097</v>
      </c>
      <c r="H98" s="3">
        <f t="shared" si="42"/>
        <v>6.1803964556972381E-3</v>
      </c>
      <c r="I98" s="3">
        <f t="shared" si="36"/>
        <v>3.8197300349594981E-5</v>
      </c>
      <c r="J98" s="2">
        <f t="shared" si="37"/>
        <v>2.4091098889049293E-4</v>
      </c>
      <c r="K98" s="2">
        <f t="shared" si="38"/>
        <v>1.4889254218773191E-6</v>
      </c>
      <c r="L98" s="2">
        <f t="shared" si="39"/>
        <v>95</v>
      </c>
      <c r="M98" s="3">
        <f t="shared" si="43"/>
        <v>0.15472595010760617</v>
      </c>
      <c r="N98" s="3">
        <f t="shared" si="44"/>
        <v>0.79103579707290916</v>
      </c>
      <c r="O98" s="4">
        <f t="shared" si="40"/>
        <v>4.0083133470560144</v>
      </c>
      <c r="P98" s="3">
        <f t="shared" si="45"/>
        <v>0.64019176110134746</v>
      </c>
      <c r="Q98" s="3">
        <f t="shared" si="41"/>
        <v>3.2861930387914131</v>
      </c>
      <c r="R98" s="4">
        <f t="shared" si="46"/>
        <v>13.851580458530078</v>
      </c>
      <c r="T98" s="37">
        <v>4.0220000000000002</v>
      </c>
      <c r="U98" s="36">
        <v>0.80623</v>
      </c>
      <c r="V98" s="36">
        <v>0.65317000000000003</v>
      </c>
      <c r="W98" s="37">
        <v>13.879</v>
      </c>
      <c r="X98" s="36">
        <v>3.3302700000000001</v>
      </c>
    </row>
    <row r="99" spans="1:24" x14ac:dyDescent="0.2">
      <c r="A99" s="2">
        <v>95</v>
      </c>
      <c r="B99" s="2">
        <f t="shared" si="32"/>
        <v>-0.19067558814465704</v>
      </c>
      <c r="C99" s="2">
        <f t="shared" si="33"/>
        <v>0.826400638833934</v>
      </c>
      <c r="D99" s="6">
        <f t="shared" si="34"/>
        <v>0.826400638833934</v>
      </c>
      <c r="E99" s="7">
        <f t="shared" si="35"/>
        <v>0.173599361166066</v>
      </c>
      <c r="F99" s="2">
        <v>95</v>
      </c>
      <c r="G99" s="6">
        <f t="shared" si="47"/>
        <v>0.21080767278669693</v>
      </c>
      <c r="H99" s="3">
        <f t="shared" si="42"/>
        <v>5.8581956926040176E-3</v>
      </c>
      <c r="I99" s="3">
        <f t="shared" si="36"/>
        <v>3.4318456772844265E-5</v>
      </c>
      <c r="J99" s="2">
        <f t="shared" si="37"/>
        <v>2.1438698254961852E-4</v>
      </c>
      <c r="K99" s="2">
        <f t="shared" si="38"/>
        <v>1.2559208977225481E-6</v>
      </c>
      <c r="L99" s="2">
        <f t="shared" si="39"/>
        <v>96</v>
      </c>
      <c r="M99" s="3">
        <f t="shared" si="43"/>
        <v>0.12507599939756975</v>
      </c>
      <c r="N99" s="3">
        <f t="shared" si="44"/>
        <v>0.80394852926202276</v>
      </c>
      <c r="O99" s="4">
        <f t="shared" si="40"/>
        <v>3.7606236659739269</v>
      </c>
      <c r="P99" s="3">
        <f t="shared" si="45"/>
        <v>0.65939775094783093</v>
      </c>
      <c r="Q99" s="3">
        <f t="shared" si="41"/>
        <v>3.1191389629393269</v>
      </c>
      <c r="R99" s="4">
        <f t="shared" si="46"/>
        <v>12.304842940027324</v>
      </c>
      <c r="T99" s="37">
        <v>3.7759999999999998</v>
      </c>
      <c r="U99" s="36">
        <v>0.82023999999999997</v>
      </c>
      <c r="V99" s="36">
        <v>0.67329000000000006</v>
      </c>
      <c r="W99" s="37">
        <v>12.335000000000001</v>
      </c>
      <c r="X99" s="36">
        <v>3.1667999999999998</v>
      </c>
    </row>
    <row r="100" spans="1:24" x14ac:dyDescent="0.2">
      <c r="A100" s="2">
        <v>96</v>
      </c>
      <c r="B100" s="2">
        <f t="shared" ref="B100:B123" si="48">-(27/(160*(LN(281)-LN(250))))*(250^(-A101-2)*281^(A101)-250^(-A100-2)*281^(A100))-(11/50000)*(A101-A100)</f>
        <v>-0.21429208107459499</v>
      </c>
      <c r="C100" s="2">
        <f t="shared" ref="C100:C123" si="49">EXP(B100)</f>
        <v>0.80711260827345088</v>
      </c>
      <c r="D100" s="6">
        <f t="shared" ref="D100:D123" si="50">C100</f>
        <v>0.80711260827345088</v>
      </c>
      <c r="E100" s="7">
        <f t="shared" ref="E100:E123" si="51">1-D100</f>
        <v>0.19288739172654912</v>
      </c>
      <c r="F100" s="2">
        <v>96</v>
      </c>
      <c r="G100" s="6">
        <f t="shared" si="47"/>
        <v>0.17421159546202128</v>
      </c>
      <c r="H100" s="3">
        <f t="shared" si="42"/>
        <v>5.5527921256910123E-3</v>
      </c>
      <c r="I100" s="3">
        <f t="shared" ref="I100:I124" si="52">H100^2</f>
        <v>3.0833500391136107E-5</v>
      </c>
      <c r="J100" s="2">
        <f t="shared" ref="J100:J124" si="53">H100*G100*E100</f>
        <v>1.8659169684198538E-4</v>
      </c>
      <c r="K100" s="2">
        <f t="shared" ref="K100:K124" si="54">I100*G100*E100</f>
        <v>1.0361049049435008E-6</v>
      </c>
      <c r="L100" s="2">
        <f t="shared" ref="L100:L124" si="55">F100+1</f>
        <v>97</v>
      </c>
      <c r="M100" s="3">
        <f t="shared" si="43"/>
        <v>9.8994864959316808E-2</v>
      </c>
      <c r="N100" s="3">
        <f t="shared" si="44"/>
        <v>0.81627034818994471</v>
      </c>
      <c r="O100" s="4">
        <f t="shared" ref="O100:O124" si="56">(1-N100)/($B$1/(1+$B$1))</f>
        <v>3.5242687756292423</v>
      </c>
      <c r="P100" s="3">
        <f t="shared" si="45"/>
        <v>0.67803289863530913</v>
      </c>
      <c r="Q100" s="3">
        <f t="shared" ref="Q100:Q120" si="57">O100-(0.055/1.055)*R100</f>
        <v>2.9556195781455386</v>
      </c>
      <c r="R100" s="4">
        <f t="shared" si="46"/>
        <v>10.907725515369229</v>
      </c>
      <c r="T100" s="37">
        <v>3.5409999999999999</v>
      </c>
      <c r="U100" s="36">
        <v>0.83362999999999998</v>
      </c>
      <c r="V100" s="36">
        <v>0.69281000000000004</v>
      </c>
      <c r="W100" s="37">
        <v>10.941000000000001</v>
      </c>
      <c r="X100" s="36">
        <v>3.0068999999999999</v>
      </c>
    </row>
    <row r="101" spans="1:24" x14ac:dyDescent="0.2">
      <c r="A101" s="2">
        <v>97</v>
      </c>
      <c r="B101" s="2">
        <f t="shared" si="48"/>
        <v>-0.24083701912784433</v>
      </c>
      <c r="C101" s="2">
        <f t="shared" si="49"/>
        <v>0.78596971397962068</v>
      </c>
      <c r="D101" s="6">
        <f t="shared" si="50"/>
        <v>0.78596971397962068</v>
      </c>
      <c r="E101" s="7">
        <f t="shared" si="51"/>
        <v>0.21403028602037932</v>
      </c>
      <c r="F101" s="2">
        <v>97</v>
      </c>
      <c r="G101" s="6">
        <f t="shared" si="47"/>
        <v>0.14060837520483127</v>
      </c>
      <c r="H101" s="3">
        <f t="shared" ref="H101:H124" si="58">H100*$B$2</f>
        <v>5.2633100717450355E-3</v>
      </c>
      <c r="I101" s="3">
        <f t="shared" si="52"/>
        <v>2.7702432911332731E-5</v>
      </c>
      <c r="J101" s="2">
        <f t="shared" si="53"/>
        <v>1.5839642579901095E-4</v>
      </c>
      <c r="K101" s="2">
        <f t="shared" si="54"/>
        <v>8.336895032363495E-7</v>
      </c>
      <c r="L101" s="2">
        <f t="shared" si="55"/>
        <v>98</v>
      </c>
      <c r="M101" s="3">
        <f t="shared" ref="M101:M124" si="59">L101*H100*G101</f>
        <v>7.6515369707072262E-2</v>
      </c>
      <c r="N101" s="3">
        <f t="shared" ref="N101:N124" si="60">(N100-$B$2*E100)/($B$2*D100)</f>
        <v>0.82798585818576287</v>
      </c>
      <c r="O101" s="4">
        <f t="shared" si="56"/>
        <v>3.2995439929821848</v>
      </c>
      <c r="P101" s="3">
        <f t="shared" ref="P101:P124" si="61">(P100-$B$2^2*E100)/($B$2^2*D100)</f>
        <v>0.69603692163694186</v>
      </c>
      <c r="Q101" s="3">
        <f t="shared" si="57"/>
        <v>2.7964046335879682</v>
      </c>
      <c r="R101" s="4">
        <f t="shared" ref="R101:R120" si="62">(R100-O100)/($B$2*D100)</f>
        <v>9.6511277120163363</v>
      </c>
      <c r="T101" s="37">
        <v>3.3180000000000001</v>
      </c>
      <c r="U101" s="36">
        <v>0.84636</v>
      </c>
      <c r="V101" s="36">
        <v>0.71165</v>
      </c>
      <c r="W101" s="37">
        <v>9.6869999999999994</v>
      </c>
      <c r="X101" s="36">
        <v>2.8513099999999998</v>
      </c>
    </row>
    <row r="102" spans="1:24" x14ac:dyDescent="0.2">
      <c r="A102" s="2">
        <v>98</v>
      </c>
      <c r="B102" s="2">
        <f t="shared" si="48"/>
        <v>-0.27067352949969642</v>
      </c>
      <c r="C102" s="2">
        <f t="shared" si="49"/>
        <v>0.76286550883958182</v>
      </c>
      <c r="D102" s="6">
        <f t="shared" si="50"/>
        <v>0.76286550883958182</v>
      </c>
      <c r="E102" s="7">
        <f t="shared" si="51"/>
        <v>0.23713449116041818</v>
      </c>
      <c r="F102" s="2">
        <v>98</v>
      </c>
      <c r="G102" s="6">
        <f t="shared" ref="G102:G124" si="63">G101*D101</f>
        <v>0.11051392444288043</v>
      </c>
      <c r="H102" s="3">
        <f t="shared" si="58"/>
        <v>4.9889194992843939E-3</v>
      </c>
      <c r="I102" s="3">
        <f t="shared" si="52"/>
        <v>2.4889317770340049E-5</v>
      </c>
      <c r="J102" s="2">
        <f t="shared" si="53"/>
        <v>1.3074293324374445E-4</v>
      </c>
      <c r="K102" s="2">
        <f t="shared" si="54"/>
        <v>6.5226596905335449E-7</v>
      </c>
      <c r="L102" s="2">
        <f t="shared" si="55"/>
        <v>99</v>
      </c>
      <c r="M102" s="3">
        <f t="shared" si="59"/>
        <v>5.7585236107239951E-2</v>
      </c>
      <c r="N102" s="3">
        <f t="shared" si="60"/>
        <v>0.83908423268164301</v>
      </c>
      <c r="O102" s="4">
        <f t="shared" si="56"/>
        <v>3.0866569912884838</v>
      </c>
      <c r="P102" s="3">
        <f t="shared" si="61"/>
        <v>0.71335599669062522</v>
      </c>
      <c r="Q102" s="3">
        <f t="shared" si="57"/>
        <v>2.6421906227587466</v>
      </c>
      <c r="R102" s="4">
        <f t="shared" si="62"/>
        <v>8.5256730690704163</v>
      </c>
      <c r="T102" s="37">
        <v>3.1059999999999999</v>
      </c>
      <c r="U102" s="36">
        <v>0.85838000000000003</v>
      </c>
      <c r="V102" s="36">
        <v>0.72972000000000004</v>
      </c>
      <c r="W102" s="37">
        <v>8.5649999999999995</v>
      </c>
      <c r="X102" s="36">
        <v>2.7006299999999999</v>
      </c>
    </row>
    <row r="103" spans="1:24" x14ac:dyDescent="0.2">
      <c r="A103" s="2">
        <v>99</v>
      </c>
      <c r="B103" s="2">
        <f t="shared" si="48"/>
        <v>-0.30420976715766013</v>
      </c>
      <c r="C103" s="2">
        <f t="shared" si="49"/>
        <v>0.73770610370652512</v>
      </c>
      <c r="D103" s="6">
        <f t="shared" si="50"/>
        <v>0.73770610370652512</v>
      </c>
      <c r="E103" s="7">
        <f t="shared" si="51"/>
        <v>0.26229389629347488</v>
      </c>
      <c r="F103" s="2">
        <v>99</v>
      </c>
      <c r="G103" s="6">
        <f t="shared" si="63"/>
        <v>8.430726120397708E-2</v>
      </c>
      <c r="H103" s="3">
        <f t="shared" si="58"/>
        <v>4.7288336486107996E-3</v>
      </c>
      <c r="I103" s="3">
        <f t="shared" si="52"/>
        <v>2.2361867676233727E-5</v>
      </c>
      <c r="J103" s="2">
        <f t="shared" si="53"/>
        <v>1.0457002267293884E-4</v>
      </c>
      <c r="K103" s="2">
        <f t="shared" si="54"/>
        <v>4.944942418517874E-7</v>
      </c>
      <c r="L103" s="2">
        <f t="shared" si="55"/>
        <v>100</v>
      </c>
      <c r="M103" s="3">
        <f t="shared" si="59"/>
        <v>4.2060213935178392E-2</v>
      </c>
      <c r="N103" s="3">
        <f t="shared" si="60"/>
        <v>0.84955915139558358</v>
      </c>
      <c r="O103" s="4">
        <f t="shared" si="56"/>
        <v>2.8857290050483511</v>
      </c>
      <c r="P103" s="3">
        <f t="shared" si="61"/>
        <v>0.72994330010174968</v>
      </c>
      <c r="Q103" s="3">
        <f t="shared" si="57"/>
        <v>2.4935945058323012</v>
      </c>
      <c r="R103" s="4">
        <f t="shared" si="62"/>
        <v>7.5218526667805881</v>
      </c>
      <c r="T103" s="37">
        <v>2.907</v>
      </c>
      <c r="U103" s="36">
        <v>0.86965999999999999</v>
      </c>
      <c r="V103" s="36">
        <v>0.74694000000000005</v>
      </c>
      <c r="W103" s="37">
        <v>7.5650000000000004</v>
      </c>
      <c r="X103" s="36">
        <v>2.5554000000000001</v>
      </c>
    </row>
    <row r="104" spans="1:24" x14ac:dyDescent="0.2">
      <c r="A104" s="2">
        <v>100</v>
      </c>
      <c r="B104" s="2">
        <f t="shared" si="48"/>
        <v>-0.34190449828520958</v>
      </c>
      <c r="C104" s="2">
        <f t="shared" si="49"/>
        <v>0.71041604742032138</v>
      </c>
      <c r="D104" s="6">
        <f t="shared" si="50"/>
        <v>0.71041604742032138</v>
      </c>
      <c r="E104" s="7">
        <f t="shared" si="51"/>
        <v>0.28958395257967862</v>
      </c>
      <c r="F104" s="2">
        <v>100</v>
      </c>
      <c r="G104" s="6">
        <f t="shared" si="63"/>
        <v>6.2193981176954218E-2</v>
      </c>
      <c r="H104" s="3">
        <f t="shared" si="58"/>
        <v>4.4823067759344071E-3</v>
      </c>
      <c r="I104" s="3">
        <f t="shared" si="52"/>
        <v>2.0091074033587499E-5</v>
      </c>
      <c r="J104" s="2">
        <f t="shared" si="53"/>
        <v>8.0728043362187217E-5</v>
      </c>
      <c r="K104" s="2">
        <f t="shared" si="54"/>
        <v>3.6184785577025844E-7</v>
      </c>
      <c r="L104" s="2">
        <f t="shared" si="55"/>
        <v>101</v>
      </c>
      <c r="M104" s="3">
        <f t="shared" si="59"/>
        <v>2.9704604083995428E-2</v>
      </c>
      <c r="N104" s="3">
        <f t="shared" si="60"/>
        <v>0.85940865236636377</v>
      </c>
      <c r="O104" s="4">
        <f t="shared" si="56"/>
        <v>2.6967976682452037</v>
      </c>
      <c r="P104" s="3">
        <f t="shared" si="61"/>
        <v>0.74575937834606376</v>
      </c>
      <c r="Q104" s="3">
        <f t="shared" si="57"/>
        <v>2.3511494485624342</v>
      </c>
      <c r="R104" s="4">
        <f t="shared" si="62"/>
        <v>6.6301613048240355</v>
      </c>
      <c r="T104" s="37">
        <v>2.72</v>
      </c>
      <c r="U104" s="36">
        <v>0.88014999999999999</v>
      </c>
      <c r="V104" s="36">
        <v>0.76324000000000003</v>
      </c>
      <c r="W104" s="37">
        <v>6.6769999999999996</v>
      </c>
      <c r="X104" s="36">
        <v>2.4160599999999999</v>
      </c>
    </row>
    <row r="105" spans="1:24" x14ac:dyDescent="0.2">
      <c r="A105" s="2">
        <v>101</v>
      </c>
      <c r="B105" s="2">
        <f t="shared" si="48"/>
        <v>-0.38427337607257633</v>
      </c>
      <c r="C105" s="2">
        <f t="shared" si="49"/>
        <v>0.68094524759475783</v>
      </c>
      <c r="D105" s="6">
        <f t="shared" si="50"/>
        <v>0.68094524759475783</v>
      </c>
      <c r="E105" s="7">
        <f t="shared" si="51"/>
        <v>0.31905475240524217</v>
      </c>
      <c r="F105" s="2">
        <v>101</v>
      </c>
      <c r="G105" s="6">
        <f t="shared" si="63"/>
        <v>4.418360228106568E-2</v>
      </c>
      <c r="H105" s="3">
        <f t="shared" si="58"/>
        <v>4.2486320151037035E-3</v>
      </c>
      <c r="I105" s="3">
        <f t="shared" si="52"/>
        <v>1.8050873999764155E-5</v>
      </c>
      <c r="J105" s="2">
        <f t="shared" si="53"/>
        <v>5.9892915749108957E-5</v>
      </c>
      <c r="K105" s="2">
        <f t="shared" si="54"/>
        <v>2.5446295932957311E-7</v>
      </c>
      <c r="L105" s="2">
        <f t="shared" si="55"/>
        <v>102</v>
      </c>
      <c r="M105" s="3">
        <f t="shared" si="59"/>
        <v>2.0200534908740388E-2</v>
      </c>
      <c r="N105" s="3">
        <f t="shared" si="60"/>
        <v>0.86863490472608818</v>
      </c>
      <c r="O105" s="4">
        <f t="shared" si="56"/>
        <v>2.5198213729813994</v>
      </c>
      <c r="P105" s="3">
        <f t="shared" si="61"/>
        <v>0.76077234103381686</v>
      </c>
      <c r="Q105" s="3">
        <f t="shared" si="57"/>
        <v>2.2153026324526679</v>
      </c>
      <c r="R105" s="4">
        <f t="shared" si="62"/>
        <v>5.8412231137783914</v>
      </c>
      <c r="T105" s="37">
        <v>2.5449999999999999</v>
      </c>
      <c r="U105" s="36">
        <v>0.88980999999999999</v>
      </c>
      <c r="V105" s="36">
        <v>0.77854999999999996</v>
      </c>
      <c r="W105" s="37">
        <v>5.8920000000000003</v>
      </c>
      <c r="X105" s="36">
        <v>2.28294</v>
      </c>
    </row>
    <row r="106" spans="1:24" x14ac:dyDescent="0.2">
      <c r="A106" s="2">
        <v>102</v>
      </c>
      <c r="B106" s="2">
        <f t="shared" si="48"/>
        <v>-0.43189599470557311</v>
      </c>
      <c r="C106" s="2">
        <f t="shared" si="49"/>
        <v>0.64927690140891781</v>
      </c>
      <c r="D106" s="6">
        <f t="shared" si="50"/>
        <v>0.64927690140891781</v>
      </c>
      <c r="E106" s="7">
        <f t="shared" si="51"/>
        <v>0.35072309859108219</v>
      </c>
      <c r="F106" s="2">
        <v>102</v>
      </c>
      <c r="G106" s="6">
        <f t="shared" si="63"/>
        <v>3.0086613994908577E-2</v>
      </c>
      <c r="H106" s="3">
        <f t="shared" si="58"/>
        <v>4.0271393508091976E-3</v>
      </c>
      <c r="I106" s="3">
        <f t="shared" si="52"/>
        <v>1.6217851350835926E-5</v>
      </c>
      <c r="J106" s="2">
        <f t="shared" si="53"/>
        <v>4.2494658288326624E-5</v>
      </c>
      <c r="K106" s="2">
        <f t="shared" si="54"/>
        <v>1.7113191059211041E-7</v>
      </c>
      <c r="L106" s="2">
        <f t="shared" si="55"/>
        <v>103</v>
      </c>
      <c r="M106" s="3">
        <f t="shared" si="59"/>
        <v>1.3166175998818079E-2</v>
      </c>
      <c r="N106" s="3">
        <f t="shared" si="60"/>
        <v>0.87724391085886089</v>
      </c>
      <c r="O106" s="4">
        <f t="shared" si="56"/>
        <v>2.3546849826163956</v>
      </c>
      <c r="P106" s="3">
        <f t="shared" si="61"/>
        <v>0.77495787559702234</v>
      </c>
      <c r="Q106" s="3">
        <f t="shared" si="57"/>
        <v>2.0864151086594385</v>
      </c>
      <c r="R106" s="4">
        <f t="shared" si="62"/>
        <v>5.1459039459016296</v>
      </c>
      <c r="T106" s="37">
        <v>2.3820000000000001</v>
      </c>
      <c r="U106" s="36">
        <v>0.89859999999999995</v>
      </c>
      <c r="V106" s="36">
        <v>0.79279999999999995</v>
      </c>
      <c r="W106" s="37">
        <v>5.2</v>
      </c>
      <c r="X106" s="36">
        <v>2.1562800000000002</v>
      </c>
    </row>
    <row r="107" spans="1:24" x14ac:dyDescent="0.2">
      <c r="A107" s="2">
        <v>103</v>
      </c>
      <c r="B107" s="2">
        <f t="shared" si="48"/>
        <v>-0.4854238180490662</v>
      </c>
      <c r="C107" s="2">
        <f t="shared" si="49"/>
        <v>0.61543630846802644</v>
      </c>
      <c r="D107" s="6">
        <f t="shared" si="50"/>
        <v>0.61543630846802644</v>
      </c>
      <c r="E107" s="7">
        <f t="shared" si="51"/>
        <v>0.38456369153197356</v>
      </c>
      <c r="F107" s="2">
        <v>103</v>
      </c>
      <c r="G107" s="6">
        <f t="shared" si="63"/>
        <v>1.9534543508500424E-2</v>
      </c>
      <c r="H107" s="3">
        <f t="shared" si="58"/>
        <v>3.8171936974494766E-3</v>
      </c>
      <c r="I107" s="3">
        <f t="shared" si="52"/>
        <v>1.4570967723848007E-5</v>
      </c>
      <c r="J107" s="2">
        <f t="shared" si="53"/>
        <v>2.8675813226800407E-5</v>
      </c>
      <c r="K107" s="2">
        <f t="shared" si="54"/>
        <v>1.0946113351858086E-7</v>
      </c>
      <c r="L107" s="2">
        <f t="shared" si="55"/>
        <v>104</v>
      </c>
      <c r="M107" s="3">
        <f t="shared" si="59"/>
        <v>8.1815062017703468E-3</v>
      </c>
      <c r="N107" s="3">
        <f t="shared" si="60"/>
        <v>0.88524514905393736</v>
      </c>
      <c r="O107" s="4">
        <f t="shared" si="56"/>
        <v>2.2012066863290194</v>
      </c>
      <c r="P107" s="3">
        <f t="shared" si="61"/>
        <v>0.78829909054926339</v>
      </c>
      <c r="Q107" s="3">
        <f t="shared" si="57"/>
        <v>1.9647635868631999</v>
      </c>
      <c r="R107" s="4">
        <f t="shared" si="62"/>
        <v>4.5354085442989023</v>
      </c>
      <c r="T107" s="37">
        <v>2.23</v>
      </c>
      <c r="U107" s="36">
        <v>0.90647999999999995</v>
      </c>
      <c r="V107" s="36">
        <v>0.80595000000000006</v>
      </c>
      <c r="W107" s="37">
        <v>4.593</v>
      </c>
      <c r="X107" s="36">
        <v>2.0362499999999999</v>
      </c>
    </row>
    <row r="108" spans="1:24" x14ac:dyDescent="0.2">
      <c r="A108" s="2">
        <v>104</v>
      </c>
      <c r="B108" s="2">
        <f t="shared" si="48"/>
        <v>-0.54558909148715073</v>
      </c>
      <c r="C108" s="2">
        <f t="shared" si="49"/>
        <v>0.57950030407252651</v>
      </c>
      <c r="D108" s="6">
        <f t="shared" si="50"/>
        <v>0.57950030407252651</v>
      </c>
      <c r="E108" s="7">
        <f t="shared" si="51"/>
        <v>0.42049969592747349</v>
      </c>
      <c r="F108" s="2">
        <v>104</v>
      </c>
      <c r="G108" s="6">
        <f t="shared" si="63"/>
        <v>1.202226734447955E-2</v>
      </c>
      <c r="H108" s="3">
        <f t="shared" si="58"/>
        <v>3.6181930781511626E-3</v>
      </c>
      <c r="I108" s="3">
        <f t="shared" si="52"/>
        <v>1.3091321150780986E-5</v>
      </c>
      <c r="J108" s="2">
        <f t="shared" si="53"/>
        <v>1.8291267701010073E-5</v>
      </c>
      <c r="K108" s="2">
        <f t="shared" si="54"/>
        <v>6.6181338186404579E-8</v>
      </c>
      <c r="L108" s="2">
        <f t="shared" si="55"/>
        <v>105</v>
      </c>
      <c r="M108" s="3">
        <f t="shared" si="59"/>
        <v>4.8185889293219999E-3</v>
      </c>
      <c r="N108" s="3">
        <f t="shared" si="60"/>
        <v>0.89265116984639459</v>
      </c>
      <c r="O108" s="4">
        <f t="shared" si="56"/>
        <v>2.05914574203734</v>
      </c>
      <c r="P108" s="3">
        <f t="shared" si="61"/>
        <v>0.80078620150540614</v>
      </c>
      <c r="Q108" s="3">
        <f t="shared" si="57"/>
        <v>1.8505439737927658</v>
      </c>
      <c r="R108" s="4">
        <f t="shared" si="62"/>
        <v>4.0013611908731965</v>
      </c>
      <c r="T108" s="37">
        <v>2.09</v>
      </c>
      <c r="U108" s="36">
        <v>0.91344999999999998</v>
      </c>
      <c r="V108" s="36">
        <v>0.81794999999999995</v>
      </c>
      <c r="W108" s="37">
        <v>4.0629999999999997</v>
      </c>
      <c r="X108" s="36">
        <v>1.9229400000000001</v>
      </c>
    </row>
    <row r="109" spans="1:24" x14ac:dyDescent="0.2">
      <c r="A109" s="2">
        <v>105</v>
      </c>
      <c r="B109" s="2">
        <f t="shared" si="48"/>
        <v>-0.61321485883155546</v>
      </c>
      <c r="C109" s="2">
        <f t="shared" si="49"/>
        <v>0.54160687757971038</v>
      </c>
      <c r="D109" s="6">
        <f t="shared" si="50"/>
        <v>0.54160687757971038</v>
      </c>
      <c r="E109" s="7">
        <f t="shared" si="51"/>
        <v>0.45839312242028962</v>
      </c>
      <c r="F109" s="2">
        <v>105</v>
      </c>
      <c r="G109" s="6">
        <f t="shared" si="63"/>
        <v>6.9669075817671055E-3</v>
      </c>
      <c r="H109" s="3">
        <f t="shared" si="58"/>
        <v>3.4295668987214811E-3</v>
      </c>
      <c r="I109" s="3">
        <f t="shared" si="52"/>
        <v>1.1761929112806079E-5</v>
      </c>
      <c r="J109" s="2">
        <f t="shared" si="53"/>
        <v>1.0952604898995483E-5</v>
      </c>
      <c r="K109" s="2">
        <f t="shared" si="54"/>
        <v>3.7562691216369637E-8</v>
      </c>
      <c r="L109" s="2">
        <f t="shared" si="55"/>
        <v>106</v>
      </c>
      <c r="M109" s="3">
        <f t="shared" si="59"/>
        <v>2.6720073795776715E-3</v>
      </c>
      <c r="N109" s="3">
        <f t="shared" si="60"/>
        <v>0.89947716092179453</v>
      </c>
      <c r="O109" s="4">
        <f t="shared" si="56"/>
        <v>1.9282108223183048</v>
      </c>
      <c r="P109" s="3">
        <f t="shared" si="61"/>
        <v>0.81241608105206342</v>
      </c>
      <c r="Q109" s="3">
        <f t="shared" si="57"/>
        <v>1.7438764070725052</v>
      </c>
      <c r="R109" s="4">
        <f t="shared" si="62"/>
        <v>3.5358692378966974</v>
      </c>
      <c r="T109" s="37">
        <v>1.9610000000000001</v>
      </c>
      <c r="U109" s="36">
        <v>0.91947999999999996</v>
      </c>
      <c r="V109" s="36">
        <v>0.82879000000000003</v>
      </c>
      <c r="W109" s="37">
        <v>3.601</v>
      </c>
      <c r="X109" s="36">
        <v>1.81636</v>
      </c>
    </row>
    <row r="110" spans="1:24" x14ac:dyDescent="0.2">
      <c r="A110" s="2">
        <v>106</v>
      </c>
      <c r="B110" s="2">
        <f t="shared" si="48"/>
        <v>-0.68922622132667066</v>
      </c>
      <c r="C110" s="2">
        <f t="shared" si="49"/>
        <v>0.50196432812526914</v>
      </c>
      <c r="D110" s="6">
        <f t="shared" si="50"/>
        <v>0.50196432812526914</v>
      </c>
      <c r="E110" s="7">
        <f t="shared" si="51"/>
        <v>0.49803567187473086</v>
      </c>
      <c r="F110" s="2">
        <v>106</v>
      </c>
      <c r="G110" s="6">
        <f t="shared" si="63"/>
        <v>3.7733250617472927E-3</v>
      </c>
      <c r="H110" s="3">
        <f t="shared" si="58"/>
        <v>3.2507743115843422E-3</v>
      </c>
      <c r="I110" s="3">
        <f t="shared" si="52"/>
        <v>1.0567533624856654E-5</v>
      </c>
      <c r="J110" s="2">
        <f t="shared" si="53"/>
        <v>6.1090191929878365E-6</v>
      </c>
      <c r="K110" s="2">
        <f t="shared" si="54"/>
        <v>1.9859042661540566E-8</v>
      </c>
      <c r="L110" s="2">
        <f t="shared" si="55"/>
        <v>107</v>
      </c>
      <c r="M110" s="3">
        <f t="shared" si="59"/>
        <v>1.3846731680976633E-3</v>
      </c>
      <c r="N110" s="3">
        <f t="shared" si="60"/>
        <v>0.90574049676835322</v>
      </c>
      <c r="O110" s="4">
        <f t="shared" si="56"/>
        <v>1.8080686528979517</v>
      </c>
      <c r="P110" s="3">
        <f t="shared" si="61"/>
        <v>0.82319169982671858</v>
      </c>
      <c r="Q110" s="3">
        <f t="shared" si="57"/>
        <v>1.6448114703969812</v>
      </c>
      <c r="R110" s="4">
        <f t="shared" si="62"/>
        <v>3.1315695916095256</v>
      </c>
      <c r="T110" s="37">
        <v>1.8420000000000001</v>
      </c>
      <c r="U110" s="36">
        <v>0.92461000000000004</v>
      </c>
      <c r="V110" s="36">
        <v>0.83847000000000005</v>
      </c>
      <c r="W110" s="37">
        <v>3.1989999999999998</v>
      </c>
      <c r="X110" s="36">
        <v>1.7164999999999999</v>
      </c>
    </row>
    <row r="111" spans="1:24" x14ac:dyDescent="0.2">
      <c r="A111" s="2">
        <v>107</v>
      </c>
      <c r="B111" s="2">
        <f t="shared" si="48"/>
        <v>-0.77466299277117634</v>
      </c>
      <c r="C111" s="2">
        <f t="shared" si="49"/>
        <v>0.46085906766840423</v>
      </c>
      <c r="D111" s="6">
        <f t="shared" si="50"/>
        <v>0.46085906766840423</v>
      </c>
      <c r="E111" s="7">
        <f t="shared" si="51"/>
        <v>0.53914093233159577</v>
      </c>
      <c r="F111" s="2">
        <v>107</v>
      </c>
      <c r="G111" s="6">
        <f t="shared" si="63"/>
        <v>1.8940745794182195E-3</v>
      </c>
      <c r="H111" s="3">
        <f t="shared" si="58"/>
        <v>3.081302665008855E-3</v>
      </c>
      <c r="I111" s="3">
        <f t="shared" si="52"/>
        <v>9.4944261133906722E-6</v>
      </c>
      <c r="J111" s="2">
        <f t="shared" si="53"/>
        <v>3.1465435012420867E-6</v>
      </c>
      <c r="K111" s="2">
        <f t="shared" si="54"/>
        <v>9.6954528759435353E-9</v>
      </c>
      <c r="L111" s="2">
        <f t="shared" si="55"/>
        <v>108</v>
      </c>
      <c r="M111" s="3">
        <f t="shared" si="59"/>
        <v>6.6497857059574783E-4</v>
      </c>
      <c r="N111" s="3">
        <f t="shared" si="60"/>
        <v>0.9114602902652954</v>
      </c>
      <c r="O111" s="4">
        <f t="shared" si="56"/>
        <v>1.6983526140020608</v>
      </c>
      <c r="P111" s="3">
        <f t="shared" si="61"/>
        <v>0.83312149169400374</v>
      </c>
      <c r="Q111" s="3">
        <f t="shared" si="57"/>
        <v>1.5533372263528997</v>
      </c>
      <c r="R111" s="4">
        <f t="shared" si="62"/>
        <v>2.7816587994520887</v>
      </c>
      <c r="T111" s="37">
        <v>1.734</v>
      </c>
      <c r="U111" s="36">
        <v>0.92884999999999995</v>
      </c>
      <c r="V111" s="36">
        <v>0.84701000000000004</v>
      </c>
      <c r="W111" s="37">
        <v>2.8519999999999999</v>
      </c>
      <c r="X111" s="36">
        <v>1.6233</v>
      </c>
    </row>
    <row r="112" spans="1:24" x14ac:dyDescent="0.2">
      <c r="A112" s="2">
        <v>108</v>
      </c>
      <c r="B112" s="2">
        <f t="shared" si="48"/>
        <v>-0.87069392387480216</v>
      </c>
      <c r="C112" s="2">
        <f t="shared" si="49"/>
        <v>0.41866092961084478</v>
      </c>
      <c r="D112" s="6">
        <f t="shared" si="50"/>
        <v>0.41866092961084478</v>
      </c>
      <c r="E112" s="7">
        <f t="shared" si="51"/>
        <v>0.58133907038915522</v>
      </c>
      <c r="F112" s="2">
        <v>108</v>
      </c>
      <c r="G112" s="6">
        <f t="shared" si="63"/>
        <v>8.7290144476510553E-4</v>
      </c>
      <c r="H112" s="3">
        <f t="shared" si="58"/>
        <v>2.9206660331837489E-3</v>
      </c>
      <c r="I112" s="3">
        <f t="shared" si="52"/>
        <v>8.530290077393295E-6</v>
      </c>
      <c r="J112" s="2">
        <f t="shared" si="53"/>
        <v>1.4820969858489711E-6</v>
      </c>
      <c r="K112" s="2">
        <f t="shared" si="54"/>
        <v>4.3287103244531055E-9</v>
      </c>
      <c r="L112" s="2">
        <f t="shared" si="55"/>
        <v>109</v>
      </c>
      <c r="M112" s="3">
        <f t="shared" si="59"/>
        <v>2.9317441673688317E-4</v>
      </c>
      <c r="N112" s="3">
        <f t="shared" si="60"/>
        <v>0.91665696421156329</v>
      </c>
      <c r="O112" s="4">
        <f t="shared" si="56"/>
        <v>1.5986709592145587</v>
      </c>
      <c r="P112" s="3">
        <f t="shared" si="61"/>
        <v>0.84221868070175177</v>
      </c>
      <c r="Q112" s="3">
        <f t="shared" si="57"/>
        <v>1.4693866630387447</v>
      </c>
      <c r="R112" s="4">
        <f t="shared" si="62"/>
        <v>2.4799078630087981</v>
      </c>
      <c r="T112" s="37">
        <v>1.635</v>
      </c>
      <c r="U112" s="36">
        <v>0.93227000000000004</v>
      </c>
      <c r="V112" s="36">
        <v>0.85446</v>
      </c>
      <c r="W112" s="37">
        <v>2.552</v>
      </c>
      <c r="X112" s="36">
        <v>1.53671</v>
      </c>
    </row>
    <row r="113" spans="1:25" x14ac:dyDescent="0.2">
      <c r="A113" s="2">
        <v>109</v>
      </c>
      <c r="B113" s="2">
        <f t="shared" si="48"/>
        <v>-0.97863269043527823</v>
      </c>
      <c r="C113" s="2">
        <f t="shared" si="49"/>
        <v>0.37582461629525837</v>
      </c>
      <c r="D113" s="6">
        <f t="shared" si="50"/>
        <v>0.37582461629525837</v>
      </c>
      <c r="E113" s="7">
        <f t="shared" si="51"/>
        <v>0.62417538370474168</v>
      </c>
      <c r="F113" s="2">
        <v>109</v>
      </c>
      <c r="G113" s="6">
        <f t="shared" si="63"/>
        <v>3.6544973032400858E-4</v>
      </c>
      <c r="H113" s="3">
        <f t="shared" si="58"/>
        <v>2.7684038229229845E-3</v>
      </c>
      <c r="I113" s="3">
        <f t="shared" si="52"/>
        <v>7.6640597267745954E-6</v>
      </c>
      <c r="J113" s="2">
        <f t="shared" si="53"/>
        <v>6.3148599451565621E-7</v>
      </c>
      <c r="K113" s="2">
        <f t="shared" si="54"/>
        <v>1.7482082413394657E-9</v>
      </c>
      <c r="L113" s="2">
        <f t="shared" si="55"/>
        <v>110</v>
      </c>
      <c r="M113" s="3">
        <f t="shared" si="59"/>
        <v>1.1740922756128422E-4</v>
      </c>
      <c r="N113" s="3">
        <f t="shared" si="60"/>
        <v>0.92135186154722626</v>
      </c>
      <c r="O113" s="4">
        <f t="shared" si="56"/>
        <v>1.5086142921395689</v>
      </c>
      <c r="P113" s="3">
        <f t="shared" si="61"/>
        <v>0.85050061162833801</v>
      </c>
      <c r="Q113" s="3">
        <f t="shared" si="57"/>
        <v>1.3928451188524047</v>
      </c>
      <c r="R113" s="4">
        <f t="shared" si="62"/>
        <v>2.220663233053787</v>
      </c>
      <c r="T113" s="37">
        <v>1.5449999999999999</v>
      </c>
      <c r="U113" s="36">
        <v>0.93494999999999995</v>
      </c>
      <c r="V113" s="36">
        <v>0.86090999999999995</v>
      </c>
      <c r="W113" s="37">
        <v>2.294</v>
      </c>
      <c r="X113" s="36">
        <v>1.4566699999999999</v>
      </c>
    </row>
    <row r="114" spans="1:25" x14ac:dyDescent="0.2">
      <c r="A114" s="2">
        <v>110</v>
      </c>
      <c r="B114" s="2">
        <f t="shared" si="48"/>
        <v>-1.0999558640492528</v>
      </c>
      <c r="C114" s="2">
        <f t="shared" si="49"/>
        <v>0.33288577560405302</v>
      </c>
      <c r="D114" s="6">
        <f t="shared" si="50"/>
        <v>0.33288577560405302</v>
      </c>
      <c r="E114" s="7">
        <f t="shared" si="51"/>
        <v>0.66711422439594692</v>
      </c>
      <c r="F114" s="2">
        <v>110</v>
      </c>
      <c r="G114" s="6">
        <f t="shared" si="63"/>
        <v>1.3734500467422618E-4</v>
      </c>
      <c r="H114" s="3">
        <f t="shared" si="58"/>
        <v>2.6240794530075682E-3</v>
      </c>
      <c r="I114" s="3">
        <f t="shared" si="52"/>
        <v>6.8857929756964981E-6</v>
      </c>
      <c r="J114" s="2">
        <f t="shared" si="53"/>
        <v>2.4043077151340618E-7</v>
      </c>
      <c r="K114" s="2">
        <f t="shared" si="54"/>
        <v>6.3090944739908657E-10</v>
      </c>
      <c r="L114" s="2">
        <f t="shared" si="55"/>
        <v>111</v>
      </c>
      <c r="M114" s="3">
        <f t="shared" si="59"/>
        <v>4.2205134395944826E-5</v>
      </c>
      <c r="N114" s="3">
        <f t="shared" si="60"/>
        <v>0.92556691378166833</v>
      </c>
      <c r="O114" s="4">
        <f t="shared" si="56"/>
        <v>1.4277619265516346</v>
      </c>
      <c r="P114" s="3">
        <f t="shared" si="61"/>
        <v>0.85798812949378778</v>
      </c>
      <c r="Q114" s="3">
        <f t="shared" si="57"/>
        <v>1.3235572256027359</v>
      </c>
      <c r="R114" s="4">
        <f t="shared" si="62"/>
        <v>1.9988356272925114</v>
      </c>
      <c r="T114" s="37">
        <v>1.464</v>
      </c>
      <c r="U114" s="36">
        <v>0.93701000000000001</v>
      </c>
      <c r="V114" s="36">
        <v>0.86645000000000005</v>
      </c>
      <c r="W114" s="37">
        <v>2.0720000000000001</v>
      </c>
      <c r="X114" s="36">
        <v>1.38313</v>
      </c>
    </row>
    <row r="115" spans="1:25" x14ac:dyDescent="0.2">
      <c r="A115" s="2">
        <v>111</v>
      </c>
      <c r="B115" s="2">
        <f t="shared" si="48"/>
        <v>-1.236323111191362</v>
      </c>
      <c r="C115" s="2">
        <f t="shared" si="49"/>
        <v>0.29045021009773225</v>
      </c>
      <c r="D115" s="6">
        <f t="shared" si="50"/>
        <v>0.29045021009773225</v>
      </c>
      <c r="E115" s="7">
        <f t="shared" si="51"/>
        <v>0.7095497899022678</v>
      </c>
      <c r="F115" s="2">
        <v>111</v>
      </c>
      <c r="G115" s="6">
        <f t="shared" si="63"/>
        <v>4.5720198406322068E-5</v>
      </c>
      <c r="H115" s="3">
        <f t="shared" si="58"/>
        <v>2.487279102376842E-3</v>
      </c>
      <c r="I115" s="3">
        <f t="shared" si="52"/>
        <v>6.1865573331205492E-6</v>
      </c>
      <c r="J115" s="2">
        <f t="shared" si="53"/>
        <v>8.0689217382917796E-8</v>
      </c>
      <c r="K115" s="2">
        <f t="shared" si="54"/>
        <v>2.0069660418367366E-10</v>
      </c>
      <c r="L115" s="2">
        <f t="shared" si="55"/>
        <v>112</v>
      </c>
      <c r="M115" s="3">
        <f t="shared" si="59"/>
        <v>1.343702452125142E-5</v>
      </c>
      <c r="N115" s="3">
        <f t="shared" si="60"/>
        <v>0.92932438786953853</v>
      </c>
      <c r="O115" s="4">
        <f t="shared" si="56"/>
        <v>1.3556867417752154</v>
      </c>
      <c r="P115" s="3">
        <f t="shared" si="61"/>
        <v>0.86470505659651131</v>
      </c>
      <c r="Q115" s="3">
        <f t="shared" si="57"/>
        <v>1.2613328947724305</v>
      </c>
      <c r="R115" s="4">
        <f t="shared" si="62"/>
        <v>1.8098783379625114</v>
      </c>
      <c r="T115" s="37">
        <v>1.3919999999999999</v>
      </c>
      <c r="U115" s="36">
        <v>0.93855999999999995</v>
      </c>
      <c r="V115" s="36">
        <v>0.87121000000000004</v>
      </c>
      <c r="W115" s="37">
        <v>1.8819999999999999</v>
      </c>
      <c r="X115" s="36">
        <v>1.31603</v>
      </c>
    </row>
    <row r="116" spans="1:25" x14ac:dyDescent="0.2">
      <c r="A116" s="2">
        <v>112</v>
      </c>
      <c r="B116" s="2">
        <f t="shared" si="48"/>
        <v>-1.3895998969790868</v>
      </c>
      <c r="C116" s="2">
        <f t="shared" si="49"/>
        <v>0.24917498035243499</v>
      </c>
      <c r="D116" s="6">
        <f t="shared" si="50"/>
        <v>0.24917498035243499</v>
      </c>
      <c r="E116" s="7">
        <f t="shared" si="51"/>
        <v>0.75082501964756498</v>
      </c>
      <c r="F116" s="2">
        <v>112</v>
      </c>
      <c r="G116" s="6">
        <f t="shared" si="63"/>
        <v>1.3279441232826248E-5</v>
      </c>
      <c r="H116" s="3">
        <f t="shared" si="58"/>
        <v>2.357610523579945E-3</v>
      </c>
      <c r="I116" s="3">
        <f t="shared" si="52"/>
        <v>5.5583273808949026E-6</v>
      </c>
      <c r="J116" s="2">
        <f t="shared" si="53"/>
        <v>2.3506642307528674E-8</v>
      </c>
      <c r="K116" s="2">
        <f t="shared" si="54"/>
        <v>5.5419507278259158E-11</v>
      </c>
      <c r="L116" s="2">
        <f t="shared" si="55"/>
        <v>113</v>
      </c>
      <c r="M116" s="39">
        <f t="shared" si="59"/>
        <v>3.7323534636704608E-6</v>
      </c>
      <c r="N116" s="3">
        <f t="shared" si="60"/>
        <v>0.93264673215056604</v>
      </c>
      <c r="O116" s="4">
        <f t="shared" si="56"/>
        <v>1.2919581378391423</v>
      </c>
      <c r="P116" s="3">
        <f t="shared" si="61"/>
        <v>0.87067781989543369</v>
      </c>
      <c r="Q116" s="3">
        <f t="shared" si="57"/>
        <v>1.2059518726624165</v>
      </c>
      <c r="R116" s="4">
        <f t="shared" si="62"/>
        <v>1.6497565411171948</v>
      </c>
      <c r="T116" s="37">
        <v>1.327</v>
      </c>
      <c r="U116" s="36">
        <v>0.93974000000000002</v>
      </c>
      <c r="V116" s="36">
        <v>0.87531000000000003</v>
      </c>
      <c r="W116" s="37">
        <v>1.72</v>
      </c>
      <c r="X116" s="36">
        <v>1.25535</v>
      </c>
    </row>
    <row r="117" spans="1:25" x14ac:dyDescent="0.2">
      <c r="A117" s="2">
        <v>113</v>
      </c>
      <c r="B117" s="2">
        <f t="shared" si="48"/>
        <v>-1.5618830042044971</v>
      </c>
      <c r="C117" s="2">
        <f t="shared" si="49"/>
        <v>0.20974075640169737</v>
      </c>
      <c r="D117" s="6">
        <f t="shared" si="50"/>
        <v>0.20974075640169737</v>
      </c>
      <c r="E117" s="7">
        <f t="shared" si="51"/>
        <v>0.79025924359830269</v>
      </c>
      <c r="F117" s="2">
        <v>113</v>
      </c>
      <c r="G117" s="6">
        <f t="shared" si="63"/>
        <v>3.3089045082807953E-6</v>
      </c>
      <c r="H117" s="3">
        <f t="shared" si="58"/>
        <v>2.2347019180852558E-3</v>
      </c>
      <c r="I117" s="3">
        <f t="shared" si="52"/>
        <v>4.9938926626939212E-6</v>
      </c>
      <c r="J117" s="2">
        <f t="shared" si="53"/>
        <v>5.843505003435795E-9</v>
      </c>
      <c r="K117" s="2">
        <f t="shared" si="54"/>
        <v>1.305849183951876E-11</v>
      </c>
      <c r="L117" s="2">
        <f t="shared" si="55"/>
        <v>114</v>
      </c>
      <c r="M117" s="39">
        <f t="shared" si="59"/>
        <v>8.893263222878077E-7</v>
      </c>
      <c r="N117" s="3">
        <f t="shared" si="60"/>
        <v>0.93555654119670972</v>
      </c>
      <c r="O117" s="4">
        <f t="shared" si="56"/>
        <v>1.2361427097722042</v>
      </c>
      <c r="P117" s="3">
        <f t="shared" si="61"/>
        <v>0.87593529869186659</v>
      </c>
      <c r="Q117" s="3">
        <f t="shared" si="57"/>
        <v>1.1571664331313518</v>
      </c>
      <c r="R117" s="4">
        <f t="shared" si="62"/>
        <v>1.5149085792018069</v>
      </c>
      <c r="T117" s="37">
        <v>1.27</v>
      </c>
      <c r="U117" s="36">
        <v>0.94067999999999996</v>
      </c>
      <c r="V117" s="36">
        <v>0.87887000000000004</v>
      </c>
      <c r="W117" s="37">
        <v>1.5820000000000001</v>
      </c>
      <c r="X117" s="36">
        <v>1.2010099999999999</v>
      </c>
    </row>
    <row r="118" spans="1:25" x14ac:dyDescent="0.2">
      <c r="A118" s="2">
        <v>114</v>
      </c>
      <c r="B118" s="2">
        <f t="shared" si="48"/>
        <v>-1.7555292167258509</v>
      </c>
      <c r="C118" s="2">
        <f t="shared" si="49"/>
        <v>0.17281576109589941</v>
      </c>
      <c r="D118" s="6">
        <f t="shared" si="50"/>
        <v>0.17281576109589941</v>
      </c>
      <c r="E118" s="7">
        <f t="shared" si="51"/>
        <v>0.82718423890410064</v>
      </c>
      <c r="F118" s="2">
        <v>114</v>
      </c>
      <c r="G118" s="6">
        <f t="shared" si="63"/>
        <v>6.9401213442780047E-7</v>
      </c>
      <c r="H118" s="3">
        <f t="shared" si="58"/>
        <v>2.1182008702229911E-3</v>
      </c>
      <c r="I118" s="3">
        <f t="shared" si="52"/>
        <v>4.4867749266134364E-6</v>
      </c>
      <c r="J118" s="2">
        <f t="shared" si="53"/>
        <v>1.2160080692740391E-9</v>
      </c>
      <c r="K118" s="2">
        <f t="shared" si="54"/>
        <v>2.575749350534449E-12</v>
      </c>
      <c r="L118" s="2">
        <f t="shared" si="55"/>
        <v>115</v>
      </c>
      <c r="M118" s="39">
        <f t="shared" si="59"/>
        <v>1.7835467851772854E-7</v>
      </c>
      <c r="N118" s="3">
        <f t="shared" si="60"/>
        <v>0.9380766558665552</v>
      </c>
      <c r="O118" s="4">
        <f t="shared" si="56"/>
        <v>1.1878023283778956</v>
      </c>
      <c r="P118" s="3">
        <f t="shared" si="61"/>
        <v>0.88050908844113251</v>
      </c>
      <c r="Q118" s="3">
        <f t="shared" si="57"/>
        <v>1.1147019778229279</v>
      </c>
      <c r="R118" s="4">
        <f t="shared" si="62"/>
        <v>1.4021976333725608</v>
      </c>
      <c r="T118" s="37">
        <v>1.2190000000000001</v>
      </c>
      <c r="U118" s="36">
        <v>0.94149000000000005</v>
      </c>
      <c r="V118" s="36">
        <v>0.88202000000000003</v>
      </c>
      <c r="W118" s="37">
        <v>1.4650000000000001</v>
      </c>
      <c r="X118" s="36">
        <v>1.15296</v>
      </c>
    </row>
    <row r="119" spans="1:25" x14ac:dyDescent="0.2">
      <c r="A119" s="2">
        <v>115</v>
      </c>
      <c r="B119" s="2">
        <f t="shared" si="48"/>
        <v>-1.9731875595998578</v>
      </c>
      <c r="C119" s="2">
        <f t="shared" si="49"/>
        <v>0.13901303690030212</v>
      </c>
      <c r="D119" s="6">
        <f t="shared" si="50"/>
        <v>0.13901303690030212</v>
      </c>
      <c r="E119" s="7">
        <f t="shared" si="51"/>
        <v>0.86098696309969791</v>
      </c>
      <c r="F119" s="2">
        <v>115</v>
      </c>
      <c r="G119" s="6">
        <f t="shared" si="63"/>
        <v>1.1993623522092999E-7</v>
      </c>
      <c r="H119" s="3">
        <f t="shared" si="58"/>
        <v>2.0077733367042569E-3</v>
      </c>
      <c r="I119" s="3">
        <f t="shared" si="52"/>
        <v>4.0311537715805451E-6</v>
      </c>
      <c r="J119" s="2">
        <f t="shared" si="53"/>
        <v>2.0732977208322995E-10</v>
      </c>
      <c r="K119" s="2">
        <f t="shared" si="54"/>
        <v>4.1627118829367968E-13</v>
      </c>
      <c r="L119" s="2">
        <f t="shared" si="55"/>
        <v>116</v>
      </c>
      <c r="M119" s="39">
        <f t="shared" si="59"/>
        <v>2.9469688386684217E-8</v>
      </c>
      <c r="N119" s="3">
        <f t="shared" si="60"/>
        <v>0.94023040493944043</v>
      </c>
      <c r="O119" s="4">
        <f t="shared" si="56"/>
        <v>1.1464895052525517</v>
      </c>
      <c r="P119" s="3">
        <f t="shared" si="61"/>
        <v>0.8844354721400326</v>
      </c>
      <c r="Q119" s="3">
        <f t="shared" si="57"/>
        <v>1.0782564824082808</v>
      </c>
      <c r="R119" s="4">
        <f t="shared" si="62"/>
        <v>1.3088334381946529</v>
      </c>
      <c r="T119" s="37">
        <v>1.175</v>
      </c>
      <c r="U119" s="36">
        <v>0.94225000000000003</v>
      </c>
      <c r="V119" s="36">
        <v>0.88483000000000001</v>
      </c>
      <c r="W119" s="37">
        <v>1.3660000000000001</v>
      </c>
      <c r="X119" s="36">
        <v>1.11103</v>
      </c>
    </row>
    <row r="120" spans="1:25" x14ac:dyDescent="0.2">
      <c r="A120" s="2">
        <v>116</v>
      </c>
      <c r="B120" s="2">
        <f t="shared" si="48"/>
        <v>-2.2178355369902443</v>
      </c>
      <c r="C120" s="2">
        <f t="shared" si="49"/>
        <v>0.10884444381859971</v>
      </c>
      <c r="D120" s="6">
        <f t="shared" si="50"/>
        <v>0.10884444381859971</v>
      </c>
      <c r="E120" s="7">
        <f t="shared" si="51"/>
        <v>0.8911555561814003</v>
      </c>
      <c r="F120" s="2">
        <v>116</v>
      </c>
      <c r="G120" s="6">
        <f t="shared" si="63"/>
        <v>1.6672700292450457E-8</v>
      </c>
      <c r="H120" s="3">
        <f t="shared" si="58"/>
        <v>1.9031026888192009E-3</v>
      </c>
      <c r="I120" s="3">
        <f t="shared" si="52"/>
        <v>3.6217998441908726E-6</v>
      </c>
      <c r="J120" s="2">
        <f t="shared" si="53"/>
        <v>2.8276241709962912E-11</v>
      </c>
      <c r="K120" s="2">
        <f t="shared" si="54"/>
        <v>5.3812591627932063E-14</v>
      </c>
      <c r="L120" s="2">
        <f t="shared" si="55"/>
        <v>117</v>
      </c>
      <c r="M120" s="39">
        <f t="shared" si="59"/>
        <v>3.9165753624710653E-9</v>
      </c>
      <c r="N120" s="3">
        <f t="shared" si="60"/>
        <v>0.94204196262060924</v>
      </c>
      <c r="O120" s="4">
        <f t="shared" si="56"/>
        <v>1.1117405351864953</v>
      </c>
      <c r="P120" s="3">
        <f t="shared" si="61"/>
        <v>0.88777161502824209</v>
      </c>
      <c r="Q120" s="3">
        <f t="shared" si="57"/>
        <v>1.047509751434758</v>
      </c>
      <c r="R120" s="4">
        <f t="shared" si="62"/>
        <v>1.2320632156015046</v>
      </c>
      <c r="T120" s="37">
        <v>1.137</v>
      </c>
      <c r="U120" s="36">
        <v>0.94301999999999997</v>
      </c>
      <c r="V120" s="36">
        <v>0.88734999999999997</v>
      </c>
      <c r="W120" s="37">
        <v>1.284</v>
      </c>
      <c r="X120" s="36">
        <v>1.0750500000000001</v>
      </c>
      <c r="Y120" s="3"/>
    </row>
    <row r="121" spans="1:25" x14ac:dyDescent="0.2">
      <c r="A121" s="2">
        <v>117</v>
      </c>
      <c r="B121" s="2">
        <f t="shared" si="48"/>
        <v>-2.4928198635770329</v>
      </c>
      <c r="C121" s="2">
        <f t="shared" si="49"/>
        <v>8.2676501105344344E-2</v>
      </c>
      <c r="D121" s="6">
        <f t="shared" si="50"/>
        <v>8.2676501105344344E-2</v>
      </c>
      <c r="E121" s="7">
        <f t="shared" si="51"/>
        <v>0.9173234988946557</v>
      </c>
      <c r="F121" s="2">
        <v>117</v>
      </c>
      <c r="G121" s="6">
        <f t="shared" si="63"/>
        <v>1.8147307902859747E-9</v>
      </c>
      <c r="H121" s="3">
        <f t="shared" si="58"/>
        <v>1.8038888045679631E-3</v>
      </c>
      <c r="I121" s="3">
        <f t="shared" si="52"/>
        <v>3.2540148192456346E-6</v>
      </c>
      <c r="J121" s="2">
        <f t="shared" si="53"/>
        <v>3.002925030865215E-12</v>
      </c>
      <c r="K121" s="2">
        <f t="shared" si="54"/>
        <v>5.4169428441346656E-15</v>
      </c>
      <c r="L121" s="2">
        <f t="shared" si="55"/>
        <v>118</v>
      </c>
      <c r="M121" s="39">
        <f t="shared" si="59"/>
        <v>4.0752704748419539E-10</v>
      </c>
      <c r="N121" s="3">
        <f t="shared" si="60"/>
        <v>0.94353658101740312</v>
      </c>
      <c r="O121" s="4">
        <f t="shared" si="56"/>
        <v>1.0830710368479946</v>
      </c>
      <c r="P121" s="3">
        <f t="shared" si="61"/>
        <v>0.89077992623120539</v>
      </c>
      <c r="Q121" s="3">
        <v>1.0220100000000001</v>
      </c>
      <c r="R121" s="4">
        <v>1.171</v>
      </c>
      <c r="S121" s="38"/>
      <c r="T121" s="37">
        <v>1.105</v>
      </c>
      <c r="U121" s="36">
        <v>0.94379999999999997</v>
      </c>
      <c r="V121" s="36">
        <v>0.88961999999999997</v>
      </c>
      <c r="W121" s="37">
        <v>1.2150000000000001</v>
      </c>
      <c r="X121" s="36">
        <v>1.0447299999999999</v>
      </c>
      <c r="Y121" s="3"/>
    </row>
    <row r="122" spans="1:25" x14ac:dyDescent="0.2">
      <c r="A122" s="2">
        <v>118</v>
      </c>
      <c r="B122" s="2">
        <f t="shared" si="48"/>
        <v>-2.801902246660581</v>
      </c>
      <c r="C122" s="2">
        <f t="shared" si="49"/>
        <v>6.0694496838823352E-2</v>
      </c>
      <c r="D122" s="6">
        <f t="shared" si="50"/>
        <v>6.0694496838823352E-2</v>
      </c>
      <c r="E122" s="7">
        <f t="shared" si="51"/>
        <v>0.93930550316117667</v>
      </c>
      <c r="F122" s="2">
        <v>118</v>
      </c>
      <c r="G122" s="6">
        <f t="shared" si="63"/>
        <v>1.5003559218898081E-10</v>
      </c>
      <c r="H122" s="3">
        <f t="shared" si="58"/>
        <v>1.7098472081212919E-3</v>
      </c>
      <c r="I122" s="3">
        <f t="shared" si="52"/>
        <v>2.9235774751201766E-6</v>
      </c>
      <c r="J122" s="2">
        <f t="shared" si="53"/>
        <v>2.4096749733049122E-13</v>
      </c>
      <c r="K122" s="2">
        <f t="shared" si="54"/>
        <v>4.1201760255851526E-16</v>
      </c>
      <c r="L122" s="2">
        <f t="shared" si="55"/>
        <v>119</v>
      </c>
      <c r="M122" s="39">
        <f t="shared" si="59"/>
        <v>3.2207055479334813E-11</v>
      </c>
      <c r="N122" s="3">
        <f t="shared" si="60"/>
        <v>0.94473753768536706</v>
      </c>
      <c r="O122" s="4">
        <f t="shared" si="56"/>
        <v>1.0600345043988681</v>
      </c>
      <c r="P122" s="3">
        <f t="shared" si="61"/>
        <v>0.89670979670956807</v>
      </c>
      <c r="Q122" s="3">
        <v>1.00142</v>
      </c>
      <c r="R122" s="4">
        <f>(R121-O121)/($B$2*D121)</f>
        <v>1.1220244553790062</v>
      </c>
      <c r="S122" s="38"/>
      <c r="T122" s="37">
        <v>1.079</v>
      </c>
      <c r="U122" s="36">
        <v>0.94457999999999998</v>
      </c>
      <c r="V122" s="36">
        <v>0.89163000000000003</v>
      </c>
      <c r="W122" s="37">
        <v>1.1599999999999999</v>
      </c>
      <c r="X122" s="36">
        <v>1.0197099999999999</v>
      </c>
      <c r="Y122" s="3"/>
    </row>
    <row r="123" spans="1:25" x14ac:dyDescent="0.2">
      <c r="A123" s="2">
        <v>119</v>
      </c>
      <c r="B123" s="2">
        <f t="shared" si="48"/>
        <v>-3.149310845246498</v>
      </c>
      <c r="C123" s="2">
        <f t="shared" si="49"/>
        <v>4.2881668792278171E-2</v>
      </c>
      <c r="D123" s="6">
        <f t="shared" si="50"/>
        <v>4.2881668792278171E-2</v>
      </c>
      <c r="E123" s="7">
        <f t="shared" si="51"/>
        <v>0.95711833120772183</v>
      </c>
      <c r="F123" s="2">
        <v>119</v>
      </c>
      <c r="G123" s="6">
        <f t="shared" si="63"/>
        <v>9.1063347758250848E-12</v>
      </c>
      <c r="H123" s="3">
        <f t="shared" si="58"/>
        <v>1.6207082541434047E-3</v>
      </c>
      <c r="I123" s="3">
        <f t="shared" si="52"/>
        <v>2.6266952450485627E-6</v>
      </c>
      <c r="J123" s="2">
        <f t="shared" si="53"/>
        <v>1.4125833739125238E-14</v>
      </c>
      <c r="K123" s="2">
        <f t="shared" si="54"/>
        <v>2.2893855337657668E-17</v>
      </c>
      <c r="L123" s="2">
        <f t="shared" si="55"/>
        <v>120</v>
      </c>
      <c r="M123" s="39">
        <f t="shared" si="59"/>
        <v>1.8684529311194824E-12</v>
      </c>
      <c r="N123" s="3">
        <f t="shared" si="60"/>
        <v>0.9455980704361705</v>
      </c>
      <c r="O123" s="4">
        <f t="shared" si="56"/>
        <v>1.0435279216334568</v>
      </c>
      <c r="P123" s="3">
        <f t="shared" si="61"/>
        <v>0.96804358519548162</v>
      </c>
      <c r="Q123" s="3">
        <v>0.98523000000000005</v>
      </c>
      <c r="R123" s="4">
        <v>1.085</v>
      </c>
      <c r="S123" s="38"/>
      <c r="T123" s="37">
        <v>1.0569999999999999</v>
      </c>
      <c r="U123" s="36">
        <v>0.94533</v>
      </c>
      <c r="V123" s="36">
        <v>0.89337</v>
      </c>
      <c r="W123" s="37">
        <v>1.115</v>
      </c>
      <c r="X123" s="36">
        <v>0.99956</v>
      </c>
      <c r="Y123" s="3"/>
    </row>
    <row r="124" spans="1:25" x14ac:dyDescent="0.2">
      <c r="A124" s="2">
        <v>120</v>
      </c>
      <c r="C124" s="2"/>
      <c r="D124" s="6"/>
      <c r="E124" s="7">
        <v>1</v>
      </c>
      <c r="F124" s="2">
        <v>120</v>
      </c>
      <c r="G124" s="6">
        <f t="shared" si="63"/>
        <v>3.9049483176853597E-13</v>
      </c>
      <c r="H124" s="3">
        <f t="shared" si="58"/>
        <v>1.5362163546382983E-3</v>
      </c>
      <c r="I124" s="3">
        <f t="shared" si="52"/>
        <v>2.359960688258182E-6</v>
      </c>
      <c r="J124" s="2">
        <f t="shared" si="53"/>
        <v>5.9988454696455589E-16</v>
      </c>
      <c r="K124" s="2">
        <f t="shared" si="54"/>
        <v>9.2155245194173705E-19</v>
      </c>
      <c r="L124" s="2">
        <f t="shared" si="55"/>
        <v>121</v>
      </c>
      <c r="M124" s="39">
        <f t="shared" si="59"/>
        <v>7.657826184276038E-14</v>
      </c>
      <c r="N124" s="3">
        <f t="shared" si="60"/>
        <v>0.9441711165338027</v>
      </c>
      <c r="O124" s="4">
        <f t="shared" si="56"/>
        <v>1.0708994919425117</v>
      </c>
      <c r="P124" s="3">
        <f t="shared" si="61"/>
        <v>2.8062895776609524</v>
      </c>
      <c r="Q124" s="3">
        <v>0.97292000000000001</v>
      </c>
      <c r="R124" s="4">
        <v>1.056</v>
      </c>
      <c r="S124" s="38"/>
      <c r="T124" s="37">
        <v>1.04</v>
      </c>
      <c r="U124" s="36">
        <v>0.94599999999999995</v>
      </c>
      <c r="V124" s="36">
        <v>0.89481999999999995</v>
      </c>
      <c r="W124" s="37">
        <v>1.08</v>
      </c>
      <c r="X124" s="36">
        <v>0.98379000000000005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0BED-14AC-0548-9334-213E1D14EC70}">
  <dimension ref="A1:R124"/>
  <sheetViews>
    <sheetView zoomScale="108" zoomScaleNormal="183" workbookViewId="0">
      <selection activeCell="I23" sqref="I23"/>
    </sheetView>
  </sheetViews>
  <sheetFormatPr baseColWidth="10" defaultColWidth="11" defaultRowHeight="16" x14ac:dyDescent="0.2"/>
  <cols>
    <col min="1" max="1" width="13.6640625" bestFit="1" customWidth="1"/>
    <col min="2" max="3" width="13.6640625" customWidth="1"/>
    <col min="4" max="4" width="17" bestFit="1" customWidth="1"/>
    <col min="5" max="5" width="18.6640625" bestFit="1" customWidth="1"/>
    <col min="6" max="6" width="6.1640625" customWidth="1"/>
    <col min="7" max="7" width="10.1640625" bestFit="1" customWidth="1"/>
    <col min="8" max="8" width="9.1640625" customWidth="1"/>
    <col min="9" max="9" width="10.83203125" customWidth="1"/>
    <col min="10" max="10" width="12" customWidth="1"/>
    <col min="11" max="11" width="12.33203125" customWidth="1"/>
    <col min="12" max="12" width="5.6640625" customWidth="1"/>
    <col min="13" max="13" width="15.83203125" customWidth="1"/>
    <col min="14" max="14" width="18.5" style="2" bestFit="1" customWidth="1"/>
    <col min="15" max="17" width="10.83203125" style="2"/>
    <col min="18" max="18" width="12.6640625" style="2" bestFit="1" customWidth="1"/>
  </cols>
  <sheetData>
    <row r="1" spans="1:18" x14ac:dyDescent="0.2">
      <c r="A1" t="s">
        <v>1</v>
      </c>
      <c r="B1">
        <v>5.5E-2</v>
      </c>
    </row>
    <row r="2" spans="1:18" x14ac:dyDescent="0.2">
      <c r="A2" t="s">
        <v>2</v>
      </c>
      <c r="B2">
        <f>1/(1+B1)</f>
        <v>0.94786729857819907</v>
      </c>
      <c r="F2" s="1"/>
      <c r="H2" s="1"/>
    </row>
    <row r="3" spans="1:18" ht="51" x14ac:dyDescent="0.2">
      <c r="A3" s="2" t="s">
        <v>0</v>
      </c>
      <c r="B3" s="8" t="s">
        <v>3</v>
      </c>
      <c r="C3" s="8" t="s">
        <v>4</v>
      </c>
    </row>
    <row r="4" spans="1:18" x14ac:dyDescent="0.2">
      <c r="A4" s="2">
        <v>0</v>
      </c>
      <c r="B4" s="2">
        <f>-(27/(160*(LN(281)-LN(250))))*(250^(-A5-2)*281^(A5)-250^(-A4-2)*281^(A4))-(11/50000)*(A5-A4)</f>
        <v>-2.2286413940681536E-4</v>
      </c>
      <c r="C4" s="2">
        <f>EXP(B4)</f>
        <v>0.99977716069296074</v>
      </c>
      <c r="D4" s="6">
        <f>C4</f>
        <v>0.99977716069296074</v>
      </c>
      <c r="E4" s="7">
        <f>1-D4</f>
        <v>2.2283930703925758E-4</v>
      </c>
      <c r="F4" s="2">
        <v>0</v>
      </c>
      <c r="G4" s="6">
        <f>1</f>
        <v>1</v>
      </c>
      <c r="H4" s="3">
        <f>B2</f>
        <v>0.94786729857819907</v>
      </c>
      <c r="I4" s="3">
        <f>H4^2</f>
        <v>0.89845241571393275</v>
      </c>
      <c r="J4" s="2">
        <f>H4*G4*E4</f>
        <v>2.1122209198033896E-4</v>
      </c>
      <c r="K4" s="2">
        <f>I4*G4*E4</f>
        <v>2.0021051372543975E-4</v>
      </c>
      <c r="L4" s="2">
        <f>F4+1</f>
        <v>1</v>
      </c>
      <c r="M4" s="3">
        <f>1</f>
        <v>1</v>
      </c>
      <c r="N4" s="5">
        <f>SUM(J4:J124)</f>
        <v>1.5700500319032539E-2</v>
      </c>
      <c r="O4" s="4">
        <f>(1-N4)/($B$1/(1+$B$1))</f>
        <v>18.880654039334917</v>
      </c>
      <c r="P4" s="3">
        <f>SUM(K4:K124)</f>
        <v>2.2894363333511272E-3</v>
      </c>
      <c r="Q4" s="3">
        <f>O4-(0.03/1.03)*R4</f>
        <v>8.8778163219632127</v>
      </c>
      <c r="R4" s="4">
        <f>SUM(M4:M124)</f>
        <v>343.43076162976189</v>
      </c>
    </row>
    <row r="5" spans="1:18" x14ac:dyDescent="0.2">
      <c r="A5" s="2">
        <v>1</v>
      </c>
      <c r="B5" s="2">
        <f>-(27/(160*(LN(281)-LN(250))))*(250^(-A6-2)*281^(A6)-250^(-A5-2)*281^(A5))-(11/50000)*(A6-A5)</f>
        <v>-2.2321929269326045E-4</v>
      </c>
      <c r="C5" s="2">
        <f t="shared" ref="C5:C68" si="0">EXP(B5)</f>
        <v>0.99977680561887949</v>
      </c>
      <c r="D5" s="6">
        <f t="shared" ref="D5:D68" si="1">C5</f>
        <v>0.99977680561887949</v>
      </c>
      <c r="E5" s="7">
        <f t="shared" ref="E5:E68" si="2">1-D5</f>
        <v>2.2319438112050616E-4</v>
      </c>
      <c r="F5" s="2">
        <v>1</v>
      </c>
      <c r="G5" s="6">
        <f>D4</f>
        <v>0.99977716069296074</v>
      </c>
      <c r="H5" s="3">
        <f t="shared" ref="H5:H36" si="3">H4*$B$2</f>
        <v>0.89845241571393275</v>
      </c>
      <c r="I5" s="3">
        <f t="shared" ref="I5:I68" si="4">H5^2</f>
        <v>0.80721674330220139</v>
      </c>
      <c r="J5" s="2">
        <f>H5*G5*E5</f>
        <v>2.0048484502979019E-4</v>
      </c>
      <c r="K5" s="2">
        <f t="shared" ref="K5:K68" si="5">I5*G5*E5</f>
        <v>1.8012609333104839E-4</v>
      </c>
      <c r="L5" s="2">
        <f>F5+1</f>
        <v>2</v>
      </c>
      <c r="M5" s="3">
        <f>L5*H4*G5</f>
        <v>1.8953121529724375</v>
      </c>
      <c r="N5" s="5">
        <f>(N4-$B$2*E4)/($B$2*D4)</f>
        <v>1.6344830800309285E-2</v>
      </c>
      <c r="O5" s="4">
        <f t="shared" ref="O5:O35" si="6">(1-N5)/($B$1/(1+$B$1))</f>
        <v>18.868294609194066</v>
      </c>
      <c r="P5" s="3">
        <f>(P4-$B$2^2*E4)/($B$2^2*D4)</f>
        <v>2.325878865123442E-3</v>
      </c>
      <c r="Q5" s="3">
        <f t="shared" ref="Q5:Q68" si="7">O5-(0.03/1.03)*R5</f>
        <v>8.8932456546080108</v>
      </c>
      <c r="R5" s="4">
        <f t="shared" ref="R5:R36" si="8">(R4-O4)/($B$2*D4)</f>
        <v>342.47668077412129</v>
      </c>
    </row>
    <row r="6" spans="1:18" x14ac:dyDescent="0.2">
      <c r="A6" s="2">
        <v>2</v>
      </c>
      <c r="B6" s="2">
        <f t="shared" ref="B6:B35" si="9">-(27/(160*(LN(281)-LN(250))))*(250^(-A7-2)*281^(A7)-250^(-A6-2)*281^(A6))-(11/50000)*(A7-A6)</f>
        <v>-2.2361848498722475E-4</v>
      </c>
      <c r="C6" s="2">
        <f t="shared" si="0"/>
        <v>0.99977640651576261</v>
      </c>
      <c r="D6" s="6">
        <f t="shared" si="1"/>
        <v>0.99977640651576261</v>
      </c>
      <c r="E6" s="7">
        <f t="shared" si="2"/>
        <v>2.2359348423739434E-4</v>
      </c>
      <c r="F6" s="2">
        <v>2</v>
      </c>
      <c r="G6" s="6">
        <f>G5*D5</f>
        <v>0.9995540160483215</v>
      </c>
      <c r="H6" s="3">
        <f t="shared" si="3"/>
        <v>0.85161366418382256</v>
      </c>
      <c r="I6" s="3">
        <f>H6^2</f>
        <v>0.72524583302459655</v>
      </c>
      <c r="J6" s="2">
        <f t="shared" ref="J6:J68" si="10">H6*G6*E6</f>
        <v>1.903303442460666E-4</v>
      </c>
      <c r="K6" s="2">
        <f t="shared" si="5"/>
        <v>1.6208792186876112E-4</v>
      </c>
      <c r="L6" s="2">
        <f t="shared" ref="L6:L69" si="11">F6+1</f>
        <v>3</v>
      </c>
      <c r="M6" s="3">
        <f t="shared" ref="M6:M69" si="12">L6*H5*G6</f>
        <v>2.6941551610655328</v>
      </c>
      <c r="N6" s="5">
        <f>(N5-$B$2*E5)/($B$2*D5)</f>
        <v>1.7024401864043779E-2</v>
      </c>
      <c r="O6" s="4">
        <f t="shared" si="6"/>
        <v>18.855259200607886</v>
      </c>
      <c r="P6" s="3">
        <f t="shared" ref="P6:P36" si="13">(P5-$B$2^2*E5)/($B$2^2*D5)</f>
        <v>2.3660950418520513E-3</v>
      </c>
      <c r="Q6" s="3">
        <f t="shared" si="7"/>
        <v>8.9091505256978802</v>
      </c>
      <c r="R6" s="4">
        <f t="shared" si="8"/>
        <v>341.48306450524353</v>
      </c>
    </row>
    <row r="7" spans="1:18" x14ac:dyDescent="0.2">
      <c r="A7" s="2">
        <v>3</v>
      </c>
      <c r="B7" s="2">
        <f>-(27/(160*(LN(281)-LN(250))))*(250^(-A8-2)*281^(A8)-250^(-A7-2)*281^(A7))-(11/50000)*(A8-A7)</f>
        <v>-2.2406717712564062E-4</v>
      </c>
      <c r="C7" s="2">
        <f t="shared" si="0"/>
        <v>0.9997759579240495</v>
      </c>
      <c r="D7" s="6">
        <f t="shared" si="1"/>
        <v>0.9997759579240495</v>
      </c>
      <c r="E7" s="7">
        <f t="shared" si="2"/>
        <v>2.2404207595050352E-4</v>
      </c>
      <c r="F7" s="2">
        <v>3</v>
      </c>
      <c r="G7" s="6">
        <f>G6*D6</f>
        <v>0.99933052228318975</v>
      </c>
      <c r="H7" s="3">
        <f t="shared" si="3"/>
        <v>0.8072167433022015</v>
      </c>
      <c r="I7" s="3">
        <f t="shared" si="4"/>
        <v>0.65159887066741229</v>
      </c>
      <c r="J7" s="2">
        <f t="shared" si="10"/>
        <v>1.8072943952162306E-4</v>
      </c>
      <c r="K7" s="2">
        <f t="shared" si="5"/>
        <v>1.4588782958947677E-4</v>
      </c>
      <c r="L7" s="2">
        <f t="shared" si="11"/>
        <v>4</v>
      </c>
      <c r="M7" s="3">
        <f t="shared" si="12"/>
        <v>3.4041741112492816</v>
      </c>
      <c r="N7" s="5">
        <f t="shared" ref="N7:N36" si="14">(N6-$B$2*E6)/($B$2*D6)</f>
        <v>1.7741117280555815E-2</v>
      </c>
      <c r="O7" s="4">
        <f t="shared" si="6"/>
        <v>18.841511295800245</v>
      </c>
      <c r="P7" s="3">
        <f t="shared" si="13"/>
        <v>2.4104684147514838E-3</v>
      </c>
      <c r="Q7" s="3">
        <f t="shared" si="7"/>
        <v>8.9255368301783946</v>
      </c>
      <c r="R7" s="4">
        <f t="shared" si="8"/>
        <v>340.44845665301693</v>
      </c>
    </row>
    <row r="8" spans="1:18" x14ac:dyDescent="0.2">
      <c r="A8" s="2">
        <v>4</v>
      </c>
      <c r="B8" s="2">
        <f t="shared" si="9"/>
        <v>-2.2457150708922002E-4</v>
      </c>
      <c r="C8" s="2">
        <f t="shared" si="0"/>
        <v>0.99977545370720422</v>
      </c>
      <c r="D8" s="6">
        <f t="shared" si="1"/>
        <v>0.99977545370720422</v>
      </c>
      <c r="E8" s="7">
        <f t="shared" si="2"/>
        <v>2.2454629279577976E-4</v>
      </c>
      <c r="F8" s="2">
        <v>4</v>
      </c>
      <c r="G8" s="6">
        <f>G7*D7</f>
        <v>0.99910663019841672</v>
      </c>
      <c r="H8" s="3">
        <f t="shared" si="3"/>
        <v>0.7651343538409493</v>
      </c>
      <c r="I8" s="3">
        <f t="shared" si="4"/>
        <v>0.58543057942760701</v>
      </c>
      <c r="J8" s="2">
        <f t="shared" si="10"/>
        <v>1.7165459449297599E-4</v>
      </c>
      <c r="K8" s="2">
        <f t="shared" si="5"/>
        <v>1.3133882724121335E-4</v>
      </c>
      <c r="L8" s="2">
        <f t="shared" si="11"/>
        <v>5</v>
      </c>
      <c r="M8" s="3">
        <f t="shared" si="12"/>
        <v>4.0324780012020147</v>
      </c>
      <c r="N8" s="5">
        <f t="shared" si="14"/>
        <v>1.8496980757003494E-2</v>
      </c>
      <c r="O8" s="4">
        <f t="shared" si="6"/>
        <v>18.827012460024751</v>
      </c>
      <c r="P8" s="3">
        <f t="shared" si="13"/>
        <v>2.4594205450628182E-3</v>
      </c>
      <c r="Q8" s="3">
        <f t="shared" si="7"/>
        <v>8.9424097178094417</v>
      </c>
      <c r="R8" s="4">
        <f t="shared" si="8"/>
        <v>339.37136081605894</v>
      </c>
    </row>
    <row r="9" spans="1:18" x14ac:dyDescent="0.2">
      <c r="A9" s="2">
        <v>5</v>
      </c>
      <c r="B9" s="2">
        <f t="shared" si="9"/>
        <v>-2.2513837396828334E-4</v>
      </c>
      <c r="C9" s="2">
        <f t="shared" si="0"/>
        <v>0.99977488696777361</v>
      </c>
      <c r="D9" s="6">
        <f t="shared" si="1"/>
        <v>0.99977488696777361</v>
      </c>
      <c r="E9" s="7">
        <f t="shared" si="2"/>
        <v>2.2511303222638723E-4</v>
      </c>
      <c r="F9" s="2">
        <v>5</v>
      </c>
      <c r="G9" s="6">
        <f>G8*D8</f>
        <v>0.99888228450849803</v>
      </c>
      <c r="H9" s="3">
        <f t="shared" si="3"/>
        <v>0.72524583302459655</v>
      </c>
      <c r="I9" s="3">
        <f t="shared" si="4"/>
        <v>0.52598151831954099</v>
      </c>
      <c r="J9" s="2">
        <f>H9*G9*E9</f>
        <v>1.6307980779259321E-4</v>
      </c>
      <c r="K9" s="2">
        <f t="shared" si="5"/>
        <v>1.1827295105203036E-4</v>
      </c>
      <c r="L9" s="2">
        <f t="shared" si="11"/>
        <v>6</v>
      </c>
      <c r="M9" s="3">
        <f t="shared" si="12"/>
        <v>4.5856749079234858</v>
      </c>
      <c r="N9" s="5">
        <f t="shared" si="14"/>
        <v>1.9294100824655911E-2</v>
      </c>
      <c r="O9" s="4">
        <f t="shared" si="6"/>
        <v>18.811722247817961</v>
      </c>
      <c r="P9" s="3">
        <f t="shared" si="13"/>
        <v>2.5134146373118303E-3</v>
      </c>
      <c r="Q9" s="3">
        <f t="shared" si="7"/>
        <v>8.9597734996687031</v>
      </c>
      <c r="R9" s="4">
        <f t="shared" si="8"/>
        <v>338.25024035312458</v>
      </c>
    </row>
    <row r="10" spans="1:18" x14ac:dyDescent="0.2">
      <c r="A10" s="2">
        <v>6</v>
      </c>
      <c r="B10" s="2">
        <f t="shared" si="9"/>
        <v>-2.2577553234035046E-4</v>
      </c>
      <c r="C10" s="2">
        <f t="shared" si="0"/>
        <v>0.9997742499530371</v>
      </c>
      <c r="D10" s="6">
        <f t="shared" si="1"/>
        <v>0.9997742499530371</v>
      </c>
      <c r="E10" s="7">
        <f t="shared" si="2"/>
        <v>2.2575004696290257E-4</v>
      </c>
      <c r="F10" s="2">
        <v>6</v>
      </c>
      <c r="G10" s="6">
        <f t="shared" ref="G10:G70" si="15">G9*D9</f>
        <v>0.99865742308859506</v>
      </c>
      <c r="H10" s="3">
        <f t="shared" si="3"/>
        <v>0.68743680855411993</v>
      </c>
      <c r="I10" s="3">
        <f t="shared" si="4"/>
        <v>0.47256936575507374</v>
      </c>
      <c r="J10" s="2">
        <f t="shared" si="10"/>
        <v>1.5498053879206295E-4</v>
      </c>
      <c r="K10" s="2">
        <f>I10*G10*E10</f>
        <v>1.0653932697521374E-4</v>
      </c>
      <c r="L10" s="2">
        <f t="shared" si="11"/>
        <v>7</v>
      </c>
      <c r="M10" s="3">
        <f t="shared" si="12"/>
        <v>5.0699049429985958</v>
      </c>
      <c r="N10" s="5">
        <f t="shared" si="14"/>
        <v>2.0134695920237158E-2</v>
      </c>
      <c r="O10" s="4">
        <f t="shared" si="6"/>
        <v>18.795598105529994</v>
      </c>
      <c r="P10" s="3">
        <f t="shared" si="13"/>
        <v>2.5729595011827196E-3</v>
      </c>
      <c r="Q10" s="3">
        <f t="shared" si="7"/>
        <v>8.9776315474505708</v>
      </c>
      <c r="R10" s="4">
        <f t="shared" si="8"/>
        <v>337.08351849406023</v>
      </c>
    </row>
    <row r="11" spans="1:18" x14ac:dyDescent="0.2">
      <c r="A11" s="2">
        <v>7</v>
      </c>
      <c r="B11" s="2">
        <f t="shared" si="9"/>
        <v>-2.2649169835055392E-4</v>
      </c>
      <c r="C11" s="2">
        <f t="shared" si="0"/>
        <v>0.99977353394895785</v>
      </c>
      <c r="D11" s="6">
        <f t="shared" si="1"/>
        <v>0.99977353394895785</v>
      </c>
      <c r="E11" s="7">
        <f t="shared" si="2"/>
        <v>2.2646605104215123E-4</v>
      </c>
      <c r="F11" s="2">
        <v>7</v>
      </c>
      <c r="G11" s="6">
        <f t="shared" si="15"/>
        <v>0.99843197612843293</v>
      </c>
      <c r="H11" s="3">
        <f t="shared" si="3"/>
        <v>0.65159887066741229</v>
      </c>
      <c r="I11" s="3">
        <f t="shared" si="4"/>
        <v>0.42458108825504709</v>
      </c>
      <c r="J11" s="2">
        <f t="shared" si="10"/>
        <v>1.4733363762473953E-4</v>
      </c>
      <c r="K11" s="2">
        <f t="shared" si="5"/>
        <v>9.600243188760205E-5</v>
      </c>
      <c r="L11" s="2">
        <f>F11+1</f>
        <v>8</v>
      </c>
      <c r="M11" s="3">
        <f t="shared" si="12"/>
        <v>5.4908711298249058</v>
      </c>
      <c r="N11" s="5">
        <f t="shared" si="14"/>
        <v>2.102109966312346E-2</v>
      </c>
      <c r="O11" s="4">
        <f t="shared" si="6"/>
        <v>18.778595270098265</v>
      </c>
      <c r="P11" s="3">
        <f t="shared" si="13"/>
        <v>2.6386138690458476E-3</v>
      </c>
      <c r="Q11" s="3">
        <f t="shared" si="7"/>
        <v>8.9959861851554148</v>
      </c>
      <c r="R11" s="4">
        <f t="shared" si="8"/>
        <v>335.86957858303788</v>
      </c>
    </row>
    <row r="12" spans="1:18" x14ac:dyDescent="0.2">
      <c r="A12" s="2">
        <v>8</v>
      </c>
      <c r="B12" s="2">
        <f t="shared" si="9"/>
        <v>-2.2729666894602261E-4</v>
      </c>
      <c r="C12" s="2">
        <f t="shared" si="0"/>
        <v>0.99977272916098481</v>
      </c>
      <c r="D12" s="6">
        <f t="shared" si="1"/>
        <v>0.99977272916098481</v>
      </c>
      <c r="E12" s="7">
        <f t="shared" si="2"/>
        <v>2.2727083901519229E-4</v>
      </c>
      <c r="F12" s="2">
        <v>8</v>
      </c>
      <c r="G12" s="6">
        <f>G11*D11</f>
        <v>0.99820586518156496</v>
      </c>
      <c r="H12" s="3">
        <f t="shared" si="3"/>
        <v>0.61762926129612539</v>
      </c>
      <c r="I12" s="3">
        <f t="shared" si="4"/>
        <v>0.38146590440919753</v>
      </c>
      <c r="J12" s="2">
        <f t="shared" si="10"/>
        <v>1.40117279288734E-4</v>
      </c>
      <c r="K12" s="2">
        <f t="shared" si="5"/>
        <v>8.6540531701923668E-5</v>
      </c>
      <c r="L12" s="2">
        <f t="shared" si="11"/>
        <v>9</v>
      </c>
      <c r="M12" s="3">
        <f>L12*H11*G12</f>
        <v>5.8538683300130536</v>
      </c>
      <c r="N12" s="5">
        <f t="shared" si="14"/>
        <v>2.1955766329251291E-2</v>
      </c>
      <c r="O12" s="4">
        <f t="shared" si="6"/>
        <v>18.760666664047996</v>
      </c>
      <c r="P12" s="3">
        <f t="shared" si="13"/>
        <v>2.7109910980009783E-3</v>
      </c>
      <c r="Q12" s="3">
        <f t="shared" si="7"/>
        <v>9.0148385727542415</v>
      </c>
      <c r="R12" s="4">
        <f t="shared" si="8"/>
        <v>334.60676446775227</v>
      </c>
    </row>
    <row r="13" spans="1:18" x14ac:dyDescent="0.2">
      <c r="A13" s="2">
        <v>9</v>
      </c>
      <c r="B13" s="2">
        <f t="shared" si="9"/>
        <v>-2.2820145589532941E-4</v>
      </c>
      <c r="C13" s="2">
        <f t="shared" si="0"/>
        <v>0.99977182458007641</v>
      </c>
      <c r="D13" s="6">
        <f t="shared" si="1"/>
        <v>0.99977182458007641</v>
      </c>
      <c r="E13" s="7">
        <f t="shared" si="2"/>
        <v>2.2817541992359303E-4</v>
      </c>
      <c r="F13" s="2">
        <v>9</v>
      </c>
      <c r="G13" s="6">
        <f t="shared" si="15"/>
        <v>0.99797900209707524</v>
      </c>
      <c r="H13" s="3">
        <f t="shared" si="3"/>
        <v>0.58543057942760701</v>
      </c>
      <c r="I13" s="3">
        <f t="shared" si="4"/>
        <v>0.3427289633289437</v>
      </c>
      <c r="J13" s="2">
        <f t="shared" si="10"/>
        <v>1.3331090164230748E-4</v>
      </c>
      <c r="K13" s="2">
        <f t="shared" si="5"/>
        <v>7.8044278392472812E-5</v>
      </c>
      <c r="L13" s="2">
        <f t="shared" si="11"/>
        <v>10</v>
      </c>
      <c r="M13" s="3">
        <f>L13*H12*G13</f>
        <v>6.1638103385426088</v>
      </c>
      <c r="N13" s="5">
        <f t="shared" si="14"/>
        <v>2.2941276521508042E-2</v>
      </c>
      <c r="O13" s="4">
        <f t="shared" si="6"/>
        <v>18.7417627867238</v>
      </c>
      <c r="P13" s="3">
        <f t="shared" si="13"/>
        <v>2.7907642871783872E-3</v>
      </c>
      <c r="Q13" s="3">
        <f t="shared" si="7"/>
        <v>9.034188581405628</v>
      </c>
      <c r="R13" s="4">
        <f t="shared" si="8"/>
        <v>333.29338104925728</v>
      </c>
    </row>
    <row r="14" spans="1:18" x14ac:dyDescent="0.2">
      <c r="A14" s="2">
        <v>10</v>
      </c>
      <c r="B14" s="2">
        <f t="shared" si="9"/>
        <v>-2.2921843642635025E-4</v>
      </c>
      <c r="C14" s="2">
        <f t="shared" si="0"/>
        <v>0.99977080783211236</v>
      </c>
      <c r="D14" s="6">
        <f t="shared" si="1"/>
        <v>0.99977080783211236</v>
      </c>
      <c r="E14" s="7">
        <f t="shared" si="2"/>
        <v>2.2919216788763741E-4</v>
      </c>
      <c r="F14" s="2">
        <v>10</v>
      </c>
      <c r="G14" s="6">
        <f>G13*D13</f>
        <v>0.99775128781919686</v>
      </c>
      <c r="H14" s="3">
        <f t="shared" si="3"/>
        <v>0.55491050182711565</v>
      </c>
      <c r="I14" s="3">
        <f t="shared" si="4"/>
        <v>0.30792566503802132</v>
      </c>
      <c r="J14" s="2">
        <f t="shared" si="10"/>
        <v>1.2689514711666905E-4</v>
      </c>
      <c r="K14" s="2">
        <f t="shared" si="5"/>
        <v>7.0415449765936486E-5</v>
      </c>
      <c r="L14" s="2">
        <f t="shared" si="11"/>
        <v>11</v>
      </c>
      <c r="M14" s="3">
        <f t="shared" si="12"/>
        <v>6.4252552600789681</v>
      </c>
      <c r="N14" s="5">
        <f t="shared" si="14"/>
        <v>2.398034303510934E-2</v>
      </c>
      <c r="O14" s="4">
        <f t="shared" si="6"/>
        <v>18.721831601781084</v>
      </c>
      <c r="P14" s="3">
        <f t="shared" si="13"/>
        <v>2.8786718429697233E-3</v>
      </c>
      <c r="Q14" s="3">
        <f t="shared" si="7"/>
        <v>9.0540346597956791</v>
      </c>
      <c r="R14" s="4">
        <f t="shared" si="8"/>
        <v>331.92769500816559</v>
      </c>
    </row>
    <row r="15" spans="1:18" x14ac:dyDescent="0.2">
      <c r="A15" s="2">
        <v>11</v>
      </c>
      <c r="B15" s="2">
        <f t="shared" si="9"/>
        <v>-2.3036152254321768E-4</v>
      </c>
      <c r="C15" s="2">
        <f t="shared" si="0"/>
        <v>0.99976966500863507</v>
      </c>
      <c r="D15" s="6">
        <f t="shared" si="1"/>
        <v>0.99976966500863507</v>
      </c>
      <c r="E15" s="7">
        <f t="shared" si="2"/>
        <v>2.3033499136493329E-4</v>
      </c>
      <c r="F15" s="2">
        <v>11</v>
      </c>
      <c r="G15" s="6">
        <f t="shared" si="15"/>
        <v>0.99752261103852891</v>
      </c>
      <c r="H15" s="3">
        <f t="shared" si="3"/>
        <v>0.52598151831954087</v>
      </c>
      <c r="I15" s="3">
        <f t="shared" si="4"/>
        <v>0.27665655761372954</v>
      </c>
      <c r="J15" s="2">
        <f t="shared" si="10"/>
        <v>1.2085180798042028E-4</v>
      </c>
      <c r="K15" s="2">
        <f t="shared" si="5"/>
        <v>6.3565817453203075E-5</v>
      </c>
      <c r="L15" s="2">
        <f t="shared" si="11"/>
        <v>12</v>
      </c>
      <c r="M15" s="3">
        <f t="shared" si="12"/>
        <v>6.642429272103417</v>
      </c>
      <c r="N15" s="5">
        <f t="shared" si="14"/>
        <v>2.5075816914993016E-2</v>
      </c>
      <c r="O15" s="4">
        <f t="shared" si="6"/>
        <v>18.700818420994224</v>
      </c>
      <c r="P15" s="3">
        <f t="shared" si="13"/>
        <v>2.9755235268214518E-3</v>
      </c>
      <c r="Q15" s="3">
        <f t="shared" si="7"/>
        <v>9.0743736911681587</v>
      </c>
      <c r="R15" s="4">
        <f t="shared" si="8"/>
        <v>330.5079357240283</v>
      </c>
    </row>
    <row r="16" spans="1:18" x14ac:dyDescent="0.2">
      <c r="A16" s="2">
        <v>12</v>
      </c>
      <c r="B16" s="2">
        <f t="shared" si="9"/>
        <v>-2.3164635133857668E-4</v>
      </c>
      <c r="C16" s="2">
        <f t="shared" si="0"/>
        <v>0.99976838047660588</v>
      </c>
      <c r="D16" s="6">
        <f t="shared" si="1"/>
        <v>0.99976838047660588</v>
      </c>
      <c r="E16" s="7">
        <f t="shared" si="2"/>
        <v>2.3161952339412206E-4</v>
      </c>
      <c r="F16" s="2">
        <v>12</v>
      </c>
      <c r="G16" s="6">
        <f t="shared" si="15"/>
        <v>0.99729284667652907</v>
      </c>
      <c r="H16" s="3">
        <f t="shared" si="3"/>
        <v>0.49856068087160271</v>
      </c>
      <c r="I16" s="3">
        <f t="shared" si="4"/>
        <v>0.24856275251115609</v>
      </c>
      <c r="J16" s="2">
        <f t="shared" si="10"/>
        <v>1.1516377500090447E-4</v>
      </c>
      <c r="K16" s="2">
        <f t="shared" si="5"/>
        <v>5.7416130076194987E-5</v>
      </c>
      <c r="L16" s="2">
        <f t="shared" si="11"/>
        <v>13</v>
      </c>
      <c r="M16" s="3">
        <f t="shared" si="12"/>
        <v>6.819248874153792</v>
      </c>
      <c r="N16" s="5">
        <f t="shared" si="14"/>
        <v>2.623069370055971E-2</v>
      </c>
      <c r="O16" s="4">
        <f t="shared" si="6"/>
        <v>18.678665784471079</v>
      </c>
      <c r="P16" s="3">
        <f t="shared" si="13"/>
        <v>3.0822070222033572E-3</v>
      </c>
      <c r="Q16" s="3">
        <f t="shared" si="7"/>
        <v>9.0952008406113016</v>
      </c>
      <c r="R16" s="4">
        <f t="shared" si="8"/>
        <v>329.03229640585238</v>
      </c>
    </row>
    <row r="17" spans="1:18" x14ac:dyDescent="0.2">
      <c r="A17" s="2">
        <v>13</v>
      </c>
      <c r="B17" s="2">
        <f t="shared" si="9"/>
        <v>-2.3309049890456017E-4</v>
      </c>
      <c r="C17" s="2">
        <f t="shared" si="0"/>
        <v>0.99976693666457517</v>
      </c>
      <c r="D17" s="6">
        <f t="shared" si="1"/>
        <v>0.99976693666457517</v>
      </c>
      <c r="E17" s="7">
        <f t="shared" si="2"/>
        <v>2.3306333542483237E-4</v>
      </c>
      <c r="F17" s="2">
        <v>13</v>
      </c>
      <c r="G17" s="6">
        <f t="shared" si="15"/>
        <v>0.99706185418269744</v>
      </c>
      <c r="H17" s="3">
        <f t="shared" si="3"/>
        <v>0.47256936575507369</v>
      </c>
      <c r="I17" s="3">
        <f t="shared" si="4"/>
        <v>0.22332180545015262</v>
      </c>
      <c r="J17" s="2">
        <f t="shared" si="10"/>
        <v>1.0981498935729648E-4</v>
      </c>
      <c r="K17" s="2">
        <f t="shared" si="5"/>
        <v>5.189519987097777E-5</v>
      </c>
      <c r="L17" s="2">
        <f t="shared" si="11"/>
        <v>14</v>
      </c>
      <c r="M17" s="3">
        <f t="shared" si="12"/>
        <v>6.9593417164939968</v>
      </c>
      <c r="N17" s="5">
        <f t="shared" si="14"/>
        <v>2.7448119851134357E-2</v>
      </c>
      <c r="O17" s="4">
        <f t="shared" si="6"/>
        <v>18.655313337400965</v>
      </c>
      <c r="P17" s="3">
        <f t="shared" si="13"/>
        <v>3.1996950593384203E-3</v>
      </c>
      <c r="Q17" s="3">
        <f t="shared" si="7"/>
        <v>9.1165093921709008</v>
      </c>
      <c r="R17" s="4">
        <f t="shared" si="8"/>
        <v>327.49893545289893</v>
      </c>
    </row>
    <row r="18" spans="1:18" x14ac:dyDescent="0.2">
      <c r="A18" s="2">
        <v>14</v>
      </c>
      <c r="B18" s="2">
        <f t="shared" si="9"/>
        <v>-2.3471372076872566E-4</v>
      </c>
      <c r="C18" s="2">
        <f t="shared" si="0"/>
        <v>0.99976531382234168</v>
      </c>
      <c r="D18" s="6">
        <f t="shared" si="1"/>
        <v>0.99976531382234168</v>
      </c>
      <c r="E18" s="7">
        <f t="shared" si="2"/>
        <v>2.3468617765831645E-4</v>
      </c>
      <c r="F18" s="2">
        <v>14</v>
      </c>
      <c r="G18" s="6">
        <f t="shared" si="15"/>
        <v>0.99682947562133672</v>
      </c>
      <c r="H18" s="3">
        <f t="shared" si="3"/>
        <v>0.44793304810907458</v>
      </c>
      <c r="I18" s="3">
        <f t="shared" si="4"/>
        <v>0.20064401558828651</v>
      </c>
      <c r="J18" s="2">
        <f t="shared" si="10"/>
        <v>1.0479039767007792E-4</v>
      </c>
      <c r="K18" s="2">
        <f t="shared" si="5"/>
        <v>4.6939082240920067E-5</v>
      </c>
      <c r="L18" s="2">
        <f t="shared" si="11"/>
        <v>15</v>
      </c>
      <c r="M18" s="3">
        <f t="shared" si="12"/>
        <v>7.0660660959050672</v>
      </c>
      <c r="N18" s="5">
        <f t="shared" si="14"/>
        <v>2.8731399343284281E-2</v>
      </c>
      <c r="O18" s="4">
        <f t="shared" si="6"/>
        <v>18.63069770350609</v>
      </c>
      <c r="P18" s="3">
        <f t="shared" si="13"/>
        <v>3.3290531382235136E-3</v>
      </c>
      <c r="Q18" s="3">
        <f t="shared" si="7"/>
        <v>9.1382905753662858</v>
      </c>
      <c r="R18" s="4">
        <f t="shared" si="8"/>
        <v>325.90597806613334</v>
      </c>
    </row>
    <row r="19" spans="1:18" x14ac:dyDescent="0.2">
      <c r="A19" s="2">
        <v>15</v>
      </c>
      <c r="B19" s="2">
        <f t="shared" si="9"/>
        <v>-2.365382221440476E-4</v>
      </c>
      <c r="C19" s="2">
        <f t="shared" si="0"/>
        <v>0.99976348975081564</v>
      </c>
      <c r="D19" s="6">
        <f t="shared" si="1"/>
        <v>0.99976348975081564</v>
      </c>
      <c r="E19" s="7">
        <f t="shared" si="2"/>
        <v>2.3651024918436292E-4</v>
      </c>
      <c r="F19" s="2">
        <v>15</v>
      </c>
      <c r="G19" s="6">
        <f t="shared" si="15"/>
        <v>0.99659553352192598</v>
      </c>
      <c r="H19" s="3">
        <f t="shared" si="3"/>
        <v>0.42458108825504698</v>
      </c>
      <c r="I19" s="3">
        <f t="shared" si="4"/>
        <v>0.18026910050383999</v>
      </c>
      <c r="J19" s="2">
        <f t="shared" si="10"/>
        <v>1.0007591001982171E-4</v>
      </c>
      <c r="K19" s="2">
        <f t="shared" si="5"/>
        <v>4.2490338784330059E-5</v>
      </c>
      <c r="L19" s="2">
        <f t="shared" si="11"/>
        <v>16</v>
      </c>
      <c r="M19" s="3">
        <f t="shared" si="12"/>
        <v>7.1425292009978518</v>
      </c>
      <c r="N19" s="5">
        <f t="shared" si="14"/>
        <v>3.0084000428575855E-2</v>
      </c>
      <c r="O19" s="4">
        <f t="shared" si="6"/>
        <v>18.604752355415499</v>
      </c>
      <c r="P19" s="3">
        <f t="shared" si="13"/>
        <v>3.4714478923497053E-3</v>
      </c>
      <c r="Q19" s="3">
        <f t="shared" si="7"/>
        <v>9.1605333806981601</v>
      </c>
      <c r="R19" s="4">
        <f t="shared" si="8"/>
        <v>324.25151813196203</v>
      </c>
    </row>
    <row r="20" spans="1:18" x14ac:dyDescent="0.2">
      <c r="A20" s="2">
        <v>16</v>
      </c>
      <c r="B20" s="2">
        <f t="shared" si="9"/>
        <v>-2.3858896168990954E-4</v>
      </c>
      <c r="C20" s="2">
        <f t="shared" si="0"/>
        <v>0.99976143949839291</v>
      </c>
      <c r="D20" s="6">
        <f t="shared" si="1"/>
        <v>0.99976143949839291</v>
      </c>
      <c r="E20" s="7">
        <f t="shared" si="2"/>
        <v>2.3856050160708797E-4</v>
      </c>
      <c r="F20" s="2">
        <v>16</v>
      </c>
      <c r="G20" s="6">
        <f t="shared" si="15"/>
        <v>0.99635982846395665</v>
      </c>
      <c r="H20" s="3">
        <f t="shared" si="3"/>
        <v>0.40244652915170331</v>
      </c>
      <c r="I20" s="3">
        <f t="shared" si="4"/>
        <v>0.16196320882625279</v>
      </c>
      <c r="J20" s="2">
        <f t="shared" si="10"/>
        <v>9.5658360836709238E-5</v>
      </c>
      <c r="K20" s="2">
        <f t="shared" si="5"/>
        <v>3.849737530307486E-5</v>
      </c>
      <c r="L20" s="2">
        <f t="shared" si="11"/>
        <v>17</v>
      </c>
      <c r="M20" s="3">
        <f t="shared" si="12"/>
        <v>7.1916041844682566</v>
      </c>
      <c r="N20" s="5">
        <f>(N19-$B$2*E19)/($B$2*D19)</f>
        <v>3.1509562537450589E-2</v>
      </c>
      <c r="O20" s="4">
        <f t="shared" si="6"/>
        <v>18.577407482236172</v>
      </c>
      <c r="P20" s="3">
        <f t="shared" si="13"/>
        <v>3.6281561373102829E-3</v>
      </c>
      <c r="Q20" s="3">
        <f t="shared" si="7"/>
        <v>9.1832243637549666</v>
      </c>
      <c r="R20" s="4">
        <f t="shared" si="8"/>
        <v>322.53362040118805</v>
      </c>
    </row>
    <row r="21" spans="1:18" x14ac:dyDescent="0.2">
      <c r="A21" s="2">
        <v>17</v>
      </c>
      <c r="B21" s="2">
        <f t="shared" si="9"/>
        <v>-2.4089399293945827E-4</v>
      </c>
      <c r="C21" s="2">
        <f t="shared" si="0"/>
        <v>0.99975913501968872</v>
      </c>
      <c r="D21" s="6">
        <f t="shared" si="1"/>
        <v>0.99975913501968872</v>
      </c>
      <c r="E21" s="7">
        <f t="shared" si="2"/>
        <v>2.4086498031128389E-4</v>
      </c>
      <c r="F21" s="2">
        <v>17</v>
      </c>
      <c r="G21" s="6">
        <f t="shared" si="15"/>
        <v>0.99612213636349711</v>
      </c>
      <c r="H21" s="3">
        <f t="shared" si="3"/>
        <v>0.38146590440919748</v>
      </c>
      <c r="I21" s="3">
        <f t="shared" si="4"/>
        <v>0.14551623622672699</v>
      </c>
      <c r="J21" s="2">
        <f t="shared" si="10"/>
        <v>9.1525472550909876E-5</v>
      </c>
      <c r="K21" s="2">
        <f t="shared" si="5"/>
        <v>3.4913847163112016E-5</v>
      </c>
      <c r="L21" s="2">
        <f t="shared" si="11"/>
        <v>18</v>
      </c>
      <c r="M21" s="3">
        <f t="shared" si="12"/>
        <v>7.215946135032044</v>
      </c>
      <c r="N21" s="5">
        <f>(N20-$B$2*E20)/($B$2*D20)</f>
        <v>3.3011903311616304E-2</v>
      </c>
      <c r="O21" s="4">
        <f t="shared" si="6"/>
        <v>18.548589854658996</v>
      </c>
      <c r="P21" s="3">
        <f t="shared" si="13"/>
        <v>3.8005746501176174E-3</v>
      </c>
      <c r="Q21" s="3">
        <f t="shared" si="7"/>
        <v>9.2063474375491907</v>
      </c>
      <c r="R21" s="4">
        <f t="shared" si="8"/>
        <v>320.75032298743668</v>
      </c>
    </row>
    <row r="22" spans="1:18" x14ac:dyDescent="0.2">
      <c r="A22" s="2">
        <v>18</v>
      </c>
      <c r="B22" s="2">
        <f t="shared" si="9"/>
        <v>-2.4348484806395118E-4</v>
      </c>
      <c r="C22" s="2">
        <f t="shared" si="0"/>
        <v>0.99975654479196596</v>
      </c>
      <c r="D22" s="6">
        <f t="shared" si="1"/>
        <v>0.99975654479196596</v>
      </c>
      <c r="E22" s="7">
        <f t="shared" si="2"/>
        <v>2.4345520803403797E-4</v>
      </c>
      <c r="F22" s="2">
        <v>18</v>
      </c>
      <c r="G22" s="6">
        <f t="shared" si="15"/>
        <v>0.99588220542473427</v>
      </c>
      <c r="H22" s="3">
        <f t="shared" si="3"/>
        <v>0.36157905631203552</v>
      </c>
      <c r="I22" s="3">
        <f t="shared" si="4"/>
        <v>0.13073941396350217</v>
      </c>
      <c r="J22" s="2">
        <f t="shared" si="10"/>
        <v>8.7665821900971701E-5</v>
      </c>
      <c r="K22" s="2">
        <f t="shared" si="5"/>
        <v>3.1698125153772329E-5</v>
      </c>
      <c r="L22" s="2">
        <f t="shared" si="11"/>
        <v>19</v>
      </c>
      <c r="M22" s="3">
        <f t="shared" si="12"/>
        <v>7.2180070173700761</v>
      </c>
      <c r="N22" s="5">
        <f t="shared" si="14"/>
        <v>3.4595025743638527E-2</v>
      </c>
      <c r="O22" s="4">
        <f t="shared" si="6"/>
        <v>18.518222688008386</v>
      </c>
      <c r="P22" s="3">
        <f t="shared" si="13"/>
        <v>3.9902307264812484E-3</v>
      </c>
      <c r="Q22" s="3">
        <f t="shared" si="7"/>
        <v>9.229883652746997</v>
      </c>
      <c r="R22" s="4">
        <f t="shared" si="8"/>
        <v>318.89964021064105</v>
      </c>
    </row>
    <row r="23" spans="1:18" x14ac:dyDescent="0.2">
      <c r="A23" s="2">
        <v>19</v>
      </c>
      <c r="B23" s="2">
        <f t="shared" si="9"/>
        <v>-2.4639696922388108E-4</v>
      </c>
      <c r="C23" s="2">
        <f t="shared" si="0"/>
        <v>0.99975363338401635</v>
      </c>
      <c r="D23" s="6">
        <f t="shared" si="1"/>
        <v>0.99975363338401635</v>
      </c>
      <c r="E23" s="7">
        <f t="shared" si="2"/>
        <v>2.4636661598365084E-4</v>
      </c>
      <c r="F23" s="2">
        <v>19</v>
      </c>
      <c r="G23" s="6">
        <f t="shared" si="15"/>
        <v>0.99563975271523519</v>
      </c>
      <c r="H23" s="3">
        <f t="shared" si="3"/>
        <v>0.34272896332894365</v>
      </c>
      <c r="I23" s="3">
        <f t="shared" si="4"/>
        <v>0.11746314230453241</v>
      </c>
      <c r="J23" s="2">
        <f t="shared" si="10"/>
        <v>8.4068808804417208E-5</v>
      </c>
      <c r="K23" s="2">
        <f t="shared" si="5"/>
        <v>2.881281568983708E-5</v>
      </c>
      <c r="L23" s="2">
        <f t="shared" si="11"/>
        <v>20</v>
      </c>
      <c r="M23" s="3">
        <f t="shared" si="12"/>
        <v>7.2000496442704627</v>
      </c>
      <c r="N23" s="5">
        <f t="shared" si="14"/>
        <v>3.6263125398242405E-2</v>
      </c>
      <c r="O23" s="4">
        <f t="shared" si="6"/>
        <v>18.486225503724622</v>
      </c>
      <c r="P23" s="3">
        <f t="shared" si="13"/>
        <v>4.1987935644684834E-3</v>
      </c>
      <c r="Q23" s="3">
        <f t="shared" si="7"/>
        <v>9.2538109654960348</v>
      </c>
      <c r="R23" s="4">
        <f t="shared" si="8"/>
        <v>316.97956581251486</v>
      </c>
    </row>
    <row r="24" spans="1:18" x14ac:dyDescent="0.2">
      <c r="A24" s="2">
        <v>20</v>
      </c>
      <c r="B24" s="2">
        <f t="shared" si="9"/>
        <v>-2.4967019340764235E-4</v>
      </c>
      <c r="C24" s="2">
        <f t="shared" si="0"/>
        <v>0.99975036097160142</v>
      </c>
      <c r="D24" s="6">
        <f t="shared" si="1"/>
        <v>0.99975036097160142</v>
      </c>
      <c r="E24" s="7">
        <f t="shared" si="2"/>
        <v>2.4963902839858498E-4</v>
      </c>
      <c r="F24" s="2">
        <v>20</v>
      </c>
      <c r="G24" s="6">
        <f t="shared" si="15"/>
        <v>0.99539446031861989</v>
      </c>
      <c r="H24" s="3">
        <f t="shared" si="3"/>
        <v>0.32486157661511245</v>
      </c>
      <c r="I24" s="3">
        <f t="shared" si="4"/>
        <v>0.10553504396085657</v>
      </c>
      <c r="J24" s="2">
        <f t="shared" si="10"/>
        <v>8.0724627702026501E-5</v>
      </c>
      <c r="K24" s="2">
        <f t="shared" si="5"/>
        <v>2.622432982694831E-5</v>
      </c>
      <c r="L24" s="2">
        <f t="shared" si="11"/>
        <v>21</v>
      </c>
      <c r="M24" s="3">
        <f t="shared" si="12"/>
        <v>7.164160741255853</v>
      </c>
      <c r="N24" s="5">
        <f t="shared" si="14"/>
        <v>3.8020597685151446E-2</v>
      </c>
      <c r="O24" s="4">
        <f t="shared" si="6"/>
        <v>18.452513989857547</v>
      </c>
      <c r="P24" s="3">
        <f t="shared" si="13"/>
        <v>4.4280865238010341E-3</v>
      </c>
      <c r="Q24" s="3">
        <f t="shared" si="7"/>
        <v>9.278103992606848</v>
      </c>
      <c r="R24" s="4">
        <f t="shared" si="8"/>
        <v>314.988076572274</v>
      </c>
    </row>
    <row r="25" spans="1:18" x14ac:dyDescent="0.2">
      <c r="A25" s="2">
        <v>21</v>
      </c>
      <c r="B25" s="2">
        <f t="shared" si="9"/>
        <v>-2.5334929739018999E-4</v>
      </c>
      <c r="C25" s="2">
        <f t="shared" si="0"/>
        <v>0.99974668279283296</v>
      </c>
      <c r="D25" s="6">
        <f t="shared" si="1"/>
        <v>0.99974668279283296</v>
      </c>
      <c r="E25" s="7">
        <f t="shared" si="2"/>
        <v>2.5331720716703643E-4</v>
      </c>
      <c r="F25" s="2">
        <v>21</v>
      </c>
      <c r="G25" s="6">
        <f t="shared" si="15"/>
        <v>0.99514597101267266</v>
      </c>
      <c r="H25" s="3">
        <f t="shared" si="3"/>
        <v>0.30792566503802127</v>
      </c>
      <c r="I25" s="3">
        <f t="shared" si="4"/>
        <v>9.4818215189107671E-2</v>
      </c>
      <c r="J25" s="2">
        <f t="shared" si="10"/>
        <v>7.7624241292921218E-5</v>
      </c>
      <c r="K25" s="2">
        <f t="shared" si="5"/>
        <v>2.3902496123194596E-5</v>
      </c>
      <c r="L25" s="2">
        <f t="shared" si="11"/>
        <v>22</v>
      </c>
      <c r="M25" s="3">
        <f t="shared" si="12"/>
        <v>7.1122631603177835</v>
      </c>
      <c r="N25" s="5">
        <f t="shared" si="14"/>
        <v>3.9872045148047215E-2</v>
      </c>
      <c r="O25" s="4">
        <f t="shared" si="6"/>
        <v>18.416999861251092</v>
      </c>
      <c r="P25" s="3">
        <f t="shared" si="13"/>
        <v>4.6801003104493697E-3</v>
      </c>
      <c r="Q25" s="3">
        <f t="shared" si="7"/>
        <v>9.3027337539062849</v>
      </c>
      <c r="R25" s="4">
        <f t="shared" si="8"/>
        <v>312.92313635217175</v>
      </c>
    </row>
    <row r="26" spans="1:18" x14ac:dyDescent="0.2">
      <c r="A26" s="2">
        <v>22</v>
      </c>
      <c r="B26" s="2">
        <f t="shared" si="9"/>
        <v>-2.5748461026657343E-4</v>
      </c>
      <c r="C26" s="2">
        <f t="shared" si="0"/>
        <v>0.99974254853605071</v>
      </c>
      <c r="D26" s="6">
        <f t="shared" si="1"/>
        <v>0.99974254853605071</v>
      </c>
      <c r="E26" s="7">
        <f t="shared" si="2"/>
        <v>2.5745146394928753E-4</v>
      </c>
      <c r="F26" s="2">
        <v>22</v>
      </c>
      <c r="G26" s="6">
        <f t="shared" si="15"/>
        <v>0.99489388341457219</v>
      </c>
      <c r="H26" s="3">
        <f t="shared" si="3"/>
        <v>0.29187266828248459</v>
      </c>
      <c r="I26" s="3">
        <f t="shared" si="4"/>
        <v>8.5189654490337288E-2</v>
      </c>
      <c r="J26" s="2">
        <f t="shared" si="10"/>
        <v>7.4759356583997729E-5</v>
      </c>
      <c r="K26" s="2">
        <f t="shared" si="5"/>
        <v>2.1820212885253148E-5</v>
      </c>
      <c r="L26" s="2">
        <f t="shared" si="11"/>
        <v>23</v>
      </c>
      <c r="M26" s="3">
        <f t="shared" si="12"/>
        <v>7.0461272959319095</v>
      </c>
      <c r="N26" s="5">
        <f t="shared" si="14"/>
        <v>4.1822284728387511E-2</v>
      </c>
      <c r="O26" s="4">
        <f t="shared" si="6"/>
        <v>18.379590720210018</v>
      </c>
      <c r="P26" s="3">
        <f t="shared" si="13"/>
        <v>4.9570071360744905E-3</v>
      </c>
      <c r="Q26" s="3">
        <f t="shared" si="7"/>
        <v>9.3276674016564076</v>
      </c>
      <c r="R26" s="4">
        <f t="shared" si="8"/>
        <v>310.78270060367402</v>
      </c>
    </row>
    <row r="27" spans="1:18" x14ac:dyDescent="0.2">
      <c r="A27" s="2">
        <v>23</v>
      </c>
      <c r="B27" s="2">
        <f t="shared" si="9"/>
        <v>-2.6213270193962875E-4</v>
      </c>
      <c r="C27" s="2">
        <f t="shared" si="0"/>
        <v>0.99973790165183529</v>
      </c>
      <c r="D27" s="6">
        <f t="shared" si="1"/>
        <v>0.99973790165183529</v>
      </c>
      <c r="E27" s="7">
        <f t="shared" si="2"/>
        <v>2.6209834816470767E-4</v>
      </c>
      <c r="F27" s="2">
        <v>23</v>
      </c>
      <c r="G27" s="6">
        <f t="shared" si="15"/>
        <v>0.99463774652781289</v>
      </c>
      <c r="H27" s="3">
        <f t="shared" si="3"/>
        <v>0.27665655761372948</v>
      </c>
      <c r="I27" s="3">
        <f t="shared" si="4"/>
        <v>7.6538850870678826E-2</v>
      </c>
      <c r="J27" s="2">
        <f t="shared" si="10"/>
        <v>7.2122403182029129E-5</v>
      </c>
      <c r="K27" s="2">
        <f t="shared" si="5"/>
        <v>1.9953135791169674E-5</v>
      </c>
      <c r="L27" s="2">
        <f t="shared" si="11"/>
        <v>24</v>
      </c>
      <c r="M27" s="3">
        <f t="shared" si="12"/>
        <v>6.967381753285208</v>
      </c>
      <c r="N27" s="5">
        <f t="shared" si="14"/>
        <v>4.3876354956315797E-2</v>
      </c>
      <c r="O27" s="4">
        <f t="shared" si="6"/>
        <v>18.340189918565212</v>
      </c>
      <c r="P27" s="3">
        <f t="shared" si="13"/>
        <v>5.2611759011178599E-3</v>
      </c>
      <c r="Q27" s="3">
        <f t="shared" si="7"/>
        <v>9.3528679370226868</v>
      </c>
      <c r="R27" s="4">
        <f t="shared" si="8"/>
        <v>308.56472136629338</v>
      </c>
    </row>
    <row r="28" spans="1:18" x14ac:dyDescent="0.2">
      <c r="A28" s="2">
        <v>24</v>
      </c>
      <c r="B28" s="2">
        <f t="shared" si="9"/>
        <v>-2.6735715698014261E-4</v>
      </c>
      <c r="C28" s="2">
        <f t="shared" si="0"/>
        <v>0.99973267857975967</v>
      </c>
      <c r="D28" s="6">
        <f t="shared" si="1"/>
        <v>0.99973267857975967</v>
      </c>
      <c r="E28" s="7">
        <f t="shared" si="2"/>
        <v>2.6732142024032957E-4</v>
      </c>
      <c r="F28" s="2">
        <v>24</v>
      </c>
      <c r="G28" s="6">
        <f t="shared" si="15"/>
        <v>0.99437705361742568</v>
      </c>
      <c r="H28" s="3">
        <f t="shared" si="3"/>
        <v>0.26223370389926964</v>
      </c>
      <c r="I28" s="3">
        <f t="shared" si="4"/>
        <v>6.876651546072983E-2</v>
      </c>
      <c r="J28" s="2">
        <f t="shared" si="10"/>
        <v>6.9706513761568512E-5</v>
      </c>
      <c r="K28" s="2">
        <f t="shared" si="5"/>
        <v>1.8279397289601522E-5</v>
      </c>
      <c r="L28" s="2">
        <f t="shared" si="11"/>
        <v>25</v>
      </c>
      <c r="M28" s="3">
        <f t="shared" si="12"/>
        <v>6.8775233155969975</v>
      </c>
      <c r="N28" s="5">
        <f t="shared" si="14"/>
        <v>4.6039523013680632E-2</v>
      </c>
      <c r="O28" s="4">
        <f t="shared" si="6"/>
        <v>18.298696422192126</v>
      </c>
      <c r="P28" s="3">
        <f t="shared" si="13"/>
        <v>5.5951884488271058E-3</v>
      </c>
      <c r="Q28" s="3">
        <f t="shared" si="7"/>
        <v>9.3782939136815315</v>
      </c>
      <c r="R28" s="4">
        <f t="shared" si="8"/>
        <v>306.26715279219712</v>
      </c>
    </row>
    <row r="29" spans="1:18" x14ac:dyDescent="0.2">
      <c r="A29" s="2">
        <v>25</v>
      </c>
      <c r="B29" s="2">
        <f t="shared" si="9"/>
        <v>-2.7322944444568023E-4</v>
      </c>
      <c r="C29" s="2">
        <f t="shared" si="0"/>
        <v>0.99972680787931956</v>
      </c>
      <c r="D29" s="6">
        <f t="shared" si="1"/>
        <v>0.99972680787931956</v>
      </c>
      <c r="E29" s="7">
        <f t="shared" si="2"/>
        <v>2.731921206804433E-4</v>
      </c>
      <c r="F29" s="2">
        <v>25</v>
      </c>
      <c r="G29" s="6">
        <f t="shared" si="15"/>
        <v>0.99411123533119827</v>
      </c>
      <c r="H29" s="3">
        <f t="shared" si="3"/>
        <v>0.24856275251115606</v>
      </c>
      <c r="I29" s="3">
        <f t="shared" si="4"/>
        <v>6.1783441935922216E-2</v>
      </c>
      <c r="J29" s="2">
        <f t="shared" si="10"/>
        <v>6.7505506645850854E-5</v>
      </c>
      <c r="K29" s="2">
        <f t="shared" si="5"/>
        <v>1.6779354541552827E-5</v>
      </c>
      <c r="L29" s="2">
        <f t="shared" si="11"/>
        <v>26</v>
      </c>
      <c r="M29" s="3">
        <f t="shared" si="12"/>
        <v>6.7779262545482437</v>
      </c>
      <c r="N29" s="5">
        <f t="shared" si="14"/>
        <v>4.8317291606207076E-2</v>
      </c>
      <c r="O29" s="4">
        <f t="shared" si="6"/>
        <v>18.255004679190026</v>
      </c>
      <c r="P29" s="3">
        <f t="shared" si="13"/>
        <v>5.961856935078615E-3</v>
      </c>
      <c r="Q29" s="3">
        <f t="shared" si="7"/>
        <v>9.4038991287819851</v>
      </c>
      <c r="R29" s="4">
        <f t="shared" si="8"/>
        <v>303.88795723067614</v>
      </c>
    </row>
    <row r="30" spans="1:18" x14ac:dyDescent="0.2">
      <c r="A30" s="2">
        <v>26</v>
      </c>
      <c r="B30" s="2">
        <f t="shared" si="9"/>
        <v>-2.7982989555694468E-4</v>
      </c>
      <c r="C30" s="2">
        <f t="shared" si="0"/>
        <v>0.99972020925317651</v>
      </c>
      <c r="D30" s="6">
        <f t="shared" si="1"/>
        <v>0.99972020925317651</v>
      </c>
      <c r="E30" s="7">
        <f t="shared" si="2"/>
        <v>2.7979074682349392E-4</v>
      </c>
      <c r="F30" s="2">
        <v>26</v>
      </c>
      <c r="G30" s="6">
        <f t="shared" si="15"/>
        <v>0.99383965197462587</v>
      </c>
      <c r="H30" s="3">
        <f t="shared" si="3"/>
        <v>0.23560450474991096</v>
      </c>
      <c r="I30" s="3">
        <f t="shared" si="4"/>
        <v>5.5509482658450814E-2</v>
      </c>
      <c r="J30" s="2">
        <f t="shared" si="10"/>
        <v>6.5513870441450168E-5</v>
      </c>
      <c r="K30" s="2">
        <f t="shared" si="5"/>
        <v>1.5435362999607698E-5</v>
      </c>
      <c r="L30" s="2">
        <f t="shared" si="11"/>
        <v>27</v>
      </c>
      <c r="M30" s="3">
        <f t="shared" si="12"/>
        <v>6.6698510251376453</v>
      </c>
      <c r="N30" s="5">
        <f t="shared" si="14"/>
        <v>5.0715405573067703E-2</v>
      </c>
      <c r="O30" s="4">
        <f t="shared" si="6"/>
        <v>18.209004493098426</v>
      </c>
      <c r="P30" s="3">
        <f t="shared" si="13"/>
        <v>6.3642423553510151E-3</v>
      </c>
      <c r="Q30" s="3">
        <f t="shared" si="7"/>
        <v>9.4296323016217425</v>
      </c>
      <c r="R30" s="4">
        <f t="shared" si="8"/>
        <v>301.42511190736616</v>
      </c>
    </row>
    <row r="31" spans="1:18" x14ac:dyDescent="0.2">
      <c r="A31" s="2">
        <v>27</v>
      </c>
      <c r="B31" s="2">
        <f t="shared" si="9"/>
        <v>-2.8724880260600578E-4</v>
      </c>
      <c r="C31" s="2">
        <f t="shared" si="0"/>
        <v>0.99971279244938138</v>
      </c>
      <c r="D31" s="6">
        <f t="shared" si="1"/>
        <v>0.99971279244938138</v>
      </c>
      <c r="E31" s="7">
        <f t="shared" si="2"/>
        <v>2.872075506186178E-4</v>
      </c>
      <c r="F31" s="2">
        <v>27</v>
      </c>
      <c r="G31" s="6">
        <f t="shared" si="15"/>
        <v>0.99356158483617707</v>
      </c>
      <c r="H31" s="3">
        <f t="shared" si="3"/>
        <v>0.22332180545015257</v>
      </c>
      <c r="I31" s="3">
        <f t="shared" si="4"/>
        <v>4.9872628789515795E-2</v>
      </c>
      <c r="J31" s="2">
        <f t="shared" si="10"/>
        <v>6.3726750669691263E-5</v>
      </c>
      <c r="K31" s="2">
        <f t="shared" si="5"/>
        <v>1.4231573015027175E-5</v>
      </c>
      <c r="L31" s="2">
        <f t="shared" si="11"/>
        <v>28</v>
      </c>
      <c r="M31" s="3">
        <f t="shared" si="12"/>
        <v>6.5544523837481963</v>
      </c>
      <c r="N31" s="5">
        <f t="shared" si="14"/>
        <v>5.3239858152436176E-2</v>
      </c>
      <c r="O31" s="4">
        <f t="shared" si="6"/>
        <v>18.160580902712361</v>
      </c>
      <c r="P31" s="3">
        <f t="shared" si="13"/>
        <v>6.8056742654264311E-3</v>
      </c>
      <c r="Q31" s="3">
        <f t="shared" si="7"/>
        <v>9.4554367405652773</v>
      </c>
      <c r="R31" s="4">
        <f t="shared" si="8"/>
        <v>298.87661623371656</v>
      </c>
    </row>
    <row r="32" spans="1:18" x14ac:dyDescent="0.2">
      <c r="A32" s="2">
        <v>28</v>
      </c>
      <c r="B32" s="2">
        <f t="shared" si="9"/>
        <v>-2.9558765412915052E-4</v>
      </c>
      <c r="C32" s="2">
        <f t="shared" si="0"/>
        <v>0.9997044560275975</v>
      </c>
      <c r="D32" s="6">
        <f t="shared" si="1"/>
        <v>0.9997044560275975</v>
      </c>
      <c r="E32" s="7">
        <f t="shared" si="2"/>
        <v>2.9554397240250108E-4</v>
      </c>
      <c r="F32" s="2">
        <v>28</v>
      </c>
      <c r="G32" s="6">
        <f t="shared" si="15"/>
        <v>0.99327622644700753</v>
      </c>
      <c r="H32" s="3">
        <f t="shared" si="3"/>
        <v>0.21167943644564224</v>
      </c>
      <c r="I32" s="3">
        <f t="shared" si="4"/>
        <v>4.4808183813944691E-2</v>
      </c>
      <c r="J32" s="2">
        <f t="shared" si="10"/>
        <v>6.2139938339563245E-5</v>
      </c>
      <c r="K32" s="2">
        <f t="shared" si="5"/>
        <v>1.3153747128485704E-5</v>
      </c>
      <c r="L32" s="2">
        <f t="shared" si="11"/>
        <v>29</v>
      </c>
      <c r="M32" s="3">
        <f t="shared" si="12"/>
        <v>6.432786965824949</v>
      </c>
      <c r="N32" s="5">
        <f t="shared" si="14"/>
        <v>5.5896896811021828E-2</v>
      </c>
      <c r="O32" s="4">
        <f t="shared" si="6"/>
        <v>18.109614070261308</v>
      </c>
      <c r="P32" s="3">
        <f t="shared" si="13"/>
        <v>7.2897717261396688E-3</v>
      </c>
      <c r="Q32" s="3">
        <f t="shared" si="7"/>
        <v>9.4812499989250174</v>
      </c>
      <c r="R32" s="4">
        <f t="shared" si="8"/>
        <v>296.24049978254601</v>
      </c>
    </row>
    <row r="33" spans="1:18" x14ac:dyDescent="0.2">
      <c r="A33" s="2">
        <v>29</v>
      </c>
      <c r="B33" s="2">
        <f t="shared" si="9"/>
        <v>-3.0496052324116508E-4</v>
      </c>
      <c r="C33" s="2">
        <f t="shared" si="0"/>
        <v>0.99969508597249268</v>
      </c>
      <c r="D33" s="6">
        <f t="shared" si="1"/>
        <v>0.99969508597249268</v>
      </c>
      <c r="E33" s="7">
        <f t="shared" si="2"/>
        <v>3.0491402750731922E-4</v>
      </c>
      <c r="F33" s="2">
        <v>29</v>
      </c>
      <c r="G33" s="6">
        <f t="shared" si="15"/>
        <v>0.99298266964535042</v>
      </c>
      <c r="H33" s="3">
        <f t="shared" si="3"/>
        <v>0.20064401558828648</v>
      </c>
      <c r="I33" s="3">
        <f t="shared" si="4"/>
        <v>4.025802099139255E-2</v>
      </c>
      <c r="J33" s="2">
        <f t="shared" si="10"/>
        <v>6.0749860407249934E-5</v>
      </c>
      <c r="K33" s="2">
        <f t="shared" si="5"/>
        <v>1.2189095938538482E-5</v>
      </c>
      <c r="L33" s="2">
        <f t="shared" si="11"/>
        <v>30</v>
      </c>
      <c r="M33" s="3">
        <f t="shared" si="12"/>
        <v>6.3058203573245128</v>
      </c>
      <c r="N33" s="5">
        <f t="shared" si="14"/>
        <v>5.8693028534030807E-2</v>
      </c>
      <c r="O33" s="4">
        <f t="shared" si="6"/>
        <v>18.055979179938134</v>
      </c>
      <c r="P33" s="3">
        <f t="shared" si="13"/>
        <v>7.8204654945223905E-3</v>
      </c>
      <c r="Q33" s="3">
        <f t="shared" si="7"/>
        <v>9.5070035207469825</v>
      </c>
      <c r="R33" s="4">
        <f t="shared" si="8"/>
        <v>293.51483096556291</v>
      </c>
    </row>
    <row r="34" spans="1:18" x14ac:dyDescent="0.2">
      <c r="A34" s="2">
        <v>30</v>
      </c>
      <c r="B34" s="2">
        <f t="shared" si="9"/>
        <v>-3.154956281230694E-4</v>
      </c>
      <c r="C34" s="2">
        <f t="shared" si="0"/>
        <v>0.99968455413538904</v>
      </c>
      <c r="D34" s="6">
        <f t="shared" si="1"/>
        <v>0.99968455413538904</v>
      </c>
      <c r="E34" s="7">
        <f t="shared" si="2"/>
        <v>3.1544586461096369E-4</v>
      </c>
      <c r="F34" s="2">
        <v>30</v>
      </c>
      <c r="G34" s="6">
        <f t="shared" si="15"/>
        <v>0.99267989530030387</v>
      </c>
      <c r="H34" s="3">
        <f t="shared" si="3"/>
        <v>0.19018390103155117</v>
      </c>
      <c r="I34" s="3">
        <f t="shared" si="4"/>
        <v>3.6169916211578848E-2</v>
      </c>
      <c r="J34" s="2">
        <f t="shared" si="10"/>
        <v>5.9553572067060915E-5</v>
      </c>
      <c r="K34" s="2">
        <f t="shared" si="5"/>
        <v>1.1326130656077262E-5</v>
      </c>
      <c r="L34" s="2">
        <f t="shared" si="11"/>
        <v>31</v>
      </c>
      <c r="M34" s="3">
        <f t="shared" si="12"/>
        <v>6.1744336919911955</v>
      </c>
      <c r="N34" s="5">
        <f t="shared" si="14"/>
        <v>6.1635024459438623E-2</v>
      </c>
      <c r="O34" s="4">
        <f t="shared" si="6"/>
        <v>17.999546349005314</v>
      </c>
      <c r="P34" s="3">
        <f t="shared" si="13"/>
        <v>8.402021473740225E-3</v>
      </c>
      <c r="Q34" s="3">
        <f t="shared" si="7"/>
        <v>9.532622277692905</v>
      </c>
      <c r="R34" s="4">
        <f t="shared" si="8"/>
        <v>290.69772644839276</v>
      </c>
    </row>
    <row r="35" spans="1:18" x14ac:dyDescent="0.2">
      <c r="A35" s="2">
        <v>31</v>
      </c>
      <c r="B35" s="2">
        <f t="shared" si="9"/>
        <v>-3.2733708601033061E-4</v>
      </c>
      <c r="C35" s="2">
        <f t="shared" si="0"/>
        <v>0.99967271648292844</v>
      </c>
      <c r="D35" s="6">
        <f t="shared" si="1"/>
        <v>0.99967271648292844</v>
      </c>
      <c r="E35" s="7">
        <f t="shared" si="2"/>
        <v>3.2728351707156378E-4</v>
      </c>
      <c r="F35" s="2">
        <v>31</v>
      </c>
      <c r="G35" s="6">
        <f t="shared" si="15"/>
        <v>0.99236675853244893</v>
      </c>
      <c r="H35" s="3">
        <f t="shared" si="3"/>
        <v>0.18026910050383999</v>
      </c>
      <c r="I35" s="3">
        <f t="shared" si="4"/>
        <v>3.2496948596463564E-2</v>
      </c>
      <c r="J35" s="2">
        <f t="shared" si="10"/>
        <v>5.8548750815616937E-5</v>
      </c>
      <c r="K35" s="2">
        <f t="shared" si="5"/>
        <v>1.0554530645154734E-5</v>
      </c>
      <c r="L35" s="2">
        <f t="shared" si="11"/>
        <v>32</v>
      </c>
      <c r="M35" s="3">
        <f t="shared" si="12"/>
        <v>6.0394298045355681</v>
      </c>
      <c r="N35" s="5">
        <f t="shared" si="14"/>
        <v>6.4729923726853003E-2</v>
      </c>
      <c r="O35" s="4">
        <f t="shared" si="6"/>
        <v>17.940180553966727</v>
      </c>
      <c r="P35" s="3">
        <f t="shared" si="13"/>
        <v>9.0390654220060696E-3</v>
      </c>
      <c r="Q35" s="3">
        <f t="shared" si="7"/>
        <v>9.5580243984946378</v>
      </c>
      <c r="R35" s="4">
        <f t="shared" si="8"/>
        <v>287.7873613378751</v>
      </c>
    </row>
    <row r="36" spans="1:18" x14ac:dyDescent="0.2">
      <c r="A36" s="2">
        <v>32</v>
      </c>
      <c r="B36" s="2">
        <f t="shared" ref="B36:B67" si="16">-(27/(160*(LN(281)-LN(250))))*(250^(-A37-2)*281^(A37)-250^(-A36-2)*281^(A36))-(11/50000)*(A37-A36)</f>
        <v>-3.4064688467561131E-4</v>
      </c>
      <c r="C36" s="2">
        <f t="shared" si="0"/>
        <v>0.99965941112888679</v>
      </c>
      <c r="D36" s="6">
        <f t="shared" si="1"/>
        <v>0.99965941112888679</v>
      </c>
      <c r="E36" s="7">
        <f t="shared" si="2"/>
        <v>3.4058887111321212E-4</v>
      </c>
      <c r="F36" s="2">
        <v>32</v>
      </c>
      <c r="G36" s="6">
        <f t="shared" si="15"/>
        <v>0.9920419732494915</v>
      </c>
      <c r="H36" s="3">
        <f t="shared" si="3"/>
        <v>0.17087118531169668</v>
      </c>
      <c r="I36" s="3">
        <f t="shared" si="4"/>
        <v>2.9196961969824187E-2</v>
      </c>
      <c r="J36" s="2">
        <f t="shared" si="10"/>
        <v>5.7733692228016577E-5</v>
      </c>
      <c r="K36" s="2">
        <f t="shared" si="5"/>
        <v>9.8650244234218823E-6</v>
      </c>
      <c r="L36" s="2">
        <f t="shared" si="11"/>
        <v>33</v>
      </c>
      <c r="M36" s="3">
        <f t="shared" si="12"/>
        <v>5.9015389679314305</v>
      </c>
      <c r="N36" s="5">
        <f t="shared" si="14"/>
        <v>6.7985036396578463E-2</v>
      </c>
      <c r="O36" s="4">
        <f t="shared" ref="O36:O67" si="17">(1-N36)/($B$1/(1+$B$1))</f>
        <v>17.877741574574721</v>
      </c>
      <c r="P36" s="3">
        <f t="shared" si="13"/>
        <v>9.7366089058638031E-3</v>
      </c>
      <c r="Q36" s="3">
        <f t="shared" si="7"/>
        <v>9.5831207927758779</v>
      </c>
      <c r="R36" s="4">
        <f t="shared" si="8"/>
        <v>284.78198017509362</v>
      </c>
    </row>
    <row r="37" spans="1:18" x14ac:dyDescent="0.2">
      <c r="A37" s="2">
        <v>33</v>
      </c>
      <c r="B37" s="2">
        <f t="shared" si="16"/>
        <v>-3.5560709837538691E-4</v>
      </c>
      <c r="C37" s="2">
        <f t="shared" si="0"/>
        <v>0.99964445612233466</v>
      </c>
      <c r="D37" s="6">
        <f t="shared" si="1"/>
        <v>0.99964445612233466</v>
      </c>
      <c r="E37" s="7">
        <f t="shared" si="2"/>
        <v>3.5554387766534301E-4</v>
      </c>
      <c r="F37" s="2">
        <v>33</v>
      </c>
      <c r="G37" s="6">
        <f t="shared" si="15"/>
        <v>0.99170409479372557</v>
      </c>
      <c r="H37" s="3">
        <f t="shared" ref="H37:H68" si="18">H36*$B$2</f>
        <v>0.16196320882625279</v>
      </c>
      <c r="I37" s="3">
        <f t="shared" si="4"/>
        <v>2.6232081013296368E-2</v>
      </c>
      <c r="J37" s="2">
        <f t="shared" si="10"/>
        <v>5.7107307377382892E-5</v>
      </c>
      <c r="K37" s="2">
        <f t="shared" si="5"/>
        <v>9.2492827502680732E-6</v>
      </c>
      <c r="L37" s="2">
        <f t="shared" si="11"/>
        <v>34</v>
      </c>
      <c r="M37" s="3">
        <f t="shared" si="12"/>
        <v>5.7614242412994807</v>
      </c>
      <c r="N37" s="5">
        <f t="shared" ref="N37:N68" si="19">(N36-$B$2*E36)/($B$2*D36)</f>
        <v>7.1407945278748067E-2</v>
      </c>
      <c r="O37" s="4">
        <f t="shared" si="17"/>
        <v>17.812083958744012</v>
      </c>
      <c r="P37" s="3">
        <f t="shared" ref="P37:P68" si="20">(P36-$B$2^2*E36)/($B$2^2*D36)</f>
        <v>1.0500076465525842E-2</v>
      </c>
      <c r="Q37" s="3">
        <f t="shared" si="7"/>
        <v>9.6078147713938407</v>
      </c>
      <c r="R37" s="4">
        <f t="shared" ref="R37:R68" si="21">(R36-O36)/($B$2*D36)</f>
        <v>281.67990876568922</v>
      </c>
    </row>
    <row r="38" spans="1:18" x14ac:dyDescent="0.2">
      <c r="A38" s="2">
        <v>34</v>
      </c>
      <c r="B38" s="2">
        <f t="shared" si="16"/>
        <v>-3.7242237857393486E-4</v>
      </c>
      <c r="C38" s="2">
        <f t="shared" si="0"/>
        <v>0.99962764696203188</v>
      </c>
      <c r="D38" s="6">
        <f t="shared" si="1"/>
        <v>0.99962764696203188</v>
      </c>
      <c r="E38" s="7">
        <f t="shared" si="2"/>
        <v>3.7235303796812058E-4</v>
      </c>
      <c r="F38" s="2">
        <v>34</v>
      </c>
      <c r="G38" s="6">
        <f t="shared" si="15"/>
        <v>0.99135150047436604</v>
      </c>
      <c r="H38" s="3">
        <f t="shared" si="18"/>
        <v>0.15351962921919696</v>
      </c>
      <c r="I38" s="3">
        <f t="shared" si="4"/>
        <v>2.3568276555599711E-2</v>
      </c>
      <c r="J38" s="2">
        <f t="shared" si="10"/>
        <v>5.6669121822041416E-5</v>
      </c>
      <c r="K38" s="2">
        <f t="shared" si="5"/>
        <v>8.6998225702972997E-6</v>
      </c>
      <c r="L38" s="2">
        <f t="shared" si="11"/>
        <v>35</v>
      </c>
      <c r="M38" s="3">
        <f t="shared" si="12"/>
        <v>5.6196864532042072</v>
      </c>
      <c r="N38" s="5">
        <f t="shared" si="19"/>
        <v>7.5006506495583436E-2</v>
      </c>
      <c r="O38" s="4">
        <f t="shared" si="17"/>
        <v>17.743057011766535</v>
      </c>
      <c r="P38" s="3">
        <f t="shared" si="20"/>
        <v>1.1335333938959847E-2</v>
      </c>
      <c r="Q38" s="3">
        <f t="shared" si="7"/>
        <v>9.6320016658524104</v>
      </c>
      <c r="R38" s="4">
        <f t="shared" si="21"/>
        <v>278.47956687638498</v>
      </c>
    </row>
    <row r="39" spans="1:18" x14ac:dyDescent="0.2">
      <c r="A39" s="2">
        <v>35</v>
      </c>
      <c r="B39" s="2">
        <f t="shared" si="16"/>
        <v>-3.9132275351710331E-4</v>
      </c>
      <c r="C39" s="2">
        <f t="shared" si="0"/>
        <v>0.9996087538032451</v>
      </c>
      <c r="D39" s="6">
        <f t="shared" si="1"/>
        <v>0.9996087538032451</v>
      </c>
      <c r="E39" s="7">
        <f t="shared" si="2"/>
        <v>3.9124619675490191E-4</v>
      </c>
      <c r="F39" s="2">
        <v>35</v>
      </c>
      <c r="G39" s="6">
        <f t="shared" si="15"/>
        <v>0.99098236773147019</v>
      </c>
      <c r="H39" s="3">
        <f t="shared" si="18"/>
        <v>0.14551623622672696</v>
      </c>
      <c r="I39" s="3">
        <f t="shared" si="4"/>
        <v>2.1174975005592605E-2</v>
      </c>
      <c r="J39" s="2">
        <f t="shared" si="10"/>
        <v>5.6419276071690739E-5</v>
      </c>
      <c r="K39" s="2">
        <f t="shared" si="5"/>
        <v>8.2099207045890738E-6</v>
      </c>
      <c r="L39" s="2">
        <f t="shared" si="11"/>
        <v>36</v>
      </c>
      <c r="M39" s="3">
        <f t="shared" si="12"/>
        <v>5.4768688436482993</v>
      </c>
      <c r="N39" s="5">
        <f t="shared" si="19"/>
        <v>7.8788848581999929E-2</v>
      </c>
      <c r="O39" s="4">
        <f t="shared" si="17"/>
        <v>17.670504813563454</v>
      </c>
      <c r="P39" s="3">
        <f t="shared" si="20"/>
        <v>1.2248717866751562E-2</v>
      </c>
      <c r="Q39" s="3">
        <f t="shared" si="7"/>
        <v>9.6555684497804695</v>
      </c>
      <c r="R39" s="4">
        <f t="shared" si="21"/>
        <v>275.17948182321584</v>
      </c>
    </row>
    <row r="40" spans="1:18" x14ac:dyDescent="0.2">
      <c r="A40" s="2">
        <v>36</v>
      </c>
      <c r="B40" s="2">
        <f t="shared" si="16"/>
        <v>-4.1256677495322351E-4</v>
      </c>
      <c r="C40" s="2">
        <f t="shared" si="0"/>
        <v>0.99958751831901593</v>
      </c>
      <c r="D40" s="6">
        <f t="shared" si="1"/>
        <v>0.99958751831901593</v>
      </c>
      <c r="E40" s="7">
        <f t="shared" si="2"/>
        <v>4.1248168098406701E-4</v>
      </c>
      <c r="F40" s="2">
        <v>36</v>
      </c>
      <c r="G40" s="6">
        <f t="shared" si="15"/>
        <v>0.99059464964904409</v>
      </c>
      <c r="H40" s="3">
        <f t="shared" si="18"/>
        <v>0.13793008173149476</v>
      </c>
      <c r="I40" s="3">
        <f t="shared" si="4"/>
        <v>1.9024707446456825E-2</v>
      </c>
      <c r="J40" s="2">
        <f t="shared" si="10"/>
        <v>5.635852742945227E-5</v>
      </c>
      <c r="K40" s="2">
        <f t="shared" si="5"/>
        <v>7.7735362946110402E-6</v>
      </c>
      <c r="L40" s="2">
        <f t="shared" si="11"/>
        <v>37</v>
      </c>
      <c r="M40" s="3">
        <f t="shared" si="12"/>
        <v>5.3334613866006988</v>
      </c>
      <c r="N40" s="5">
        <f t="shared" si="19"/>
        <v>8.2763369910963294E-2</v>
      </c>
      <c r="O40" s="4">
        <f t="shared" si="17"/>
        <v>17.594266268071522</v>
      </c>
      <c r="P40" s="3">
        <f t="shared" si="20"/>
        <v>1.3247065871026456E-2</v>
      </c>
      <c r="Q40" s="3">
        <f t="shared" si="7"/>
        <v>9.6783933659574899</v>
      </c>
      <c r="R40" s="4">
        <f t="shared" si="21"/>
        <v>271.7783029725818</v>
      </c>
    </row>
    <row r="41" spans="1:18" x14ac:dyDescent="0.2">
      <c r="A41" s="2">
        <v>37</v>
      </c>
      <c r="B41" s="2">
        <f t="shared" si="16"/>
        <v>-4.3644505504742375E-4</v>
      </c>
      <c r="C41" s="2">
        <f t="shared" si="0"/>
        <v>0.99956365017324111</v>
      </c>
      <c r="D41" s="6">
        <f t="shared" si="1"/>
        <v>0.99956365017324111</v>
      </c>
      <c r="E41" s="7">
        <f t="shared" si="2"/>
        <v>4.3634982675888612E-4</v>
      </c>
      <c r="F41" s="2">
        <v>37</v>
      </c>
      <c r="G41" s="6">
        <f t="shared" si="15"/>
        <v>0.99018604750278305</v>
      </c>
      <c r="H41" s="3">
        <f t="shared" si="18"/>
        <v>0.13073941396350214</v>
      </c>
      <c r="I41" s="3">
        <f t="shared" si="4"/>
        <v>1.7092794363519979E-2</v>
      </c>
      <c r="J41" s="2">
        <f t="shared" si="10"/>
        <v>5.648825308757947E-5</v>
      </c>
      <c r="K41" s="2">
        <f t="shared" si="5"/>
        <v>7.3852411044921304E-6</v>
      </c>
      <c r="L41" s="2">
        <f t="shared" si="11"/>
        <v>38</v>
      </c>
      <c r="M41" s="3">
        <f t="shared" si="12"/>
        <v>5.1899048135348957</v>
      </c>
      <c r="N41" s="5">
        <f t="shared" si="19"/>
        <v>8.6938734210311897E-2</v>
      </c>
      <c r="O41" s="4">
        <f t="shared" si="17"/>
        <v>17.514175189238564</v>
      </c>
      <c r="P41" s="3">
        <f t="shared" si="20"/>
        <v>1.4337747868457462E-2</v>
      </c>
      <c r="Q41" s="3">
        <f t="shared" si="7"/>
        <v>9.7003455629042747</v>
      </c>
      <c r="R41" s="4">
        <f t="shared" si="21"/>
        <v>268.27481717081065</v>
      </c>
    </row>
    <row r="42" spans="1:18" x14ac:dyDescent="0.2">
      <c r="A42" s="2">
        <v>38</v>
      </c>
      <c r="B42" s="2">
        <f t="shared" si="16"/>
        <v>-4.6328424187330373E-4</v>
      </c>
      <c r="C42" s="2">
        <f t="shared" si="0"/>
        <v>0.99953682305770042</v>
      </c>
      <c r="D42" s="6">
        <f t="shared" si="1"/>
        <v>0.99953682305770042</v>
      </c>
      <c r="E42" s="7">
        <f t="shared" si="2"/>
        <v>4.6317694229958128E-4</v>
      </c>
      <c r="F42" s="2">
        <v>38</v>
      </c>
      <c r="G42" s="6">
        <f t="shared" si="15"/>
        <v>0.98975397999249615</v>
      </c>
      <c r="H42" s="3">
        <f t="shared" si="18"/>
        <v>0.12392361513128165</v>
      </c>
      <c r="I42" s="3">
        <f t="shared" si="4"/>
        <v>1.5357062387206018E-2</v>
      </c>
      <c r="J42" s="2">
        <f t="shared" si="10"/>
        <v>5.6810454329423793E-5</v>
      </c>
      <c r="K42" s="2">
        <f t="shared" si="5"/>
        <v>7.0401568777527668E-6</v>
      </c>
      <c r="L42" s="2">
        <f t="shared" si="11"/>
        <v>39</v>
      </c>
      <c r="M42" s="3">
        <f t="shared" si="12"/>
        <v>5.0465943571782477</v>
      </c>
      <c r="N42" s="5">
        <f t="shared" si="19"/>
        <v>9.1323863917319448E-2</v>
      </c>
      <c r="O42" s="4">
        <f t="shared" si="17"/>
        <v>17.43006042849505</v>
      </c>
      <c r="P42" s="3">
        <f t="shared" si="20"/>
        <v>1.5528697939186537E-2</v>
      </c>
      <c r="Q42" s="3">
        <f t="shared" si="7"/>
        <v>9.7212847456421336</v>
      </c>
      <c r="R42" s="4">
        <f t="shared" si="21"/>
        <v>264.66796511128348</v>
      </c>
    </row>
    <row r="43" spans="1:18" x14ac:dyDescent="0.2">
      <c r="A43" s="2">
        <v>39</v>
      </c>
      <c r="B43" s="2">
        <f t="shared" si="16"/>
        <v>-4.9345148786559395E-4</v>
      </c>
      <c r="C43" s="2">
        <f t="shared" si="0"/>
        <v>0.99950667023929685</v>
      </c>
      <c r="D43" s="6">
        <f t="shared" si="1"/>
        <v>0.99950667023929685</v>
      </c>
      <c r="E43" s="7">
        <f t="shared" si="2"/>
        <v>4.9332976070315393E-4</v>
      </c>
      <c r="F43" s="2">
        <v>39</v>
      </c>
      <c r="G43" s="6">
        <f t="shared" si="15"/>
        <v>0.98929554877041437</v>
      </c>
      <c r="H43" s="3">
        <f t="shared" si="18"/>
        <v>0.11746314230453238</v>
      </c>
      <c r="I43" s="3">
        <f t="shared" si="4"/>
        <v>1.3797589800054823E-2</v>
      </c>
      <c r="J43" s="2">
        <f t="shared" si="10"/>
        <v>5.7327761660834557E-5</v>
      </c>
      <c r="K43" s="2">
        <f t="shared" si="5"/>
        <v>6.7338990259669239E-6</v>
      </c>
      <c r="L43" s="2">
        <f t="shared" si="11"/>
        <v>40</v>
      </c>
      <c r="M43" s="3">
        <f t="shared" si="12"/>
        <v>4.9038832334765958</v>
      </c>
      <c r="N43" s="5">
        <f t="shared" si="19"/>
        <v>9.5927931096278743E-2</v>
      </c>
      <c r="O43" s="4">
        <f t="shared" si="17"/>
        <v>17.34174604897138</v>
      </c>
      <c r="P43" s="3">
        <f t="shared" si="20"/>
        <v>1.6828446629917209E-2</v>
      </c>
      <c r="Q43" s="3">
        <f t="shared" si="7"/>
        <v>9.741060845858792</v>
      </c>
      <c r="R43" s="4">
        <f t="shared" si="21"/>
        <v>260.9568586401989</v>
      </c>
    </row>
    <row r="44" spans="1:18" x14ac:dyDescent="0.2">
      <c r="A44" s="2">
        <v>40</v>
      </c>
      <c r="B44" s="2">
        <f t="shared" si="16"/>
        <v>-5.2735947236092655E-4</v>
      </c>
      <c r="C44" s="2">
        <f t="shared" si="0"/>
        <v>0.99947277955720504</v>
      </c>
      <c r="D44" s="6">
        <f t="shared" si="1"/>
        <v>0.99947277955720504</v>
      </c>
      <c r="E44" s="7">
        <f t="shared" si="2"/>
        <v>5.2722044279496227E-4</v>
      </c>
      <c r="F44" s="2">
        <v>40</v>
      </c>
      <c r="G44" s="6">
        <f t="shared" si="15"/>
        <v>0.98880749983407479</v>
      </c>
      <c r="H44" s="3">
        <f t="shared" si="18"/>
        <v>0.11133947137870367</v>
      </c>
      <c r="I44" s="3">
        <f t="shared" si="4"/>
        <v>1.2396477886889174E-2</v>
      </c>
      <c r="J44" s="2">
        <f t="shared" si="10"/>
        <v>5.8043440655948423E-5</v>
      </c>
      <c r="K44" s="2">
        <f t="shared" si="5"/>
        <v>6.4625259996344551E-6</v>
      </c>
      <c r="L44" s="2">
        <f t="shared" si="11"/>
        <v>41</v>
      </c>
      <c r="M44" s="3">
        <f t="shared" si="12"/>
        <v>4.7620858786567517</v>
      </c>
      <c r="N44" s="5">
        <f t="shared" si="19"/>
        <v>0.10076034562306552</v>
      </c>
      <c r="O44" s="4">
        <f t="shared" si="17"/>
        <v>17.249051552139381</v>
      </c>
      <c r="P44" s="3">
        <f t="shared" si="20"/>
        <v>1.8246153420060918E-2</v>
      </c>
      <c r="Q44" s="3">
        <f t="shared" si="7"/>
        <v>9.7595137174040687</v>
      </c>
      <c r="R44" s="4">
        <f t="shared" si="21"/>
        <v>257.14079899257911</v>
      </c>
    </row>
    <row r="45" spans="1:18" x14ac:dyDescent="0.2">
      <c r="A45" s="2">
        <v>41</v>
      </c>
      <c r="B45" s="2">
        <f t="shared" si="16"/>
        <v>-5.6547204693368244E-4</v>
      </c>
      <c r="C45" s="2">
        <f t="shared" si="0"/>
        <v>0.99943468780225275</v>
      </c>
      <c r="D45" s="6">
        <f t="shared" si="1"/>
        <v>0.99943468780225275</v>
      </c>
      <c r="E45" s="7">
        <f t="shared" si="2"/>
        <v>5.653121977472475E-4</v>
      </c>
      <c r="F45" s="2">
        <v>41</v>
      </c>
      <c r="G45" s="6">
        <f t="shared" si="15"/>
        <v>0.98828618030617332</v>
      </c>
      <c r="H45" s="3">
        <f t="shared" si="18"/>
        <v>0.10553504396085657</v>
      </c>
      <c r="I45" s="3">
        <f t="shared" si="4"/>
        <v>1.1137645503819928E-2</v>
      </c>
      <c r="J45" s="2">
        <f t="shared" si="10"/>
        <v>5.896139825711007E-5</v>
      </c>
      <c r="K45" s="2">
        <f t="shared" si="5"/>
        <v>6.2224937570576832E-6</v>
      </c>
      <c r="L45" s="2">
        <f t="shared" si="11"/>
        <v>42</v>
      </c>
      <c r="M45" s="3">
        <f t="shared" si="12"/>
        <v>4.6214809572190383</v>
      </c>
      <c r="N45" s="5">
        <f t="shared" si="19"/>
        <v>0.10583074031931163</v>
      </c>
      <c r="O45" s="4">
        <f t="shared" si="17"/>
        <v>17.151792162965929</v>
      </c>
      <c r="P45" s="3">
        <f t="shared" si="20"/>
        <v>1.9791639024258349E-2</v>
      </c>
      <c r="Q45" s="3">
        <f t="shared" si="7"/>
        <v>9.7764728637719571</v>
      </c>
      <c r="R45" s="4">
        <f t="shared" si="21"/>
        <v>253.2192959389931</v>
      </c>
    </row>
    <row r="46" spans="1:18" x14ac:dyDescent="0.2">
      <c r="A46" s="2">
        <v>42</v>
      </c>
      <c r="B46" s="2">
        <f t="shared" si="16"/>
        <v>-6.0831058075345903E-4</v>
      </c>
      <c r="C46" s="2">
        <f t="shared" si="0"/>
        <v>0.9993918744026169</v>
      </c>
      <c r="D46" s="6">
        <f t="shared" si="1"/>
        <v>0.9993918744026169</v>
      </c>
      <c r="E46" s="7">
        <f t="shared" si="2"/>
        <v>6.0812559738310235E-4</v>
      </c>
      <c r="F46" s="2">
        <v>42</v>
      </c>
      <c r="G46" s="6">
        <f t="shared" si="15"/>
        <v>0.98772749007358118</v>
      </c>
      <c r="H46" s="3">
        <f t="shared" si="18"/>
        <v>0.1000332170245086</v>
      </c>
      <c r="I46" s="3">
        <f t="shared" si="4"/>
        <v>1.0006644508272437E-2</v>
      </c>
      <c r="J46" s="2">
        <f t="shared" si="10"/>
        <v>6.0086189211934993E-5</v>
      </c>
      <c r="K46" s="2">
        <f t="shared" si="5"/>
        <v>6.0106148056131806E-6</v>
      </c>
      <c r="L46" s="2">
        <f t="shared" si="11"/>
        <v>43</v>
      </c>
      <c r="M46" s="3">
        <f t="shared" si="12"/>
        <v>4.4823141557092629</v>
      </c>
      <c r="N46" s="5">
        <f t="shared" si="19"/>
        <v>0.11114895269785345</v>
      </c>
      <c r="O46" s="4">
        <f t="shared" si="17"/>
        <v>17.049779180068448</v>
      </c>
      <c r="P46" s="3">
        <f t="shared" si="20"/>
        <v>2.1475417142490259E-2</v>
      </c>
      <c r="Q46" s="3">
        <f t="shared" si="7"/>
        <v>9.7917572050044654</v>
      </c>
      <c r="R46" s="4">
        <f t="shared" si="21"/>
        <v>249.19208781053007</v>
      </c>
    </row>
    <row r="47" spans="1:18" x14ac:dyDescent="0.2">
      <c r="A47" s="2">
        <v>43</v>
      </c>
      <c r="B47" s="2">
        <f t="shared" si="16"/>
        <v>-6.5646109276688771E-4</v>
      </c>
      <c r="C47" s="2">
        <f t="shared" si="0"/>
        <v>0.99934375433067468</v>
      </c>
      <c r="D47" s="6">
        <f t="shared" si="1"/>
        <v>0.99934375433067468</v>
      </c>
      <c r="E47" s="7">
        <f t="shared" si="2"/>
        <v>6.5624566932531714E-4</v>
      </c>
      <c r="F47" s="2">
        <v>43</v>
      </c>
      <c r="G47" s="6">
        <f t="shared" si="15"/>
        <v>0.98712682770362847</v>
      </c>
      <c r="H47" s="3">
        <f t="shared" si="18"/>
        <v>9.4818215189107671E-2</v>
      </c>
      <c r="I47" s="3">
        <f t="shared" si="4"/>
        <v>8.9904939316479294E-3</v>
      </c>
      <c r="J47" s="2">
        <f t="shared" si="10"/>
        <v>6.1423022263320525E-5</v>
      </c>
      <c r="K47" s="2">
        <f t="shared" si="5"/>
        <v>5.8240213425288765E-6</v>
      </c>
      <c r="L47" s="2">
        <f t="shared" si="11"/>
        <v>44</v>
      </c>
      <c r="M47" s="3">
        <f t="shared" si="12"/>
        <v>4.3448007762012386</v>
      </c>
      <c r="N47" s="5">
        <f t="shared" si="19"/>
        <v>0.1167250029610075</v>
      </c>
      <c r="O47" s="4">
        <f t="shared" si="17"/>
        <v>16.942820397747944</v>
      </c>
      <c r="P47" s="3">
        <f t="shared" si="20"/>
        <v>2.3308725200073651E-2</v>
      </c>
      <c r="Q47" s="3">
        <f t="shared" si="7"/>
        <v>9.8051748922730475</v>
      </c>
      <c r="R47" s="4">
        <f t="shared" si="21"/>
        <v>245.05916235463815</v>
      </c>
    </row>
    <row r="48" spans="1:18" x14ac:dyDescent="0.2">
      <c r="A48" s="2">
        <v>44</v>
      </c>
      <c r="B48" s="2">
        <f t="shared" si="16"/>
        <v>-7.1058226826998237E-4</v>
      </c>
      <c r="C48" s="2">
        <f t="shared" si="0"/>
        <v>0.99928967013552195</v>
      </c>
      <c r="D48" s="6">
        <f t="shared" si="1"/>
        <v>0.99928967013552195</v>
      </c>
      <c r="E48" s="7">
        <f t="shared" si="2"/>
        <v>7.1032986447805424E-4</v>
      </c>
      <c r="F48" s="2">
        <v>44</v>
      </c>
      <c r="G48" s="6">
        <f t="shared" si="15"/>
        <v>0.98647902999787318</v>
      </c>
      <c r="H48" s="3">
        <f t="shared" si="18"/>
        <v>8.9875085487305856E-2</v>
      </c>
      <c r="I48" s="3">
        <f t="shared" si="4"/>
        <v>8.0775309913505358E-3</v>
      </c>
      <c r="J48" s="2">
        <f t="shared" si="10"/>
        <v>6.2977765625670234E-5</v>
      </c>
      <c r="K48" s="2">
        <f t="shared" si="5"/>
        <v>5.6601320694066237E-6</v>
      </c>
      <c r="L48" s="2">
        <f t="shared" si="11"/>
        <v>45</v>
      </c>
      <c r="M48" s="3">
        <f t="shared" si="12"/>
        <v>4.2091281425646239</v>
      </c>
      <c r="N48" s="5">
        <f t="shared" si="19"/>
        <v>0.12256906787452349</v>
      </c>
      <c r="O48" s="4">
        <f t="shared" si="17"/>
        <v>16.83072060713414</v>
      </c>
      <c r="P48" s="3">
        <f t="shared" si="20"/>
        <v>2.5303553543918396E-2</v>
      </c>
      <c r="Q48" s="3">
        <f t="shared" si="7"/>
        <v>9.816523179248712</v>
      </c>
      <c r="R48" s="4">
        <f t="shared" si="21"/>
        <v>240.82077835739975</v>
      </c>
    </row>
    <row r="49" spans="1:18" x14ac:dyDescent="0.2">
      <c r="A49" s="2">
        <v>45</v>
      </c>
      <c r="B49" s="2">
        <f t="shared" si="16"/>
        <v>-7.7141446953545847E-4</v>
      </c>
      <c r="C49" s="2">
        <f t="shared" si="0"/>
        <v>0.99922888299411228</v>
      </c>
      <c r="D49" s="6">
        <f t="shared" si="1"/>
        <v>0.99922888299411228</v>
      </c>
      <c r="E49" s="7">
        <f t="shared" si="2"/>
        <v>7.7111700588772258E-4</v>
      </c>
      <c r="F49" s="2">
        <v>45</v>
      </c>
      <c r="G49" s="6">
        <f t="shared" si="15"/>
        <v>0.9857783044821844</v>
      </c>
      <c r="H49" s="3">
        <f t="shared" si="18"/>
        <v>8.5189654490337302E-2</v>
      </c>
      <c r="I49" s="3">
        <f t="shared" si="4"/>
        <v>7.2572772321830466E-3</v>
      </c>
      <c r="J49" s="2">
        <f t="shared" si="10"/>
        <v>6.4756951182281812E-5</v>
      </c>
      <c r="K49" s="2">
        <f t="shared" si="5"/>
        <v>5.5166222970662275E-6</v>
      </c>
      <c r="L49" s="2">
        <f t="shared" si="11"/>
        <v>46</v>
      </c>
      <c r="M49" s="3">
        <f t="shared" si="12"/>
        <v>4.0754578317959158</v>
      </c>
      <c r="N49" s="5">
        <f t="shared" si="19"/>
        <v>0.12869145012346991</v>
      </c>
      <c r="O49" s="4">
        <f t="shared" si="17"/>
        <v>16.713282183995258</v>
      </c>
      <c r="P49" s="3">
        <f t="shared" si="20"/>
        <v>2.7472672478460188E-2</v>
      </c>
      <c r="Q49" s="3">
        <f t="shared" si="7"/>
        <v>9.8255883602526346</v>
      </c>
      <c r="R49" s="4">
        <f t="shared" si="21"/>
        <v>236.47748794849676</v>
      </c>
    </row>
    <row r="50" spans="1:18" x14ac:dyDescent="0.2">
      <c r="A50" s="2">
        <v>46</v>
      </c>
      <c r="B50" s="2">
        <f t="shared" si="16"/>
        <v>-8.397898637578572E-4</v>
      </c>
      <c r="C50" s="2">
        <f t="shared" si="0"/>
        <v>0.99916056266106057</v>
      </c>
      <c r="D50" s="6">
        <f t="shared" si="1"/>
        <v>0.99916056266106057</v>
      </c>
      <c r="E50" s="7">
        <f t="shared" si="2"/>
        <v>8.3943733893943051E-4</v>
      </c>
      <c r="F50" s="2">
        <v>46</v>
      </c>
      <c r="G50" s="6">
        <f t="shared" si="15"/>
        <v>0.98501815406756299</v>
      </c>
      <c r="H50" s="3">
        <f t="shared" si="18"/>
        <v>8.0748487668566168E-2</v>
      </c>
      <c r="I50" s="3">
        <f t="shared" si="4"/>
        <v>6.5203182607605822E-3</v>
      </c>
      <c r="J50" s="2">
        <f t="shared" si="10"/>
        <v>6.6767776720234523E-5</v>
      </c>
      <c r="K50" s="2">
        <f t="shared" si="5"/>
        <v>5.3913969951514359E-6</v>
      </c>
      <c r="L50" s="2">
        <f t="shared" si="11"/>
        <v>47</v>
      </c>
      <c r="M50" s="3">
        <f t="shared" si="12"/>
        <v>3.9439277419510996</v>
      </c>
      <c r="N50" s="5">
        <f t="shared" si="19"/>
        <v>0.13510254274262054</v>
      </c>
      <c r="O50" s="4">
        <f t="shared" si="17"/>
        <v>16.590305771027914</v>
      </c>
      <c r="P50" s="3">
        <f t="shared" si="20"/>
        <v>2.9829656434807096E-2</v>
      </c>
      <c r="Q50" s="3">
        <f t="shared" si="7"/>
        <v>9.8321457860743529</v>
      </c>
      <c r="R50" s="4">
        <f t="shared" si="21"/>
        <v>232.03015948340558</v>
      </c>
    </row>
    <row r="51" spans="1:18" x14ac:dyDescent="0.2">
      <c r="A51" s="2">
        <v>47</v>
      </c>
      <c r="B51" s="2">
        <f t="shared" si="16"/>
        <v>-9.1664380686383125E-4</v>
      </c>
      <c r="C51" s="2">
        <f t="shared" si="0"/>
        <v>0.9990837761827337</v>
      </c>
      <c r="D51" s="6">
        <f t="shared" si="1"/>
        <v>0.9990837761827337</v>
      </c>
      <c r="E51" s="7">
        <f t="shared" si="2"/>
        <v>9.1622381726630397E-4</v>
      </c>
      <c r="F51" s="2">
        <v>47</v>
      </c>
      <c r="G51" s="6">
        <f t="shared" si="15"/>
        <v>0.98419129304950548</v>
      </c>
      <c r="H51" s="3">
        <f t="shared" si="18"/>
        <v>7.653885087067884E-2</v>
      </c>
      <c r="I51" s="3">
        <f t="shared" si="4"/>
        <v>5.858195692604015E-3</v>
      </c>
      <c r="J51" s="2">
        <f t="shared" si="10"/>
        <v>6.9018105377847001E-5</v>
      </c>
      <c r="K51" s="2">
        <f t="shared" si="5"/>
        <v>5.2825664748918293E-6</v>
      </c>
      <c r="L51" s="2">
        <f t="shared" si="11"/>
        <v>48</v>
      </c>
      <c r="M51" s="3">
        <f t="shared" si="12"/>
        <v>3.8146540075352728</v>
      </c>
      <c r="N51" s="5">
        <f t="shared" si="19"/>
        <v>0.14181278820408286</v>
      </c>
      <c r="O51" s="4">
        <f t="shared" si="17"/>
        <v>16.461591062630774</v>
      </c>
      <c r="P51" s="3">
        <f t="shared" si="20"/>
        <v>3.2388904470191361E-2</v>
      </c>
      <c r="Q51" s="3">
        <f t="shared" si="7"/>
        <v>9.8359599692379582</v>
      </c>
      <c r="R51" s="4">
        <f t="shared" si="21"/>
        <v>227.48000087315336</v>
      </c>
    </row>
    <row r="52" spans="1:18" x14ac:dyDescent="0.2">
      <c r="A52" s="2">
        <v>48</v>
      </c>
      <c r="B52" s="2">
        <f t="shared" si="16"/>
        <v>-1.0030276389149445E-3</v>
      </c>
      <c r="C52" s="2">
        <f t="shared" si="0"/>
        <v>0.99899747522516436</v>
      </c>
      <c r="D52" s="6">
        <f t="shared" si="1"/>
        <v>0.99899747522516436</v>
      </c>
      <c r="E52" s="7">
        <f t="shared" si="2"/>
        <v>1.0025247748356447E-3</v>
      </c>
      <c r="F52" s="2">
        <v>48</v>
      </c>
      <c r="G52" s="6">
        <f t="shared" si="15"/>
        <v>0.9832895535460674</v>
      </c>
      <c r="H52" s="3">
        <f t="shared" si="18"/>
        <v>7.2548673811069997E-2</v>
      </c>
      <c r="I52" s="3">
        <f t="shared" si="4"/>
        <v>5.2633100717450337E-3</v>
      </c>
      <c r="J52" s="2">
        <f t="shared" si="10"/>
        <v>7.1516461311174506E-5</v>
      </c>
      <c r="K52" s="2">
        <f t="shared" si="5"/>
        <v>5.1884244237864069E-6</v>
      </c>
      <c r="L52" s="2">
        <f t="shared" si="11"/>
        <v>49</v>
      </c>
      <c r="M52" s="3">
        <f t="shared" si="12"/>
        <v>3.6877327725763824</v>
      </c>
      <c r="N52" s="5">
        <f t="shared" si="19"/>
        <v>0.14883263174002773</v>
      </c>
      <c r="O52" s="4">
        <f t="shared" si="17"/>
        <v>16.326937700259467</v>
      </c>
      <c r="P52" s="3">
        <f t="shared" si="20"/>
        <v>3.5165656192421735E-2</v>
      </c>
      <c r="Q52" s="3">
        <f t="shared" si="7"/>
        <v>9.8367847913700999</v>
      </c>
      <c r="R52" s="4">
        <f t="shared" si="21"/>
        <v>222.82858320520165</v>
      </c>
    </row>
    <row r="53" spans="1:18" x14ac:dyDescent="0.2">
      <c r="A53" s="2">
        <v>49</v>
      </c>
      <c r="B53" s="2">
        <f t="shared" si="16"/>
        <v>-1.1001230661403991E-3</v>
      </c>
      <c r="C53" s="2">
        <f t="shared" si="0"/>
        <v>0.99890048184739311</v>
      </c>
      <c r="D53" s="6">
        <f t="shared" si="1"/>
        <v>0.99890048184739311</v>
      </c>
      <c r="E53" s="7">
        <f t="shared" si="2"/>
        <v>1.0995181526068931E-3</v>
      </c>
      <c r="F53" s="2">
        <v>49</v>
      </c>
      <c r="G53" s="6">
        <f t="shared" si="15"/>
        <v>0.98230378140780039</v>
      </c>
      <c r="H53" s="3">
        <f t="shared" si="18"/>
        <v>6.8766515460729857E-2</v>
      </c>
      <c r="I53" s="3">
        <f t="shared" si="4"/>
        <v>4.7288336486107987E-3</v>
      </c>
      <c r="J53" s="2">
        <f t="shared" si="10"/>
        <v>7.4272020385841462E-5</v>
      </c>
      <c r="K53" s="2">
        <f t="shared" si="5"/>
        <v>5.1074280381626099E-6</v>
      </c>
      <c r="L53" s="2">
        <f t="shared" si="11"/>
        <v>50</v>
      </c>
      <c r="M53" s="3">
        <f t="shared" si="12"/>
        <v>3.5632418310367555</v>
      </c>
      <c r="N53" s="5">
        <f t="shared" si="19"/>
        <v>0.15617246847969174</v>
      </c>
      <c r="O53" s="4">
        <f t="shared" si="17"/>
        <v>16.186146286435005</v>
      </c>
      <c r="P53" s="3">
        <f t="shared" si="20"/>
        <v>3.817600209664062E-2</v>
      </c>
      <c r="Q53" s="3">
        <f t="shared" si="7"/>
        <v>9.8343638261528277</v>
      </c>
      <c r="R53" s="4">
        <f t="shared" si="21"/>
        <v>218.07786446968811</v>
      </c>
    </row>
    <row r="54" spans="1:18" x14ac:dyDescent="0.2">
      <c r="A54" s="2">
        <v>50</v>
      </c>
      <c r="B54" s="2">
        <f t="shared" si="16"/>
        <v>-1.2092583263418096E-3</v>
      </c>
      <c r="C54" s="2">
        <f t="shared" si="0"/>
        <v>0.99879147253187961</v>
      </c>
      <c r="D54" s="6">
        <f t="shared" si="1"/>
        <v>0.99879147253187961</v>
      </c>
      <c r="E54" s="7">
        <f t="shared" si="2"/>
        <v>1.2085274681203906E-3</v>
      </c>
      <c r="F54" s="2">
        <v>50</v>
      </c>
      <c r="G54" s="6">
        <f t="shared" si="15"/>
        <v>0.98122372056876817</v>
      </c>
      <c r="H54" s="3">
        <f t="shared" si="18"/>
        <v>6.5181531242397964E-2</v>
      </c>
      <c r="I54" s="3">
        <f t="shared" si="4"/>
        <v>4.2486320151037017E-3</v>
      </c>
      <c r="J54" s="2">
        <f t="shared" si="10"/>
        <v>7.7294594463556541E-5</v>
      </c>
      <c r="K54" s="2">
        <f t="shared" si="5"/>
        <v>5.0381800238947907E-6</v>
      </c>
      <c r="L54" s="2">
        <f t="shared" si="11"/>
        <v>51</v>
      </c>
      <c r="M54" s="3">
        <f t="shared" si="12"/>
        <v>3.4412421436972807</v>
      </c>
      <c r="N54" s="5">
        <f t="shared" si="19"/>
        <v>0.16384258398873353</v>
      </c>
      <c r="O54" s="4">
        <f t="shared" si="17"/>
        <v>16.039019525307019</v>
      </c>
      <c r="P54" s="3">
        <f t="shared" si="20"/>
        <v>4.1436887190660188E-2</v>
      </c>
      <c r="Q54" s="3">
        <f t="shared" si="7"/>
        <v>9.8284307921011838</v>
      </c>
      <c r="R54" s="4">
        <f t="shared" si="21"/>
        <v>213.23021317340039</v>
      </c>
    </row>
    <row r="55" spans="1:18" x14ac:dyDescent="0.2">
      <c r="A55" s="2">
        <v>51</v>
      </c>
      <c r="B55" s="2">
        <f t="shared" si="16"/>
        <v>-1.3319263588081921E-3</v>
      </c>
      <c r="C55" s="2">
        <f t="shared" si="0"/>
        <v>0.99866896026142316</v>
      </c>
      <c r="D55" s="6">
        <f t="shared" si="1"/>
        <v>0.99866896026142316</v>
      </c>
      <c r="E55" s="7">
        <f t="shared" si="2"/>
        <v>1.3310397385768447E-3</v>
      </c>
      <c r="F55" s="2">
        <v>51</v>
      </c>
      <c r="G55" s="6">
        <f t="shared" si="15"/>
        <v>0.98003788475008957</v>
      </c>
      <c r="H55" s="3">
        <f t="shared" si="18"/>
        <v>6.1783441935922244E-2</v>
      </c>
      <c r="I55" s="3">
        <f t="shared" si="4"/>
        <v>3.8171936974494753E-3</v>
      </c>
      <c r="J55" s="2">
        <f t="shared" si="10"/>
        <v>8.0594607573218985E-5</v>
      </c>
      <c r="K55" s="2">
        <f t="shared" si="5"/>
        <v>4.9794122573484143E-6</v>
      </c>
      <c r="L55" s="2">
        <f t="shared" si="11"/>
        <v>52</v>
      </c>
      <c r="M55" s="3">
        <f t="shared" si="12"/>
        <v>3.3217792401857222</v>
      </c>
      <c r="N55" s="5">
        <f t="shared" si="19"/>
        <v>0.17185308781710174</v>
      </c>
      <c r="O55" s="4">
        <f t="shared" si="17"/>
        <v>15.885363497326502</v>
      </c>
      <c r="P55" s="3">
        <f t="shared" si="20"/>
        <v>4.496610667231208E-2</v>
      </c>
      <c r="Q55" s="3">
        <f t="shared" si="7"/>
        <v>9.8187101500564182</v>
      </c>
      <c r="R55" s="4">
        <f t="shared" si="21"/>
        <v>208.28843158960623</v>
      </c>
    </row>
    <row r="56" spans="1:18" x14ac:dyDescent="0.2">
      <c r="A56" s="2">
        <v>52</v>
      </c>
      <c r="B56" s="2">
        <f t="shared" si="16"/>
        <v>-1.4698052273004086E-3</v>
      </c>
      <c r="C56" s="2">
        <f t="shared" si="0"/>
        <v>0.99853127440738698</v>
      </c>
      <c r="D56" s="6">
        <f t="shared" si="1"/>
        <v>0.99853127440738698</v>
      </c>
      <c r="E56" s="7">
        <f t="shared" si="2"/>
        <v>1.4687255926130183E-3</v>
      </c>
      <c r="F56" s="2">
        <v>52</v>
      </c>
      <c r="G56" s="6">
        <f t="shared" si="15"/>
        <v>0.97873341538017644</v>
      </c>
      <c r="H56" s="3">
        <f t="shared" si="18"/>
        <v>5.8562504204665633E-2</v>
      </c>
      <c r="I56" s="3">
        <f t="shared" si="4"/>
        <v>3.4295668987214798E-3</v>
      </c>
      <c r="J56" s="2">
        <f t="shared" si="10"/>
        <v>8.418306192773104E-5</v>
      </c>
      <c r="K56" s="2">
        <f t="shared" si="5"/>
        <v>4.9299709181043765E-6</v>
      </c>
      <c r="L56" s="2">
        <f t="shared" si="11"/>
        <v>53</v>
      </c>
      <c r="M56" s="3">
        <f t="shared" si="12"/>
        <v>3.2048845144140636</v>
      </c>
      <c r="N56" s="5">
        <f t="shared" si="19"/>
        <v>0.18021383969053509</v>
      </c>
      <c r="O56" s="4">
        <f t="shared" si="17"/>
        <v>15.724989075027008</v>
      </c>
      <c r="P56" s="3">
        <f t="shared" si="20"/>
        <v>4.8782292309976757E-2</v>
      </c>
      <c r="Q56" s="3">
        <f t="shared" si="7"/>
        <v>9.8049178607908445</v>
      </c>
      <c r="R56" s="4">
        <f t="shared" si="21"/>
        <v>203.25577835544158</v>
      </c>
    </row>
    <row r="57" spans="1:18" x14ac:dyDescent="0.2">
      <c r="A57" s="2">
        <v>53</v>
      </c>
      <c r="B57" s="2">
        <f t="shared" si="16"/>
        <v>-1.6247810754856594E-3</v>
      </c>
      <c r="C57" s="2">
        <f t="shared" si="0"/>
        <v>0.99837653816669603</v>
      </c>
      <c r="D57" s="6">
        <f t="shared" si="1"/>
        <v>0.99837653816669603</v>
      </c>
      <c r="E57" s="7">
        <f t="shared" si="2"/>
        <v>1.6234618333039741E-3</v>
      </c>
      <c r="F57" s="2">
        <v>53</v>
      </c>
      <c r="G57" s="6">
        <f t="shared" si="15"/>
        <v>0.97729592456466208</v>
      </c>
      <c r="H57" s="3">
        <f t="shared" si="18"/>
        <v>5.5509482658450841E-2</v>
      </c>
      <c r="I57" s="3">
        <f t="shared" si="4"/>
        <v>3.0813026650088546E-3</v>
      </c>
      <c r="J57" s="2">
        <f t="shared" si="10"/>
        <v>8.8071491363140298E-5</v>
      </c>
      <c r="K57" s="2">
        <f t="shared" si="5"/>
        <v>4.8888029225261387E-6</v>
      </c>
      <c r="L57" s="2">
        <f t="shared" si="11"/>
        <v>54</v>
      </c>
      <c r="M57" s="3">
        <f t="shared" si="12"/>
        <v>3.0905764213421132</v>
      </c>
      <c r="N57" s="5">
        <f t="shared" si="19"/>
        <v>0.18893436802254038</v>
      </c>
      <c r="O57" s="4">
        <f t="shared" si="17"/>
        <v>15.557713486113087</v>
      </c>
      <c r="P57" s="3">
        <f t="shared" si="20"/>
        <v>5.2904888068779805E-2</v>
      </c>
      <c r="Q57" s="3">
        <f t="shared" si="7"/>
        <v>9.7867623184344268</v>
      </c>
      <c r="R57" s="4">
        <f t="shared" si="21"/>
        <v>198.13599009030071</v>
      </c>
    </row>
    <row r="58" spans="1:18" x14ac:dyDescent="0.2">
      <c r="A58" s="2">
        <v>54</v>
      </c>
      <c r="B58" s="2">
        <f t="shared" si="16"/>
        <v>-1.798973928845881E-3</v>
      </c>
      <c r="C58" s="2">
        <f t="shared" si="0"/>
        <v>0.99820264325484998</v>
      </c>
      <c r="D58" s="6">
        <f t="shared" si="1"/>
        <v>0.99820264325484998</v>
      </c>
      <c r="E58" s="7">
        <f t="shared" si="2"/>
        <v>1.797356745150025E-3</v>
      </c>
      <c r="F58" s="2">
        <v>54</v>
      </c>
      <c r="G58" s="6">
        <f t="shared" si="15"/>
        <v>0.97570932193128779</v>
      </c>
      <c r="H58" s="3">
        <f t="shared" si="18"/>
        <v>5.2615623372939187E-2</v>
      </c>
      <c r="I58" s="3">
        <f t="shared" si="4"/>
        <v>2.7684038229229845E-3</v>
      </c>
      <c r="J58" s="2">
        <f t="shared" si="10"/>
        <v>9.2271899328428403E-5</v>
      </c>
      <c r="K58" s="2">
        <f t="shared" si="5"/>
        <v>4.8549435029703494E-6</v>
      </c>
      <c r="L58" s="2">
        <f t="shared" si="11"/>
        <v>55</v>
      </c>
      <c r="M58" s="3">
        <f t="shared" si="12"/>
        <v>2.9788615826988507</v>
      </c>
      <c r="N58" s="5">
        <f t="shared" si="19"/>
        <v>0.19802378048017225</v>
      </c>
      <c r="O58" s="4">
        <f t="shared" si="17"/>
        <v>15.383362028971241</v>
      </c>
      <c r="P58" s="3">
        <f t="shared" si="20"/>
        <v>5.7354113423575832E-2</v>
      </c>
      <c r="Q58" s="3">
        <f t="shared" si="7"/>
        <v>9.7639454755037374</v>
      </c>
      <c r="R58" s="4">
        <f t="shared" si="21"/>
        <v>192.93330166905099</v>
      </c>
    </row>
    <row r="59" spans="1:18" x14ac:dyDescent="0.2">
      <c r="A59" s="2">
        <v>55</v>
      </c>
      <c r="B59" s="2">
        <f t="shared" si="16"/>
        <v>-1.9947666960227718E-3</v>
      </c>
      <c r="C59" s="2">
        <f t="shared" si="0"/>
        <v>0.99800722152882837</v>
      </c>
      <c r="D59" s="6">
        <f t="shared" si="1"/>
        <v>0.99800722152882837</v>
      </c>
      <c r="E59" s="7">
        <f t="shared" si="2"/>
        <v>1.9927784711716301E-3</v>
      </c>
      <c r="F59" s="2">
        <v>55</v>
      </c>
      <c r="G59" s="6">
        <f t="shared" si="15"/>
        <v>0.97395562420020887</v>
      </c>
      <c r="H59" s="3">
        <f t="shared" si="18"/>
        <v>4.9872628789515816E-2</v>
      </c>
      <c r="I59" s="3">
        <f t="shared" si="4"/>
        <v>2.4872791023768416E-3</v>
      </c>
      <c r="J59" s="2">
        <f t="shared" si="10"/>
        <v>9.6796678034374942E-5</v>
      </c>
      <c r="K59" s="2">
        <f t="shared" si="5"/>
        <v>4.8275047916666599E-6</v>
      </c>
      <c r="L59" s="2">
        <f t="shared" si="11"/>
        <v>56</v>
      </c>
      <c r="M59" s="3">
        <f t="shared" si="12"/>
        <v>2.869735809072949</v>
      </c>
      <c r="N59" s="5">
        <f t="shared" si="19"/>
        <v>0.20749066641025984</v>
      </c>
      <c r="O59" s="4">
        <f t="shared" si="17"/>
        <v>15.201769944312288</v>
      </c>
      <c r="P59" s="3">
        <f t="shared" si="20"/>
        <v>6.2150912710302555E-2</v>
      </c>
      <c r="Q59" s="3">
        <f t="shared" si="7"/>
        <v>9.7361641750831147</v>
      </c>
      <c r="R59" s="4">
        <f t="shared" si="21"/>
        <v>187.65246474353495</v>
      </c>
    </row>
    <row r="60" spans="1:18" x14ac:dyDescent="0.2">
      <c r="A60" s="2">
        <v>56</v>
      </c>
      <c r="B60" s="2">
        <f t="shared" si="16"/>
        <v>-2.2148377663295951E-3</v>
      </c>
      <c r="C60" s="2">
        <f t="shared" si="0"/>
        <v>0.99778761317702147</v>
      </c>
      <c r="D60" s="6">
        <f t="shared" si="1"/>
        <v>0.99778761317702147</v>
      </c>
      <c r="E60" s="7">
        <f t="shared" si="2"/>
        <v>2.2123868229785293E-3</v>
      </c>
      <c r="F60" s="2">
        <v>56</v>
      </c>
      <c r="G60" s="6">
        <f t="shared" si="15"/>
        <v>0.97201474640042618</v>
      </c>
      <c r="H60" s="3">
        <f t="shared" si="18"/>
        <v>4.7272633923711678E-2</v>
      </c>
      <c r="I60" s="3">
        <f t="shared" si="4"/>
        <v>2.2347019180852562E-3</v>
      </c>
      <c r="J60" s="2">
        <f t="shared" si="10"/>
        <v>1.0165850477114382E-4</v>
      </c>
      <c r="K60" s="2">
        <f t="shared" si="5"/>
        <v>4.8056652812781793E-6</v>
      </c>
      <c r="L60" s="2">
        <f t="shared" si="11"/>
        <v>57</v>
      </c>
      <c r="M60" s="3">
        <f t="shared" si="12"/>
        <v>2.7631850456343372</v>
      </c>
      <c r="N60" s="5">
        <f t="shared" si="19"/>
        <v>0.21734299102502722</v>
      </c>
      <c r="O60" s="4">
        <f t="shared" si="17"/>
        <v>15.012784444883568</v>
      </c>
      <c r="P60" s="3">
        <f t="shared" si="20"/>
        <v>6.7316888794949709E-2</v>
      </c>
      <c r="Q60" s="3">
        <f t="shared" si="7"/>
        <v>9.7031117051108247</v>
      </c>
      <c r="R60" s="4">
        <f t="shared" si="21"/>
        <v>182.29876406553089</v>
      </c>
    </row>
    <row r="61" spans="1:18" x14ac:dyDescent="0.2">
      <c r="A61" s="2">
        <v>57</v>
      </c>
      <c r="B61" s="2">
        <f t="shared" si="16"/>
        <v>-2.4621976493544623E-3</v>
      </c>
      <c r="C61" s="2">
        <f t="shared" si="0"/>
        <v>0.99754083107299685</v>
      </c>
      <c r="D61" s="6">
        <f t="shared" si="1"/>
        <v>0.99754083107299685</v>
      </c>
      <c r="E61" s="7">
        <f t="shared" si="2"/>
        <v>2.4591689270031525E-3</v>
      </c>
      <c r="F61" s="2">
        <v>57</v>
      </c>
      <c r="G61" s="6">
        <f t="shared" si="15"/>
        <v>0.96986427378374906</v>
      </c>
      <c r="H61" s="3">
        <f t="shared" si="18"/>
        <v>4.4808183813944719E-2</v>
      </c>
      <c r="I61" s="3">
        <f t="shared" si="4"/>
        <v>2.0077733367042574E-3</v>
      </c>
      <c r="J61" s="2">
        <f t="shared" si="10"/>
        <v>1.0687021071836314E-4</v>
      </c>
      <c r="K61" s="2">
        <f t="shared" si="5"/>
        <v>4.7886600461034199E-6</v>
      </c>
      <c r="L61" s="2">
        <f t="shared" si="11"/>
        <v>58</v>
      </c>
      <c r="M61" s="3">
        <f t="shared" si="12"/>
        <v>2.6591862486754079</v>
      </c>
      <c r="N61" s="5">
        <f t="shared" si="19"/>
        <v>0.2275879813594531</v>
      </c>
      <c r="O61" s="4">
        <f t="shared" si="17"/>
        <v>14.816266903014125</v>
      </c>
      <c r="P61" s="3">
        <f t="shared" si="20"/>
        <v>7.2874219290513548E-2</v>
      </c>
      <c r="Q61" s="3">
        <f t="shared" si="7"/>
        <v>9.6644795886902841</v>
      </c>
      <c r="R61" s="4">
        <f t="shared" si="21"/>
        <v>176.87803112511853</v>
      </c>
    </row>
    <row r="62" spans="1:18" x14ac:dyDescent="0.2">
      <c r="A62" s="2">
        <v>58</v>
      </c>
      <c r="B62" s="2">
        <f t="shared" si="16"/>
        <v>-2.7402301578744216E-3</v>
      </c>
      <c r="C62" s="2">
        <f t="shared" si="0"/>
        <v>0.99726352084579795</v>
      </c>
      <c r="D62" s="6">
        <f t="shared" si="1"/>
        <v>0.99726352084579795</v>
      </c>
      <c r="E62" s="7">
        <f t="shared" si="2"/>
        <v>2.7364791542020539E-3</v>
      </c>
      <c r="F62" s="2">
        <v>58</v>
      </c>
      <c r="G62" s="6">
        <f t="shared" si="15"/>
        <v>0.96747921369824963</v>
      </c>
      <c r="H62" s="3">
        <f t="shared" si="18"/>
        <v>4.2472212145919168E-2</v>
      </c>
      <c r="I62" s="3">
        <f t="shared" si="4"/>
        <v>1.8038888045679637E-3</v>
      </c>
      <c r="J62" s="2">
        <f t="shared" si="10"/>
        <v>1.1244461679327291E-4</v>
      </c>
      <c r="K62" s="2">
        <f t="shared" si="5"/>
        <v>4.7757716191104715E-6</v>
      </c>
      <c r="L62" s="2">
        <f t="shared" si="11"/>
        <v>59</v>
      </c>
      <c r="M62" s="3">
        <f t="shared" si="12"/>
        <v>2.5577082001701505</v>
      </c>
      <c r="N62" s="5">
        <f t="shared" si="19"/>
        <v>0.23823200414924137</v>
      </c>
      <c r="O62" s="4">
        <f t="shared" si="17"/>
        <v>14.612095193137277</v>
      </c>
      <c r="P62" s="3">
        <f t="shared" si="20"/>
        <v>7.8845553534104121E-2</v>
      </c>
      <c r="Q62" s="3">
        <f t="shared" si="7"/>
        <v>9.6199596228035151</v>
      </c>
      <c r="R62" s="4">
        <f t="shared" si="21"/>
        <v>171.39665458145916</v>
      </c>
    </row>
    <row r="63" spans="1:18" x14ac:dyDescent="0.2">
      <c r="A63" s="2">
        <v>59</v>
      </c>
      <c r="B63" s="2">
        <f t="shared" si="16"/>
        <v>-3.0527386974508438E-3</v>
      </c>
      <c r="C63" s="2">
        <f t="shared" si="0"/>
        <v>0.99695191617142243</v>
      </c>
      <c r="D63" s="6">
        <f t="shared" si="1"/>
        <v>0.99695191617142243</v>
      </c>
      <c r="E63" s="7">
        <f t="shared" si="2"/>
        <v>3.0480838285775746E-3</v>
      </c>
      <c r="F63" s="2">
        <v>59</v>
      </c>
      <c r="G63" s="6">
        <f t="shared" si="15"/>
        <v>0.96483172699784059</v>
      </c>
      <c r="H63" s="3">
        <f t="shared" si="18"/>
        <v>4.0258020991392578E-2</v>
      </c>
      <c r="I63" s="3">
        <f t="shared" si="4"/>
        <v>1.6207082541434053E-3</v>
      </c>
      <c r="J63" s="2">
        <f t="shared" si="10"/>
        <v>1.1839433020772692E-4</v>
      </c>
      <c r="K63" s="2">
        <f t="shared" si="5"/>
        <v>4.7663214307645341E-6</v>
      </c>
      <c r="L63" s="2">
        <f t="shared" si="11"/>
        <v>60</v>
      </c>
      <c r="M63" s="3">
        <f t="shared" si="12"/>
        <v>2.4587122676499513</v>
      </c>
      <c r="N63" s="5">
        <f t="shared" si="19"/>
        <v>0.24928043593974711</v>
      </c>
      <c r="O63" s="4">
        <f t="shared" si="17"/>
        <v>14.400166183337577</v>
      </c>
      <c r="P63" s="3">
        <f t="shared" si="20"/>
        <v>8.5253888556944935E-2</v>
      </c>
      <c r="Q63" s="3">
        <f t="shared" si="7"/>
        <v>9.5692461756736193</v>
      </c>
      <c r="R63" s="4">
        <f t="shared" si="21"/>
        <v>165.86158692979586</v>
      </c>
    </row>
    <row r="64" spans="1:18" x14ac:dyDescent="0.2">
      <c r="A64" s="2">
        <v>60</v>
      </c>
      <c r="B64" s="2">
        <f t="shared" si="16"/>
        <v>-3.4039982959347538E-3</v>
      </c>
      <c r="C64" s="2">
        <f t="shared" si="0"/>
        <v>0.99660178873805105</v>
      </c>
      <c r="D64" s="6">
        <f t="shared" si="1"/>
        <v>0.99660178873805105</v>
      </c>
      <c r="E64" s="7">
        <f t="shared" si="2"/>
        <v>3.3982112619489468E-3</v>
      </c>
      <c r="F64" s="2">
        <v>60</v>
      </c>
      <c r="G64" s="6">
        <f t="shared" si="15"/>
        <v>0.96189083901347994</v>
      </c>
      <c r="H64" s="3">
        <f t="shared" si="18"/>
        <v>3.8159261603215713E-2</v>
      </c>
      <c r="I64" s="3">
        <f t="shared" si="4"/>
        <v>1.456129246102653E-3</v>
      </c>
      <c r="J64" s="2">
        <f t="shared" si="10"/>
        <v>1.2473149443366295E-4</v>
      </c>
      <c r="K64" s="2">
        <f t="shared" si="5"/>
        <v>4.7596617262541893E-6</v>
      </c>
      <c r="L64" s="2">
        <f t="shared" si="11"/>
        <v>61</v>
      </c>
      <c r="M64" s="3">
        <f t="shared" si="12"/>
        <v>2.3621531168944063</v>
      </c>
      <c r="N64" s="5">
        <f t="shared" si="19"/>
        <v>0.2607375259241283</v>
      </c>
      <c r="O64" s="4">
        <f t="shared" si="17"/>
        <v>14.180398366364448</v>
      </c>
      <c r="P64" s="3">
        <f t="shared" si="20"/>
        <v>9.2122422348325392E-2</v>
      </c>
      <c r="Q64" s="3">
        <f t="shared" si="7"/>
        <v>9.5120387502276582</v>
      </c>
      <c r="R64" s="4">
        <f t="shared" si="21"/>
        <v>160.28034682069648</v>
      </c>
    </row>
    <row r="65" spans="1:18" x14ac:dyDescent="0.2">
      <c r="A65" s="2">
        <v>61</v>
      </c>
      <c r="B65" s="2">
        <f t="shared" si="16"/>
        <v>-3.7988140846306547E-3</v>
      </c>
      <c r="C65" s="2">
        <f t="shared" si="0"/>
        <v>0.99620839228149105</v>
      </c>
      <c r="D65" s="6">
        <f t="shared" si="1"/>
        <v>0.99620839228149105</v>
      </c>
      <c r="E65" s="7">
        <f t="shared" si="2"/>
        <v>3.7916077185089492E-3</v>
      </c>
      <c r="F65" s="2">
        <v>61</v>
      </c>
      <c r="G65" s="6">
        <f t="shared" si="15"/>
        <v>0.95862213073157876</v>
      </c>
      <c r="H65" s="3">
        <f t="shared" si="18"/>
        <v>3.6169916211578876E-2</v>
      </c>
      <c r="I65" s="3">
        <f t="shared" si="4"/>
        <v>1.3082628387526363E-3</v>
      </c>
      <c r="J65" s="2">
        <f t="shared" si="10"/>
        <v>1.3146748421508306E-4</v>
      </c>
      <c r="K65" s="2">
        <f t="shared" si="5"/>
        <v>4.7551678886066223E-6</v>
      </c>
      <c r="L65" s="2">
        <f t="shared" si="11"/>
        <v>62</v>
      </c>
      <c r="M65" s="3">
        <f t="shared" si="12"/>
        <v>2.2679793852435384</v>
      </c>
      <c r="N65" s="5">
        <f t="shared" si="19"/>
        <v>0.272606252224393</v>
      </c>
      <c r="O65" s="4">
        <f t="shared" si="17"/>
        <v>13.952734616423005</v>
      </c>
      <c r="P65" s="3">
        <f t="shared" si="20"/>
        <v>9.9474382840339381E-2</v>
      </c>
      <c r="Q65" s="3">
        <f t="shared" si="7"/>
        <v>9.4480448175746332</v>
      </c>
      <c r="R65" s="4">
        <f t="shared" si="21"/>
        <v>154.66101642712744</v>
      </c>
    </row>
    <row r="66" spans="1:18" x14ac:dyDescent="0.2">
      <c r="A66" s="2">
        <v>62</v>
      </c>
      <c r="B66" s="2">
        <f t="shared" si="16"/>
        <v>-4.2425870311248648E-3</v>
      </c>
      <c r="C66" s="2">
        <f t="shared" si="0"/>
        <v>0.99576640002728223</v>
      </c>
      <c r="D66" s="6">
        <f t="shared" si="1"/>
        <v>0.99576640002728223</v>
      </c>
      <c r="E66" s="7">
        <f t="shared" si="2"/>
        <v>4.233599972717772E-3</v>
      </c>
      <c r="F66" s="2">
        <v>62</v>
      </c>
      <c r="G66" s="6">
        <f t="shared" si="15"/>
        <v>0.95498741166156342</v>
      </c>
      <c r="H66" s="3">
        <f t="shared" si="18"/>
        <v>3.4284280769269079E-2</v>
      </c>
      <c r="I66" s="3">
        <f t="shared" si="4"/>
        <v>1.1754119078660737E-3</v>
      </c>
      <c r="J66" s="2">
        <f t="shared" si="10"/>
        <v>1.3861253612751069E-4</v>
      </c>
      <c r="K66" s="2">
        <f t="shared" si="5"/>
        <v>4.7522311067360301E-6</v>
      </c>
      <c r="L66" s="2">
        <f t="shared" si="11"/>
        <v>63</v>
      </c>
      <c r="M66" s="3">
        <f t="shared" si="12"/>
        <v>2.1761343237634141</v>
      </c>
      <c r="N66" s="5">
        <f t="shared" si="19"/>
        <v>0.28488817257226257</v>
      </c>
      <c r="O66" s="4">
        <f t="shared" si="17"/>
        <v>13.7171450533866</v>
      </c>
      <c r="P66" s="3">
        <f t="shared" si="20"/>
        <v>0.10733283123371497</v>
      </c>
      <c r="Q66" s="3">
        <f t="shared" si="7"/>
        <v>9.3769829200658208</v>
      </c>
      <c r="R66" s="4">
        <f t="shared" si="21"/>
        <v>149.01223324401343</v>
      </c>
    </row>
    <row r="67" spans="1:18" x14ac:dyDescent="0.2">
      <c r="A67" s="2">
        <v>63</v>
      </c>
      <c r="B67" s="2">
        <f t="shared" si="16"/>
        <v>-4.7413878229843383E-3</v>
      </c>
      <c r="C67" s="2">
        <f t="shared" si="0"/>
        <v>0.99526983481229825</v>
      </c>
      <c r="D67" s="6">
        <f t="shared" si="1"/>
        <v>0.99526983481229825</v>
      </c>
      <c r="E67" s="7">
        <f t="shared" si="2"/>
        <v>4.7301651877017514E-3</v>
      </c>
      <c r="F67" s="2">
        <v>63</v>
      </c>
      <c r="G67" s="6">
        <f t="shared" si="15"/>
        <v>0.95094437698160716</v>
      </c>
      <c r="H67" s="3">
        <f t="shared" si="18"/>
        <v>3.2496948596463585E-2</v>
      </c>
      <c r="I67" s="3">
        <f t="shared" si="4"/>
        <v>1.0560516680811966E-3</v>
      </c>
      <c r="J67" s="2">
        <f t="shared" si="10"/>
        <v>1.4617530400032918E-4</v>
      </c>
      <c r="K67" s="2">
        <f t="shared" si="5"/>
        <v>4.7502513401711364E-6</v>
      </c>
      <c r="L67" s="2">
        <f t="shared" si="11"/>
        <v>64</v>
      </c>
      <c r="M67" s="3">
        <f t="shared" si="12"/>
        <v>2.0865564170492852</v>
      </c>
      <c r="N67" s="5">
        <f t="shared" si="19"/>
        <v>0.29758327061738626</v>
      </c>
      <c r="O67" s="4">
        <f t="shared" si="17"/>
        <v>13.473629990884682</v>
      </c>
      <c r="P67" s="3">
        <f t="shared" si="20"/>
        <v>0.11572043855670439</v>
      </c>
      <c r="Q67" s="3">
        <f t="shared" si="7"/>
        <v>9.2985860382865582</v>
      </c>
      <c r="R67" s="4">
        <f t="shared" si="21"/>
        <v>143.34317570586896</v>
      </c>
    </row>
    <row r="68" spans="1:18" x14ac:dyDescent="0.2">
      <c r="A68" s="2">
        <v>64</v>
      </c>
      <c r="B68" s="2">
        <f t="shared" ref="B68:B99" si="22">-(27/(160*(LN(281)-LN(250))))*(250^(-A69-2)*281^(A69)-250^(-A68-2)*281^(A68))-(11/50000)*(A69-A68)</f>
        <v>-5.3020399130343995E-3</v>
      </c>
      <c r="C68" s="2">
        <f t="shared" si="0"/>
        <v>0.99471199109198316</v>
      </c>
      <c r="D68" s="6">
        <f t="shared" si="1"/>
        <v>0.99471199109198316</v>
      </c>
      <c r="E68" s="7">
        <f t="shared" si="2"/>
        <v>5.2880089080168391E-3</v>
      </c>
      <c r="F68" s="2">
        <v>64</v>
      </c>
      <c r="G68" s="6">
        <f t="shared" si="15"/>
        <v>0.94644625299416807</v>
      </c>
      <c r="H68" s="3">
        <f t="shared" si="18"/>
        <v>3.0802794878164536E-2</v>
      </c>
      <c r="I68" s="3">
        <f t="shared" si="4"/>
        <v>9.4881217230627932E-4</v>
      </c>
      <c r="J68" s="2">
        <f t="shared" si="10"/>
        <v>1.5416232732876525E-4</v>
      </c>
      <c r="K68" s="2">
        <f t="shared" si="5"/>
        <v>4.7486305466484149E-6</v>
      </c>
      <c r="L68" s="2">
        <f t="shared" si="11"/>
        <v>65</v>
      </c>
      <c r="M68" s="3">
        <f t="shared" si="12"/>
        <v>1.9991799901363583</v>
      </c>
      <c r="N68" s="5">
        <f t="shared" si="19"/>
        <v>0.31068979938687458</v>
      </c>
      <c r="O68" s="4">
        <f t="shared" ref="O68:O99" si="23">(1-N68)/($B$1/(1+$B$1))</f>
        <v>13.222222939033587</v>
      </c>
      <c r="P68" s="3">
        <f t="shared" si="20"/>
        <v>0.12465923470922126</v>
      </c>
      <c r="Q68" s="3">
        <f t="shared" si="7"/>
        <v>9.2126052101965996</v>
      </c>
      <c r="R68" s="4">
        <f t="shared" si="21"/>
        <v>137.66354202340321</v>
      </c>
    </row>
    <row r="69" spans="1:18" x14ac:dyDescent="0.2">
      <c r="A69" s="2">
        <v>65</v>
      </c>
      <c r="B69" s="2">
        <f t="shared" si="22"/>
        <v>-5.9322128622506781E-3</v>
      </c>
      <c r="C69" s="2">
        <f t="shared" ref="C69:C113" si="24">EXP(B69)</f>
        <v>0.99408534797044545</v>
      </c>
      <c r="D69" s="6">
        <f t="shared" ref="D69:D113" si="25">C69</f>
        <v>0.99408534797044545</v>
      </c>
      <c r="E69" s="7">
        <f t="shared" ref="E69:E113" si="26">1-D69</f>
        <v>5.9146520295545457E-3</v>
      </c>
      <c r="F69" s="2">
        <v>65</v>
      </c>
      <c r="G69" s="6">
        <f t="shared" si="15"/>
        <v>0.9414414367773758</v>
      </c>
      <c r="H69" s="3">
        <f t="shared" ref="H69:H100" si="27">H68*$B$2</f>
        <v>2.9196961969824204E-2</v>
      </c>
      <c r="I69" s="3">
        <f t="shared" ref="I69:I114" si="28">H69^2</f>
        <v>8.5246258826736083E-4</v>
      </c>
      <c r="J69" s="2">
        <f t="shared" ref="J69:J114" si="29">H69*G69*E69</f>
        <v>1.6257739967958271E-4</v>
      </c>
      <c r="K69" s="2">
        <f t="shared" ref="K69:K114" si="30">I69*G69*E69</f>
        <v>4.7467661555976861E-6</v>
      </c>
      <c r="L69" s="2">
        <f t="shared" si="11"/>
        <v>66</v>
      </c>
      <c r="M69" s="3">
        <f t="shared" si="12"/>
        <v>1.9139358128126289</v>
      </c>
      <c r="N69" s="5">
        <f t="shared" ref="N69:N100" si="31">(N68-$B$2*E68)/($B$2*D68)</f>
        <v>0.32420412373948604</v>
      </c>
      <c r="O69" s="4">
        <f t="shared" si="23"/>
        <v>12.962993626451675</v>
      </c>
      <c r="P69" s="3">
        <f t="shared" ref="P69:P100" si="32">(P68-$B$2^2*E68)/($B$2^2*D68)</f>
        <v>0.13417032970287451</v>
      </c>
      <c r="Q69" s="3">
        <f t="shared" ref="Q69:Q114" si="33">O69-(0.03/1.03)*R69</f>
        <v>9.1188133835684333</v>
      </c>
      <c r="R69" s="4">
        <f t="shared" ref="R69:R100" si="34">(R68-O68)/($B$2*D68)</f>
        <v>131.98352167232463</v>
      </c>
    </row>
    <row r="70" spans="1:18" x14ac:dyDescent="0.2">
      <c r="A70" s="2">
        <v>66</v>
      </c>
      <c r="B70" s="2">
        <f t="shared" si="22"/>
        <v>-6.6405272571697423E-3</v>
      </c>
      <c r="C70" s="2">
        <f t="shared" si="24"/>
        <v>0.9933814723207558</v>
      </c>
      <c r="D70" s="6">
        <f t="shared" si="25"/>
        <v>0.9933814723207558</v>
      </c>
      <c r="E70" s="7">
        <f t="shared" si="26"/>
        <v>6.6185276792442016E-3</v>
      </c>
      <c r="F70" s="2">
        <v>66</v>
      </c>
      <c r="G70" s="6">
        <f t="shared" si="15"/>
        <v>0.93587313827263374</v>
      </c>
      <c r="H70" s="3">
        <f t="shared" si="27"/>
        <v>2.7674845469027681E-2</v>
      </c>
      <c r="I70" s="3">
        <f t="shared" si="28"/>
        <v>7.6589707173456195E-4</v>
      </c>
      <c r="J70" s="2">
        <f t="shared" si="29"/>
        <v>1.7142082313934979E-4</v>
      </c>
      <c r="K70" s="2">
        <f t="shared" si="30"/>
        <v>4.7440447905550301E-6</v>
      </c>
      <c r="L70" s="2">
        <f t="shared" ref="L70:L114" si="35">F70+1</f>
        <v>67</v>
      </c>
      <c r="M70" s="3">
        <f t="shared" ref="M70:M114" si="36">L70*H69*G70</f>
        <v>1.8307517125906496</v>
      </c>
      <c r="N70" s="5">
        <f t="shared" si="31"/>
        <v>0.33812056399567436</v>
      </c>
      <c r="O70" s="4">
        <f t="shared" si="23"/>
        <v>12.696050999719336</v>
      </c>
      <c r="P70" s="3">
        <f t="shared" si="32"/>
        <v>0.14427360737264514</v>
      </c>
      <c r="Q70" s="3">
        <f t="shared" si="33"/>
        <v>9.0170094748783214</v>
      </c>
      <c r="R70" s="4">
        <f t="shared" si="34"/>
        <v>126.31375901954155</v>
      </c>
    </row>
    <row r="71" spans="1:18" x14ac:dyDescent="0.2">
      <c r="A71" s="2">
        <v>67</v>
      </c>
      <c r="B71" s="2">
        <f t="shared" si="22"/>
        <v>-7.4366726370587999E-3</v>
      </c>
      <c r="C71" s="2">
        <f t="shared" si="24"/>
        <v>0.9925909109937322</v>
      </c>
      <c r="D71" s="6">
        <f t="shared" si="25"/>
        <v>0.9925909109937322</v>
      </c>
      <c r="E71" s="7">
        <f t="shared" si="26"/>
        <v>7.4090890062677994E-3</v>
      </c>
      <c r="F71" s="2">
        <v>67</v>
      </c>
      <c r="G71" s="6">
        <f t="shared" ref="G71:G114" si="37">G70*D70</f>
        <v>0.92967903600271518</v>
      </c>
      <c r="H71" s="3">
        <f t="shared" si="27"/>
        <v>2.6232081013296382E-2</v>
      </c>
      <c r="I71" s="3">
        <f t="shared" si="28"/>
        <v>6.8812207428814453E-4</v>
      </c>
      <c r="J71" s="2">
        <f t="shared" si="29"/>
        <v>1.8068853421197986E-4</v>
      </c>
      <c r="K71" s="2">
        <f t="shared" si="30"/>
        <v>4.7398362676224314E-6</v>
      </c>
      <c r="L71" s="2">
        <f t="shared" si="35"/>
        <v>68</v>
      </c>
      <c r="M71" s="3">
        <f t="shared" si="36"/>
        <v>1.7495532086875438</v>
      </c>
      <c r="N71" s="5">
        <f t="shared" si="31"/>
        <v>0.35243124327483721</v>
      </c>
      <c r="O71" s="4">
        <f t="shared" si="23"/>
        <v>12.421546151728121</v>
      </c>
      <c r="P71" s="3">
        <f t="shared" si="32"/>
        <v>0.15498739251398183</v>
      </c>
      <c r="Q71" s="3">
        <f t="shared" si="33"/>
        <v>8.9070225989287639</v>
      </c>
      <c r="R71" s="4">
        <f t="shared" si="34"/>
        <v>120.66530864611127</v>
      </c>
    </row>
    <row r="72" spans="1:18" x14ac:dyDescent="0.2">
      <c r="A72" s="2">
        <v>68</v>
      </c>
      <c r="B72" s="2">
        <f t="shared" si="22"/>
        <v>-8.3315400440540921E-3</v>
      </c>
      <c r="C72" s="2">
        <f t="shared" si="24"/>
        <v>0.99170307104776689</v>
      </c>
      <c r="D72" s="6">
        <f t="shared" si="25"/>
        <v>0.99170307104776689</v>
      </c>
      <c r="E72" s="7">
        <f t="shared" si="26"/>
        <v>8.2969289522331069E-3</v>
      </c>
      <c r="F72" s="2">
        <v>68</v>
      </c>
      <c r="G72" s="6">
        <f t="shared" si="37"/>
        <v>0.92279096127770976</v>
      </c>
      <c r="H72" s="3">
        <f t="shared" si="27"/>
        <v>2.4864531766157709E-2</v>
      </c>
      <c r="I72" s="3">
        <f t="shared" si="28"/>
        <v>6.1824493995026584E-4</v>
      </c>
      <c r="J72" s="2">
        <f t="shared" si="29"/>
        <v>1.9037108644292855E-4</v>
      </c>
      <c r="K72" s="2">
        <f t="shared" si="30"/>
        <v>4.7334879262181526E-6</v>
      </c>
      <c r="L72" s="2">
        <f t="shared" si="35"/>
        <v>69</v>
      </c>
      <c r="M72" s="3">
        <f t="shared" si="36"/>
        <v>1.6702641805656424</v>
      </c>
      <c r="N72" s="5">
        <f t="shared" si="31"/>
        <v>0.36712594142521471</v>
      </c>
      <c r="O72" s="4">
        <f t="shared" si="23"/>
        <v>12.13967512357088</v>
      </c>
      <c r="P72" s="3">
        <f t="shared" si="32"/>
        <v>0.16632809319331893</v>
      </c>
      <c r="Q72" s="3">
        <f t="shared" si="33"/>
        <v>8.7887164238156128</v>
      </c>
      <c r="R72" s="4">
        <f t="shared" si="34"/>
        <v>115.04958202493084</v>
      </c>
    </row>
    <row r="73" spans="1:18" x14ac:dyDescent="0.2">
      <c r="A73" s="2">
        <v>69</v>
      </c>
      <c r="B73" s="2">
        <f t="shared" si="22"/>
        <v>-9.3373710095168167E-3</v>
      </c>
      <c r="C73" s="2">
        <f t="shared" si="24"/>
        <v>0.99070608687319373</v>
      </c>
      <c r="D73" s="6">
        <f t="shared" si="25"/>
        <v>0.99070608687319373</v>
      </c>
      <c r="E73" s="7">
        <f t="shared" si="26"/>
        <v>9.2939131268062747E-3</v>
      </c>
      <c r="F73" s="2">
        <v>69</v>
      </c>
      <c r="G73" s="6">
        <f t="shared" si="37"/>
        <v>0.9151346302342257</v>
      </c>
      <c r="H73" s="3">
        <f t="shared" si="27"/>
        <v>2.3568276555599725E-2</v>
      </c>
      <c r="I73" s="3">
        <f t="shared" si="28"/>
        <v>5.5546365980123163E-4</v>
      </c>
      <c r="J73" s="2">
        <f t="shared" si="29"/>
        <v>2.0045247570395455E-4</v>
      </c>
      <c r="K73" s="2">
        <f t="shared" si="30"/>
        <v>4.7243193836454361E-6</v>
      </c>
      <c r="L73" s="2">
        <f t="shared" si="35"/>
        <v>70</v>
      </c>
      <c r="M73" s="3">
        <f t="shared" si="36"/>
        <v>1.5928075858638926</v>
      </c>
      <c r="N73" s="5">
        <f t="shared" si="31"/>
        <v>0.38219195877947654</v>
      </c>
      <c r="O73" s="4">
        <f t="shared" si="23"/>
        <v>11.850681517957312</v>
      </c>
      <c r="P73" s="3">
        <f t="shared" si="32"/>
        <v>0.17830982088966768</v>
      </c>
      <c r="Q73" s="3">
        <f t="shared" si="33"/>
        <v>8.6619935955442635</v>
      </c>
      <c r="R73" s="4">
        <f t="shared" si="34"/>
        <v>109.47828533618136</v>
      </c>
    </row>
    <row r="74" spans="1:18" x14ac:dyDescent="0.2">
      <c r="A74" s="2">
        <v>70</v>
      </c>
      <c r="B74" s="2">
        <f t="shared" si="22"/>
        <v>-1.0467925014696872E-2</v>
      </c>
      <c r="C74" s="2">
        <f t="shared" si="24"/>
        <v>0.98958667303685277</v>
      </c>
      <c r="D74" s="6">
        <f t="shared" si="25"/>
        <v>0.98958667303685277</v>
      </c>
      <c r="E74" s="7">
        <f t="shared" si="26"/>
        <v>1.0413326963147229E-2</v>
      </c>
      <c r="F74" s="2">
        <v>70</v>
      </c>
      <c r="G74" s="6">
        <f t="shared" si="37"/>
        <v>0.90662944848149685</v>
      </c>
      <c r="H74" s="3">
        <f t="shared" si="27"/>
        <v>2.2339598630900213E-2</v>
      </c>
      <c r="I74" s="3">
        <f t="shared" si="28"/>
        <v>4.9905766698971868E-4</v>
      </c>
      <c r="J74" s="2">
        <f t="shared" si="29"/>
        <v>2.1090879587445653E-4</v>
      </c>
      <c r="K74" s="2">
        <f t="shared" si="30"/>
        <v>4.7116178475618208E-6</v>
      </c>
      <c r="L74" s="2">
        <f t="shared" si="35"/>
        <v>71</v>
      </c>
      <c r="M74" s="3">
        <f t="shared" si="36"/>
        <v>1.5171062438436567</v>
      </c>
      <c r="N74" s="5">
        <f t="shared" si="31"/>
        <v>0.39761399329724861</v>
      </c>
      <c r="O74" s="4">
        <f t="shared" si="23"/>
        <v>11.554858855843683</v>
      </c>
      <c r="P74" s="3">
        <f t="shared" si="32"/>
        <v>0.19094399214398788</v>
      </c>
      <c r="Q74" s="3">
        <f t="shared" si="33"/>
        <v>8.526800165856665</v>
      </c>
      <c r="R74" s="4">
        <f t="shared" si="34"/>
        <v>103.96334835622099</v>
      </c>
    </row>
    <row r="75" spans="1:18" x14ac:dyDescent="0.2">
      <c r="A75" s="2">
        <v>71</v>
      </c>
      <c r="B75" s="2">
        <f t="shared" si="22"/>
        <v>-1.1738667716519291E-2</v>
      </c>
      <c r="C75" s="2">
        <f t="shared" si="24"/>
        <v>0.98832996164179732</v>
      </c>
      <c r="D75" s="6">
        <f t="shared" si="25"/>
        <v>0.98832996164179732</v>
      </c>
      <c r="E75" s="7">
        <f t="shared" si="26"/>
        <v>1.1670038358202683E-2</v>
      </c>
      <c r="F75" s="2">
        <v>71</v>
      </c>
      <c r="G75" s="6">
        <f t="shared" si="37"/>
        <v>0.89718841960004114</v>
      </c>
      <c r="H75" s="3">
        <f t="shared" si="27"/>
        <v>2.1174975005592619E-2</v>
      </c>
      <c r="I75" s="3">
        <f t="shared" si="28"/>
        <v>4.4837956648747211E-4</v>
      </c>
      <c r="J75" s="2">
        <f t="shared" si="29"/>
        <v>2.2170671607206824E-4</v>
      </c>
      <c r="K75" s="2">
        <f t="shared" si="30"/>
        <v>4.6946341713980643E-6</v>
      </c>
      <c r="L75" s="2">
        <f t="shared" si="35"/>
        <v>72</v>
      </c>
      <c r="M75" s="3">
        <f t="shared" si="36"/>
        <v>1.4430837016912754</v>
      </c>
      <c r="N75" s="5">
        <f t="shared" si="31"/>
        <v>0.41337403494945418</v>
      </c>
      <c r="O75" s="4">
        <f t="shared" si="23"/>
        <v>11.252552602333198</v>
      </c>
      <c r="P75" s="3">
        <f t="shared" si="32"/>
        <v>0.20423891650912332</v>
      </c>
      <c r="Q75" s="3">
        <f t="shared" si="33"/>
        <v>8.3831299459322235</v>
      </c>
      <c r="R75" s="4">
        <f t="shared" si="34"/>
        <v>98.516844536433481</v>
      </c>
    </row>
    <row r="76" spans="1:18" x14ac:dyDescent="0.2">
      <c r="A76" s="2">
        <v>72</v>
      </c>
      <c r="B76" s="2">
        <f t="shared" si="22"/>
        <v>-1.3166982513367707E-2</v>
      </c>
      <c r="C76" s="2">
        <f t="shared" si="24"/>
        <v>0.98691932299126284</v>
      </c>
      <c r="D76" s="6">
        <f t="shared" si="25"/>
        <v>0.98691932299126284</v>
      </c>
      <c r="E76" s="7">
        <f t="shared" si="26"/>
        <v>1.3080677008737163E-2</v>
      </c>
      <c r="F76" s="2">
        <v>72</v>
      </c>
      <c r="G76" s="6">
        <f t="shared" si="37"/>
        <v>0.88671819632877347</v>
      </c>
      <c r="H76" s="3">
        <f t="shared" si="27"/>
        <v>2.0071066356011961E-2</v>
      </c>
      <c r="I76" s="3">
        <f t="shared" si="28"/>
        <v>4.0284770466743526E-4</v>
      </c>
      <c r="J76" s="2">
        <f t="shared" si="29"/>
        <v>2.3280177621097707E-4</v>
      </c>
      <c r="K76" s="2">
        <f t="shared" si="30"/>
        <v>4.6725798981279669E-6</v>
      </c>
      <c r="L76" s="2">
        <f t="shared" si="35"/>
        <v>73</v>
      </c>
      <c r="M76" s="3">
        <f t="shared" si="36"/>
        <v>1.3706652020314141</v>
      </c>
      <c r="N76" s="5">
        <f t="shared" si="31"/>
        <v>0.4294512814408657</v>
      </c>
      <c r="O76" s="4">
        <f t="shared" si="23"/>
        <v>10.944161783270665</v>
      </c>
      <c r="P76" s="3">
        <f t="shared" si="32"/>
        <v>0.21819937678619511</v>
      </c>
      <c r="Q76" s="3">
        <f t="shared" si="33"/>
        <v>8.2310286979245699</v>
      </c>
      <c r="R76" s="4">
        <f t="shared" si="34"/>
        <v>93.150902596882617</v>
      </c>
    </row>
    <row r="77" spans="1:18" x14ac:dyDescent="0.2">
      <c r="A77" s="2">
        <v>73</v>
      </c>
      <c r="B77" s="2">
        <f t="shared" si="22"/>
        <v>-1.4772408345025276E-2</v>
      </c>
      <c r="C77" s="2">
        <f t="shared" si="24"/>
        <v>0.9853361683750631</v>
      </c>
      <c r="D77" s="6">
        <f t="shared" si="25"/>
        <v>0.9853361683750631</v>
      </c>
      <c r="E77" s="7">
        <f t="shared" si="26"/>
        <v>1.4663831624936896E-2</v>
      </c>
      <c r="F77" s="2">
        <v>73</v>
      </c>
      <c r="G77" s="6">
        <f t="shared" si="37"/>
        <v>0.87511932200482678</v>
      </c>
      <c r="H77" s="3">
        <f t="shared" si="27"/>
        <v>1.9024707446456835E-2</v>
      </c>
      <c r="I77" s="3">
        <f t="shared" si="28"/>
        <v>3.6193949342327016E-4</v>
      </c>
      <c r="J77" s="2">
        <f t="shared" si="29"/>
        <v>2.4413650623898966E-4</v>
      </c>
      <c r="K77" s="2">
        <f t="shared" si="30"/>
        <v>4.6446256081968624E-6</v>
      </c>
      <c r="L77" s="2">
        <f t="shared" si="35"/>
        <v>74</v>
      </c>
      <c r="M77" s="3">
        <f t="shared" si="36"/>
        <v>1.2997787706226438</v>
      </c>
      <c r="N77" s="5">
        <f t="shared" si="31"/>
        <v>0.44582207953716535</v>
      </c>
      <c r="O77" s="4">
        <f t="shared" si="23"/>
        <v>10.630140110696191</v>
      </c>
      <c r="P77" s="3">
        <f t="shared" si="32"/>
        <v>0.23282620877487051</v>
      </c>
      <c r="Q77" s="3">
        <f t="shared" si="33"/>
        <v>8.0705980662223222</v>
      </c>
      <c r="R77" s="4">
        <f t="shared" si="34"/>
        <v>87.877610193602848</v>
      </c>
    </row>
    <row r="78" spans="1:18" x14ac:dyDescent="0.2">
      <c r="A78" s="2">
        <v>74</v>
      </c>
      <c r="B78" s="2">
        <f t="shared" si="22"/>
        <v>-1.6576906979808428E-2</v>
      </c>
      <c r="C78" s="2">
        <f t="shared" si="24"/>
        <v>0.9835597338732821</v>
      </c>
      <c r="D78" s="6">
        <f t="shared" si="25"/>
        <v>0.9835597338732821</v>
      </c>
      <c r="E78" s="7">
        <f t="shared" si="26"/>
        <v>1.6440266126717895E-2</v>
      </c>
      <c r="F78" s="2">
        <v>74</v>
      </c>
      <c r="G78" s="6">
        <f t="shared" si="37"/>
        <v>0.86228671961521908</v>
      </c>
      <c r="H78" s="3">
        <f t="shared" si="27"/>
        <v>1.8032898053513588E-2</v>
      </c>
      <c r="I78" s="3">
        <f t="shared" si="28"/>
        <v>3.2518541220841413E-4</v>
      </c>
      <c r="J78" s="2">
        <f t="shared" si="29"/>
        <v>2.5563838681190177E-4</v>
      </c>
      <c r="K78" s="2">
        <f t="shared" si="30"/>
        <v>4.6099009679436967E-6</v>
      </c>
      <c r="L78" s="2">
        <f t="shared" si="35"/>
        <v>75</v>
      </c>
      <c r="M78" s="3">
        <f t="shared" si="36"/>
        <v>1.2303564431733371</v>
      </c>
      <c r="N78" s="5">
        <f t="shared" si="31"/>
        <v>0.46245989633998791</v>
      </c>
      <c r="O78" s="4">
        <f t="shared" si="23"/>
        <v>10.310996533842049</v>
      </c>
      <c r="P78" s="3">
        <f t="shared" si="32"/>
        <v>0.24811588901672613</v>
      </c>
      <c r="Q78" s="3">
        <f t="shared" si="33"/>
        <v>7.9019991413795072</v>
      </c>
      <c r="R78" s="4">
        <f t="shared" si="34"/>
        <v>82.708910474547267</v>
      </c>
    </row>
    <row r="79" spans="1:18" x14ac:dyDescent="0.2">
      <c r="A79" s="2">
        <v>75</v>
      </c>
      <c r="B79" s="2">
        <f t="shared" si="22"/>
        <v>-1.8605163445304659E-2</v>
      </c>
      <c r="C79" s="2">
        <f t="shared" si="24"/>
        <v>0.98156684421272122</v>
      </c>
      <c r="D79" s="6">
        <f t="shared" si="25"/>
        <v>0.98156684421272122</v>
      </c>
      <c r="E79" s="7">
        <f t="shared" si="26"/>
        <v>1.8433155787278777E-2</v>
      </c>
      <c r="F79" s="2">
        <v>75</v>
      </c>
      <c r="G79" s="6">
        <f t="shared" si="37"/>
        <v>0.84811049646721026</v>
      </c>
      <c r="H79" s="3">
        <f t="shared" si="27"/>
        <v>1.709279436351999E-2</v>
      </c>
      <c r="I79" s="3">
        <f t="shared" si="28"/>
        <v>2.9216361915358074E-4</v>
      </c>
      <c r="J79" s="2">
        <f t="shared" si="29"/>
        <v>2.6721768643812421E-4</v>
      </c>
      <c r="K79" s="2">
        <f t="shared" si="30"/>
        <v>4.567496964582421E-6</v>
      </c>
      <c r="L79" s="2">
        <f t="shared" si="35"/>
        <v>76</v>
      </c>
      <c r="M79" s="3">
        <f t="shared" si="36"/>
        <v>1.1623356491890078</v>
      </c>
      <c r="N79" s="5">
        <f t="shared" si="31"/>
        <v>0.47933532481587915</v>
      </c>
      <c r="O79" s="4">
        <f t="shared" si="23"/>
        <v>9.987295133077227</v>
      </c>
      <c r="P79" s="3">
        <f t="shared" si="32"/>
        <v>0.26406014022487917</v>
      </c>
      <c r="Q79" s="3">
        <f t="shared" si="33"/>
        <v>7.7254555424230418</v>
      </c>
      <c r="R79" s="4">
        <f t="shared" si="34"/>
        <v>77.656492612460355</v>
      </c>
    </row>
    <row r="80" spans="1:18" x14ac:dyDescent="0.2">
      <c r="A80" s="2">
        <v>76</v>
      </c>
      <c r="B80" s="2">
        <f t="shared" si="22"/>
        <v>-2.0884923712522457E-2</v>
      </c>
      <c r="C80" s="2">
        <f t="shared" si="24"/>
        <v>0.97933165593645755</v>
      </c>
      <c r="D80" s="6">
        <f t="shared" si="25"/>
        <v>0.97933165593645755</v>
      </c>
      <c r="E80" s="7">
        <f t="shared" si="26"/>
        <v>2.0668344063542454E-2</v>
      </c>
      <c r="F80" s="2">
        <v>76</v>
      </c>
      <c r="G80" s="6">
        <f t="shared" si="37"/>
        <v>0.83247714356100377</v>
      </c>
      <c r="H80" s="3">
        <f t="shared" si="27"/>
        <v>1.6201700818502359E-2</v>
      </c>
      <c r="I80" s="3">
        <f t="shared" si="28"/>
        <v>2.6249510941226003E-4</v>
      </c>
      <c r="J80" s="2">
        <f t="shared" si="29"/>
        <v>2.7876523341002969E-4</v>
      </c>
      <c r="K80" s="2">
        <f t="shared" si="30"/>
        <v>4.5164709103092793E-6</v>
      </c>
      <c r="L80" s="2">
        <f t="shared" si="35"/>
        <v>77</v>
      </c>
      <c r="M80" s="3">
        <f t="shared" si="36"/>
        <v>1.0956607682958435</v>
      </c>
      <c r="N80" s="5">
        <f t="shared" si="31"/>
        <v>0.49641612771088617</v>
      </c>
      <c r="O80" s="4">
        <f t="shared" si="23"/>
        <v>9.6596542775457284</v>
      </c>
      <c r="P80" s="3">
        <f t="shared" si="32"/>
        <v>0.28064556521106176</v>
      </c>
      <c r="Q80" s="3">
        <f t="shared" si="33"/>
        <v>7.5412558983357503</v>
      </c>
      <c r="R80" s="4">
        <f t="shared" si="34"/>
        <v>72.731677686209238</v>
      </c>
    </row>
    <row r="81" spans="1:18" x14ac:dyDescent="0.2">
      <c r="A81" s="2">
        <v>77</v>
      </c>
      <c r="B81" s="2">
        <f t="shared" si="22"/>
        <v>-2.3447374252875179E-2</v>
      </c>
      <c r="C81" s="2">
        <f t="shared" si="24"/>
        <v>0.97682537948162929</v>
      </c>
      <c r="D81" s="6">
        <f t="shared" si="25"/>
        <v>0.97682537948162929</v>
      </c>
      <c r="E81" s="7">
        <f t="shared" si="26"/>
        <v>2.3174620518370714E-2</v>
      </c>
      <c r="F81" s="2">
        <v>77</v>
      </c>
      <c r="G81" s="6">
        <f t="shared" si="37"/>
        <v>0.81527121953284987</v>
      </c>
      <c r="H81" s="3">
        <f t="shared" si="27"/>
        <v>1.5357062387206027E-2</v>
      </c>
      <c r="I81" s="3">
        <f t="shared" si="28"/>
        <v>2.3583936516453807E-4</v>
      </c>
      <c r="J81" s="2">
        <f t="shared" si="29"/>
        <v>2.9015021130653654E-4</v>
      </c>
      <c r="K81" s="2">
        <f t="shared" si="30"/>
        <v>4.4558548966954935E-6</v>
      </c>
      <c r="L81" s="2">
        <f t="shared" si="35"/>
        <v>78</v>
      </c>
      <c r="M81" s="3">
        <f t="shared" si="36"/>
        <v>1.0302848700149296</v>
      </c>
      <c r="N81" s="5">
        <f t="shared" si="31"/>
        <v>0.51366732365085743</v>
      </c>
      <c r="O81" s="4">
        <f t="shared" si="23"/>
        <v>9.3287449736062786</v>
      </c>
      <c r="P81" s="3">
        <f t="shared" si="32"/>
        <v>0.29785332107596646</v>
      </c>
      <c r="Q81" s="3">
        <f t="shared" si="33"/>
        <v>7.349755607594167</v>
      </c>
      <c r="R81" s="4">
        <f t="shared" si="34"/>
        <v>67.945301566415836</v>
      </c>
    </row>
    <row r="82" spans="1:18" x14ac:dyDescent="0.2">
      <c r="A82" s="2">
        <v>78</v>
      </c>
      <c r="B82" s="2">
        <f t="shared" si="22"/>
        <v>-2.632756866023175E-2</v>
      </c>
      <c r="C82" s="2">
        <f t="shared" si="24"/>
        <v>0.97401598023679747</v>
      </c>
      <c r="D82" s="6">
        <f t="shared" si="25"/>
        <v>0.97401598023679747</v>
      </c>
      <c r="E82" s="7">
        <f t="shared" si="26"/>
        <v>2.5984019763202526E-2</v>
      </c>
      <c r="F82" s="2">
        <v>78</v>
      </c>
      <c r="G82" s="6">
        <f t="shared" si="37"/>
        <v>0.79637761840062682</v>
      </c>
      <c r="H82" s="3">
        <f t="shared" si="27"/>
        <v>1.4556457239057847E-2</v>
      </c>
      <c r="I82" s="3">
        <f t="shared" si="28"/>
        <v>2.1189044735251959E-4</v>
      </c>
      <c r="J82" s="2">
        <f t="shared" si="29"/>
        <v>3.012181055738787E-4</v>
      </c>
      <c r="K82" s="2">
        <f t="shared" si="30"/>
        <v>4.3846684734161778E-6</v>
      </c>
      <c r="L82" s="2">
        <f t="shared" si="35"/>
        <v>79</v>
      </c>
      <c r="M82" s="3">
        <f t="shared" si="36"/>
        <v>0.96617164079468543</v>
      </c>
      <c r="N82" s="5">
        <f t="shared" si="31"/>
        <v>0.53105131872040967</v>
      </c>
      <c r="O82" s="4">
        <f t="shared" si="23"/>
        <v>8.9952883409085054</v>
      </c>
      <c r="P82" s="3">
        <f t="shared" si="32"/>
        <v>0.31565884614488121</v>
      </c>
      <c r="Q82" s="3">
        <f t="shared" si="33"/>
        <v>7.1513777563737335</v>
      </c>
      <c r="R82" s="4">
        <f t="shared" si="34"/>
        <v>63.307596735693828</v>
      </c>
    </row>
    <row r="83" spans="1:18" x14ac:dyDescent="0.2">
      <c r="A83" s="2">
        <v>79</v>
      </c>
      <c r="B83" s="2">
        <f t="shared" si="22"/>
        <v>-2.9564907174100531E-2</v>
      </c>
      <c r="C83" s="2">
        <f t="shared" si="24"/>
        <v>0.9708678593068728</v>
      </c>
      <c r="D83" s="6">
        <f t="shared" si="25"/>
        <v>0.9708678593068728</v>
      </c>
      <c r="E83" s="7">
        <f t="shared" si="26"/>
        <v>2.9132140693127195E-2</v>
      </c>
      <c r="F83" s="2">
        <v>79</v>
      </c>
      <c r="G83" s="6">
        <f t="shared" si="37"/>
        <v>0.77568452662513276</v>
      </c>
      <c r="H83" s="3">
        <f t="shared" si="27"/>
        <v>1.379758980005483E-2</v>
      </c>
      <c r="I83" s="3">
        <f t="shared" si="28"/>
        <v>1.903734842905771E-4</v>
      </c>
      <c r="J83" s="2">
        <f t="shared" si="29"/>
        <v>3.1178897639755663E-4</v>
      </c>
      <c r="K83" s="2">
        <f t="shared" si="30"/>
        <v>4.3019364005124636E-6</v>
      </c>
      <c r="L83" s="2">
        <f t="shared" si="35"/>
        <v>80</v>
      </c>
      <c r="M83" s="3">
        <f t="shared" si="36"/>
        <v>0.90329749142540583</v>
      </c>
      <c r="N83" s="5">
        <f t="shared" si="31"/>
        <v>0.54852808611716986</v>
      </c>
      <c r="O83" s="4">
        <f t="shared" si="23"/>
        <v>8.6600521662979233</v>
      </c>
      <c r="P83" s="3">
        <f t="shared" si="32"/>
        <v>0.33403165252802736</v>
      </c>
      <c r="Q83" s="3">
        <f t="shared" si="33"/>
        <v>6.9466130820514156</v>
      </c>
      <c r="R83" s="4">
        <f t="shared" si="34"/>
        <v>58.828075225796781</v>
      </c>
    </row>
    <row r="84" spans="1:18" x14ac:dyDescent="0.2">
      <c r="A84" s="2">
        <v>80</v>
      </c>
      <c r="B84" s="2">
        <f t="shared" si="22"/>
        <v>-3.3203675663688904E-2</v>
      </c>
      <c r="C84" s="2">
        <f t="shared" si="24"/>
        <v>0.9673415155979771</v>
      </c>
      <c r="D84" s="6">
        <f t="shared" si="25"/>
        <v>0.9673415155979771</v>
      </c>
      <c r="E84" s="7">
        <f t="shared" si="26"/>
        <v>3.2658484402022903E-2</v>
      </c>
      <c r="F84" s="2">
        <v>80</v>
      </c>
      <c r="G84" s="6">
        <f t="shared" si="37"/>
        <v>0.75308717586200757</v>
      </c>
      <c r="H84" s="3">
        <f t="shared" si="27"/>
        <v>1.3078284170668086E-2</v>
      </c>
      <c r="I84" s="3">
        <f t="shared" si="28"/>
        <v>1.7104151684874743E-4</v>
      </c>
      <c r="J84" s="2">
        <f t="shared" si="29"/>
        <v>3.2165628980090606E-4</v>
      </c>
      <c r="K84" s="2">
        <f t="shared" si="30"/>
        <v>4.2067123632990161E-6</v>
      </c>
      <c r="L84" s="2">
        <f t="shared" si="35"/>
        <v>81</v>
      </c>
      <c r="M84" s="3">
        <f t="shared" si="36"/>
        <v>0.84165382283428447</v>
      </c>
      <c r="N84" s="5">
        <f t="shared" si="31"/>
        <v>0.56605539558476614</v>
      </c>
      <c r="O84" s="4">
        <f t="shared" si="23"/>
        <v>8.3238465028740301</v>
      </c>
      <c r="P84" s="3">
        <f t="shared" si="32"/>
        <v>0.35293519718173538</v>
      </c>
      <c r="Q84" s="3">
        <f t="shared" si="33"/>
        <v>6.7360188794899294</v>
      </c>
      <c r="R84" s="4">
        <f t="shared" si="34"/>
        <v>54.515415069520799</v>
      </c>
    </row>
    <row r="85" spans="1:18" x14ac:dyDescent="0.2">
      <c r="A85" s="2">
        <v>81</v>
      </c>
      <c r="B85" s="2">
        <f t="shared" si="22"/>
        <v>-3.7293651445986391E-2</v>
      </c>
      <c r="C85" s="2">
        <f t="shared" si="24"/>
        <v>0.9633931920038401</v>
      </c>
      <c r="D85" s="6">
        <f t="shared" si="25"/>
        <v>0.9633931920038401</v>
      </c>
      <c r="E85" s="7">
        <f t="shared" si="26"/>
        <v>3.6606807996159896E-2</v>
      </c>
      <c r="F85" s="2">
        <v>81</v>
      </c>
      <c r="G85" s="6">
        <f t="shared" si="37"/>
        <v>0.72849249007575467</v>
      </c>
      <c r="H85" s="3">
        <f t="shared" si="27"/>
        <v>1.2396477886889181E-2</v>
      </c>
      <c r="I85" s="3">
        <f t="shared" si="28"/>
        <v>1.5367266400013245E-4</v>
      </c>
      <c r="J85" s="2">
        <f t="shared" si="29"/>
        <v>3.3058660346034328E-4</v>
      </c>
      <c r="K85" s="2">
        <f t="shared" si="30"/>
        <v>4.0981095194979479E-6</v>
      </c>
      <c r="L85" s="2">
        <f t="shared" si="35"/>
        <v>82</v>
      </c>
      <c r="M85" s="3">
        <f t="shared" si="36"/>
        <v>0.78124940771548224</v>
      </c>
      <c r="N85" s="5">
        <f t="shared" si="31"/>
        <v>0.58358909323862984</v>
      </c>
      <c r="O85" s="4">
        <f t="shared" si="23"/>
        <v>7.9875183024226448</v>
      </c>
      <c r="P85" s="3">
        <f t="shared" si="32"/>
        <v>0.37232684386396381</v>
      </c>
      <c r="Q85" s="3">
        <f t="shared" si="33"/>
        <v>6.5202167637020612</v>
      </c>
      <c r="R85" s="4">
        <f t="shared" si="34"/>
        <v>50.377352829406725</v>
      </c>
    </row>
    <row r="86" spans="1:18" x14ac:dyDescent="0.2">
      <c r="A86" s="2">
        <v>82</v>
      </c>
      <c r="B86" s="2">
        <f t="shared" si="22"/>
        <v>-4.1890784225288712E-2</v>
      </c>
      <c r="C86" s="2">
        <f t="shared" si="24"/>
        <v>0.95897450999736555</v>
      </c>
      <c r="D86" s="6">
        <f t="shared" si="25"/>
        <v>0.95897450999736555</v>
      </c>
      <c r="E86" s="7">
        <f t="shared" si="26"/>
        <v>4.1025490002634446E-2</v>
      </c>
      <c r="F86" s="2">
        <v>82</v>
      </c>
      <c r="G86" s="6">
        <f t="shared" si="37"/>
        <v>0.70182470536490715</v>
      </c>
      <c r="H86" s="3">
        <f t="shared" si="27"/>
        <v>1.1750216006530031E-2</v>
      </c>
      <c r="I86" s="3">
        <f t="shared" si="28"/>
        <v>1.3806757620011455E-4</v>
      </c>
      <c r="J86" s="2">
        <f t="shared" si="29"/>
        <v>3.3832047300595382E-4</v>
      </c>
      <c r="K86" s="2">
        <f t="shared" si="30"/>
        <v>3.9753386372513699E-6</v>
      </c>
      <c r="L86" s="2">
        <f t="shared" si="35"/>
        <v>83</v>
      </c>
      <c r="M86" s="3">
        <f t="shared" si="36"/>
        <v>0.72211281856387266</v>
      </c>
      <c r="N86" s="5">
        <f t="shared" si="31"/>
        <v>0.6010834311234019</v>
      </c>
      <c r="O86" s="4">
        <f t="shared" si="23"/>
        <v>7.6519450939056535</v>
      </c>
      <c r="P86" s="3">
        <f t="shared" si="32"/>
        <v>0.39215792734605753</v>
      </c>
      <c r="Q86" s="3">
        <f t="shared" si="33"/>
        <v>6.2998892241059847</v>
      </c>
      <c r="R86" s="4">
        <f t="shared" si="34"/>
        <v>46.42058486312196</v>
      </c>
    </row>
    <row r="87" spans="1:18" x14ac:dyDescent="0.2">
      <c r="A87" s="2">
        <v>83</v>
      </c>
      <c r="B87" s="2">
        <f t="shared" si="22"/>
        <v>-4.7057961469224384E-2</v>
      </c>
      <c r="C87" s="2">
        <f t="shared" si="24"/>
        <v>0.95403209888565088</v>
      </c>
      <c r="D87" s="6">
        <f t="shared" si="25"/>
        <v>0.95403209888565088</v>
      </c>
      <c r="E87" s="7">
        <f t="shared" si="26"/>
        <v>4.5967901114349119E-2</v>
      </c>
      <c r="F87" s="2">
        <v>83</v>
      </c>
      <c r="G87" s="6">
        <f t="shared" si="37"/>
        <v>0.67303200293135734</v>
      </c>
      <c r="H87" s="3">
        <f t="shared" si="27"/>
        <v>1.1137645503819935E-2</v>
      </c>
      <c r="I87" s="3">
        <f t="shared" si="28"/>
        <v>1.2404714736876041E-4</v>
      </c>
      <c r="J87" s="2">
        <f t="shared" si="29"/>
        <v>3.4457501263766822E-4</v>
      </c>
      <c r="K87" s="2">
        <f t="shared" si="30"/>
        <v>3.8377543402326231E-6</v>
      </c>
      <c r="L87" s="2">
        <f t="shared" si="35"/>
        <v>84</v>
      </c>
      <c r="M87" s="3">
        <f t="shared" si="36"/>
        <v>0.66429479875508413</v>
      </c>
      <c r="N87" s="5">
        <f t="shared" si="31"/>
        <v>0.618491444401566</v>
      </c>
      <c r="O87" s="4">
        <f t="shared" si="23"/>
        <v>7.3180277482972338</v>
      </c>
      <c r="P87" s="3">
        <f t="shared" si="32"/>
        <v>0.41237392960819952</v>
      </c>
      <c r="Q87" s="3">
        <f t="shared" si="33"/>
        <v>6.0757749326882715</v>
      </c>
      <c r="R87" s="4">
        <f t="shared" si="34"/>
        <v>42.650680002574376</v>
      </c>
    </row>
    <row r="88" spans="1:18" x14ac:dyDescent="0.2">
      <c r="A88" s="2">
        <v>84</v>
      </c>
      <c r="B88" s="2">
        <f t="shared" si="22"/>
        <v>-5.2865868691408316E-2</v>
      </c>
      <c r="C88" s="2">
        <f t="shared" si="24"/>
        <v>0.94850722846604707</v>
      </c>
      <c r="D88" s="6">
        <f t="shared" si="25"/>
        <v>0.94850722846604707</v>
      </c>
      <c r="E88" s="7">
        <f t="shared" si="26"/>
        <v>5.149277153395293E-2</v>
      </c>
      <c r="F88" s="2">
        <v>84</v>
      </c>
      <c r="G88" s="6">
        <f t="shared" si="37"/>
        <v>0.64209413437381635</v>
      </c>
      <c r="H88" s="3">
        <f t="shared" si="27"/>
        <v>1.0557009956227426E-2</v>
      </c>
      <c r="I88" s="3">
        <f t="shared" si="28"/>
        <v>1.11450459215885E-4</v>
      </c>
      <c r="J88" s="2">
        <f t="shared" si="29"/>
        <v>3.4904860088730939E-4</v>
      </c>
      <c r="K88" s="2">
        <f t="shared" si="30"/>
        <v>3.6849095547745784E-6</v>
      </c>
      <c r="L88" s="2">
        <f t="shared" si="35"/>
        <v>85</v>
      </c>
      <c r="M88" s="3">
        <f t="shared" si="36"/>
        <v>0.60787043214270353</v>
      </c>
      <c r="N88" s="5">
        <f t="shared" si="31"/>
        <v>0.63576537250451803</v>
      </c>
      <c r="O88" s="4">
        <f t="shared" si="23"/>
        <v>6.9866824001406078</v>
      </c>
      <c r="P88" s="3">
        <f t="shared" si="32"/>
        <v>0.43291477547792717</v>
      </c>
      <c r="Q88" s="3">
        <f t="shared" si="33"/>
        <v>5.8486628006901071</v>
      </c>
      <c r="R88" s="4">
        <f t="shared" si="34"/>
        <v>39.072006247800509</v>
      </c>
    </row>
    <row r="89" spans="1:18" x14ac:dyDescent="0.2">
      <c r="A89" s="2">
        <v>85</v>
      </c>
      <c r="B89" s="2">
        <f t="shared" si="22"/>
        <v>-5.9393956409143002E-2</v>
      </c>
      <c r="C89" s="2">
        <f t="shared" si="24"/>
        <v>0.94233545692866627</v>
      </c>
      <c r="D89" s="6">
        <f t="shared" si="25"/>
        <v>0.94233545692866627</v>
      </c>
      <c r="E89" s="7">
        <f t="shared" si="26"/>
        <v>5.7664543071333729E-2</v>
      </c>
      <c r="F89" s="2">
        <v>85</v>
      </c>
      <c r="G89" s="6">
        <f t="shared" si="37"/>
        <v>0.6090309278092142</v>
      </c>
      <c r="H89" s="3">
        <f t="shared" si="27"/>
        <v>1.0006644508272442E-2</v>
      </c>
      <c r="I89" s="3">
        <f t="shared" si="28"/>
        <v>1.0013293431493902E-4</v>
      </c>
      <c r="J89" s="2">
        <f t="shared" si="29"/>
        <v>3.5142825342723583E-4</v>
      </c>
      <c r="K89" s="2">
        <f t="shared" si="30"/>
        <v>3.5166176022094251E-6</v>
      </c>
      <c r="L89" s="2">
        <f t="shared" si="35"/>
        <v>86</v>
      </c>
      <c r="M89" s="3">
        <f t="shared" si="36"/>
        <v>0.55294091889377794</v>
      </c>
      <c r="N89" s="5">
        <f t="shared" si="31"/>
        <v>0.65285711892756548</v>
      </c>
      <c r="O89" s="4">
        <f t="shared" si="23"/>
        <v>6.6588316278439708</v>
      </c>
      <c r="P89" s="3">
        <f t="shared" si="32"/>
        <v>0.45371525226892029</v>
      </c>
      <c r="Q89" s="3">
        <f t="shared" si="33"/>
        <v>5.6193848152842687</v>
      </c>
      <c r="R89" s="4">
        <f t="shared" si="34"/>
        <v>35.687673897883109</v>
      </c>
    </row>
    <row r="90" spans="1:18" x14ac:dyDescent="0.2">
      <c r="A90" s="2">
        <v>86</v>
      </c>
      <c r="B90" s="2">
        <f t="shared" si="22"/>
        <v>-6.6731527003876565E-2</v>
      </c>
      <c r="C90" s="2">
        <f t="shared" si="24"/>
        <v>0.93544630970083886</v>
      </c>
      <c r="D90" s="6">
        <f t="shared" si="25"/>
        <v>0.93544630970083886</v>
      </c>
      <c r="E90" s="7">
        <f t="shared" si="26"/>
        <v>6.4553690299161137E-2</v>
      </c>
      <c r="F90" s="2">
        <v>86</v>
      </c>
      <c r="G90" s="6">
        <f t="shared" si="37"/>
        <v>0.57391143764078545</v>
      </c>
      <c r="H90" s="3">
        <f t="shared" si="27"/>
        <v>9.4849710978885705E-3</v>
      </c>
      <c r="I90" s="3">
        <f t="shared" si="28"/>
        <v>8.9964676727781513E-5</v>
      </c>
      <c r="J90" s="2">
        <f t="shared" si="29"/>
        <v>3.5140016915737271E-4</v>
      </c>
      <c r="K90" s="2">
        <f t="shared" si="30"/>
        <v>3.333020448250835E-6</v>
      </c>
      <c r="L90" s="2">
        <f t="shared" si="35"/>
        <v>87</v>
      </c>
      <c r="M90" s="3">
        <f t="shared" si="36"/>
        <v>0.49963471300615292</v>
      </c>
      <c r="N90" s="5">
        <f t="shared" si="31"/>
        <v>0.66971874268021026</v>
      </c>
      <c r="O90" s="4">
        <f t="shared" si="23"/>
        <v>6.3353950267705121</v>
      </c>
      <c r="P90" s="3">
        <f t="shared" si="32"/>
        <v>0.47470555447765966</v>
      </c>
      <c r="Q90" s="3">
        <f t="shared" si="33"/>
        <v>5.3888077281074969</v>
      </c>
      <c r="R90" s="4">
        <f t="shared" si="34"/>
        <v>32.499497254096852</v>
      </c>
    </row>
    <row r="91" spans="1:18" x14ac:dyDescent="0.2">
      <c r="A91" s="2">
        <v>87</v>
      </c>
      <c r="B91" s="2">
        <f t="shared" si="22"/>
        <v>-7.4978956352357642E-2</v>
      </c>
      <c r="C91" s="2">
        <f t="shared" si="24"/>
        <v>0.92776300964100178</v>
      </c>
      <c r="D91" s="6">
        <f t="shared" si="25"/>
        <v>0.92776300964100178</v>
      </c>
      <c r="E91" s="7">
        <f t="shared" si="26"/>
        <v>7.2236990358998221E-2</v>
      </c>
      <c r="F91" s="2">
        <v>87</v>
      </c>
      <c r="G91" s="6">
        <f t="shared" si="37"/>
        <v>0.5368633364361759</v>
      </c>
      <c r="H91" s="3">
        <f t="shared" si="27"/>
        <v>8.9904939316479346E-3</v>
      </c>
      <c r="I91" s="3">
        <f t="shared" si="28"/>
        <v>8.0828981134998339E-5</v>
      </c>
      <c r="J91" s="2">
        <f t="shared" si="29"/>
        <v>3.4866386636426546E-4</v>
      </c>
      <c r="K91" s="2">
        <f t="shared" si="30"/>
        <v>3.134660374732835E-6</v>
      </c>
      <c r="L91" s="2">
        <f t="shared" si="35"/>
        <v>88</v>
      </c>
      <c r="M91" s="3">
        <f t="shared" si="36"/>
        <v>0.44810772420595779</v>
      </c>
      <c r="N91" s="5">
        <f t="shared" si="31"/>
        <v>0.68630297278501839</v>
      </c>
      <c r="O91" s="4">
        <f t="shared" si="23"/>
        <v>6.0172793402146469</v>
      </c>
      <c r="P91" s="3">
        <f t="shared" si="32"/>
        <v>0.49581195057754163</v>
      </c>
      <c r="Q91" s="3">
        <f t="shared" si="33"/>
        <v>5.1578237100727531</v>
      </c>
      <c r="R91" s="4">
        <f t="shared" si="34"/>
        <v>29.507976634871678</v>
      </c>
    </row>
    <row r="92" spans="1:18" x14ac:dyDescent="0.2">
      <c r="A92" s="2">
        <v>88</v>
      </c>
      <c r="B92" s="2">
        <f t="shared" si="22"/>
        <v>-8.4249066940049661E-2</v>
      </c>
      <c r="C92" s="2">
        <f t="shared" si="24"/>
        <v>0.91920228468137144</v>
      </c>
      <c r="D92" s="6">
        <f t="shared" si="25"/>
        <v>0.91920228468137144</v>
      </c>
      <c r="E92" s="7">
        <f t="shared" si="26"/>
        <v>8.079771531862856E-2</v>
      </c>
      <c r="F92" s="2">
        <v>88</v>
      </c>
      <c r="G92" s="6">
        <f t="shared" si="37"/>
        <v>0.49808194477793621</v>
      </c>
      <c r="H92" s="3">
        <f t="shared" si="27"/>
        <v>8.5217951958748202E-3</v>
      </c>
      <c r="I92" s="3">
        <f t="shared" si="28"/>
        <v>7.2620993360435161E-5</v>
      </c>
      <c r="J92" s="2">
        <f t="shared" si="29"/>
        <v>3.4295013034255171E-4</v>
      </c>
      <c r="K92" s="2">
        <f t="shared" si="30"/>
        <v>2.9225507731778005E-6</v>
      </c>
      <c r="L92" s="2">
        <f t="shared" si="35"/>
        <v>89</v>
      </c>
      <c r="M92" s="3">
        <f t="shared" si="36"/>
        <v>0.39854224047705988</v>
      </c>
      <c r="N92" s="5">
        <f t="shared" si="31"/>
        <v>0.70256373573399444</v>
      </c>
      <c r="O92" s="4">
        <f t="shared" si="23"/>
        <v>5.7053683418297423</v>
      </c>
      <c r="P92" s="3">
        <f t="shared" si="32"/>
        <v>0.51695756453812147</v>
      </c>
      <c r="Q92" s="3">
        <f t="shared" si="33"/>
        <v>4.9273401298730182</v>
      </c>
      <c r="R92" s="4">
        <f t="shared" si="34"/>
        <v>26.712301943847532</v>
      </c>
    </row>
    <row r="93" spans="1:18" x14ac:dyDescent="0.2">
      <c r="A93" s="2">
        <v>89</v>
      </c>
      <c r="B93" s="2">
        <f t="shared" si="22"/>
        <v>-9.4668671240615843E-2</v>
      </c>
      <c r="C93" s="2">
        <f t="shared" si="24"/>
        <v>0.9096742857948501</v>
      </c>
      <c r="D93" s="6">
        <f t="shared" si="25"/>
        <v>0.9096742857948501</v>
      </c>
      <c r="E93" s="7">
        <f t="shared" si="26"/>
        <v>9.0325714205149898E-2</v>
      </c>
      <c r="F93" s="2">
        <v>89</v>
      </c>
      <c r="G93" s="6">
        <f t="shared" si="37"/>
        <v>0.45783806159841967</v>
      </c>
      <c r="H93" s="3">
        <f t="shared" si="27"/>
        <v>8.077530991350541E-3</v>
      </c>
      <c r="I93" s="3">
        <f t="shared" si="28"/>
        <v>6.5246506916228454E-5</v>
      </c>
      <c r="J93" s="2">
        <f t="shared" si="29"/>
        <v>3.3404265848435574E-4</v>
      </c>
      <c r="K93" s="2">
        <f t="shared" si="30"/>
        <v>2.6982399263405081E-6</v>
      </c>
      <c r="L93" s="2">
        <f t="shared" si="35"/>
        <v>90</v>
      </c>
      <c r="M93" s="3">
        <f t="shared" si="36"/>
        <v>0.35114419744362474</v>
      </c>
      <c r="N93" s="5">
        <f t="shared" si="31"/>
        <v>0.71845668454757639</v>
      </c>
      <c r="O93" s="4">
        <f t="shared" si="23"/>
        <v>5.4005126873146709</v>
      </c>
      <c r="P93" s="3">
        <f t="shared" si="32"/>
        <v>0.53806326006125671</v>
      </c>
      <c r="Q93" s="3">
        <f t="shared" si="33"/>
        <v>4.6982686549692287</v>
      </c>
      <c r="R93" s="4">
        <f t="shared" si="34"/>
        <v>24.110378443860178</v>
      </c>
    </row>
    <row r="94" spans="1:18" x14ac:dyDescent="0.2">
      <c r="A94" s="2">
        <v>90</v>
      </c>
      <c r="B94" s="2">
        <f t="shared" si="22"/>
        <v>-0.10638030647445229</v>
      </c>
      <c r="C94" s="2">
        <f t="shared" si="24"/>
        <v>0.89908265609398319</v>
      </c>
      <c r="D94" s="6">
        <f t="shared" si="25"/>
        <v>0.89908265609398319</v>
      </c>
      <c r="E94" s="7">
        <f t="shared" si="26"/>
        <v>0.10091734390601681</v>
      </c>
      <c r="F94" s="2">
        <v>90</v>
      </c>
      <c r="G94" s="6">
        <f t="shared" si="37"/>
        <v>0.41648351169424097</v>
      </c>
      <c r="H94" s="3">
        <f t="shared" si="27"/>
        <v>7.6564274799531193E-3</v>
      </c>
      <c r="I94" s="3">
        <f t="shared" si="28"/>
        <v>5.8620881755781276E-5</v>
      </c>
      <c r="J94" s="2">
        <f t="shared" si="29"/>
        <v>3.2180278443966236E-4</v>
      </c>
      <c r="K94" s="2">
        <f t="shared" si="30"/>
        <v>2.4638596819092611E-6</v>
      </c>
      <c r="L94" s="2">
        <f t="shared" si="35"/>
        <v>91</v>
      </c>
      <c r="M94" s="3">
        <f t="shared" si="36"/>
        <v>0.30613842105180306</v>
      </c>
      <c r="N94" s="5">
        <f t="shared" si="31"/>
        <v>0.73393971712542272</v>
      </c>
      <c r="O94" s="4">
        <f t="shared" si="23"/>
        <v>5.1035199715032551</v>
      </c>
      <c r="P94" s="3">
        <f t="shared" si="32"/>
        <v>0.5590486108774313</v>
      </c>
      <c r="Q94" s="3">
        <f t="shared" si="33"/>
        <v>4.47151391138725</v>
      </c>
      <c r="R94" s="4">
        <f t="shared" si="34"/>
        <v>21.698874730649507</v>
      </c>
    </row>
    <row r="95" spans="1:18" x14ac:dyDescent="0.2">
      <c r="A95" s="2">
        <v>91</v>
      </c>
      <c r="B95" s="2">
        <f t="shared" si="22"/>
        <v>-0.11954418447728421</v>
      </c>
      <c r="C95" s="2">
        <f t="shared" si="24"/>
        <v>0.88732480097037758</v>
      </c>
      <c r="D95" s="6">
        <f t="shared" si="25"/>
        <v>0.88732480097037758</v>
      </c>
      <c r="E95" s="7">
        <f t="shared" si="26"/>
        <v>0.11267519902962242</v>
      </c>
      <c r="F95" s="2">
        <v>91</v>
      </c>
      <c r="G95" s="6">
        <f t="shared" si="37"/>
        <v>0.37445310191340769</v>
      </c>
      <c r="H95" s="3">
        <f t="shared" si="27"/>
        <v>7.2572772321830518E-3</v>
      </c>
      <c r="I95" s="3">
        <f t="shared" si="28"/>
        <v>5.2668072824762494E-5</v>
      </c>
      <c r="J95" s="2">
        <f t="shared" si="29"/>
        <v>3.061959768515204E-4</v>
      </c>
      <c r="K95" s="2">
        <f t="shared" si="30"/>
        <v>2.2221490913905878E-6</v>
      </c>
      <c r="L95" s="2">
        <f t="shared" si="35"/>
        <v>92</v>
      </c>
      <c r="M95" s="3">
        <f t="shared" si="36"/>
        <v>0.26376151778880202</v>
      </c>
      <c r="N95" s="5">
        <f t="shared" si="31"/>
        <v>0.7489734710118946</v>
      </c>
      <c r="O95" s="4">
        <f t="shared" si="23"/>
        <v>4.8151452378627484</v>
      </c>
      <c r="P95" s="3">
        <f t="shared" si="32"/>
        <v>0.57983293602912256</v>
      </c>
      <c r="Q95" s="3">
        <f t="shared" si="33"/>
        <v>4.2479619700043081</v>
      </c>
      <c r="R95" s="4">
        <f t="shared" si="34"/>
        <v>19.473292196473132</v>
      </c>
    </row>
    <row r="96" spans="1:18" x14ac:dyDescent="0.2">
      <c r="A96" s="2">
        <v>92</v>
      </c>
      <c r="B96" s="2">
        <f t="shared" si="22"/>
        <v>-0.13434038335246787</v>
      </c>
      <c r="C96" s="2">
        <f t="shared" si="24"/>
        <v>0.87429241936472513</v>
      </c>
      <c r="D96" s="6">
        <f t="shared" si="25"/>
        <v>0.87429241936472513</v>
      </c>
      <c r="E96" s="7">
        <f t="shared" si="26"/>
        <v>0.12570758063527487</v>
      </c>
      <c r="F96" s="2">
        <v>92</v>
      </c>
      <c r="G96" s="6">
        <f t="shared" si="37"/>
        <v>0.33226152412805499</v>
      </c>
      <c r="H96" s="3">
        <f t="shared" si="27"/>
        <v>6.878935765102419E-3</v>
      </c>
      <c r="I96" s="3">
        <f t="shared" si="28"/>
        <v>4.7319757260405205E-5</v>
      </c>
      <c r="J96" s="2">
        <f t="shared" si="29"/>
        <v>2.8731796053172917E-4</v>
      </c>
      <c r="K96" s="2">
        <f t="shared" si="30"/>
        <v>1.9764417946579968E-6</v>
      </c>
      <c r="L96" s="2">
        <f t="shared" si="35"/>
        <v>93</v>
      </c>
      <c r="M96" s="3">
        <f t="shared" si="36"/>
        <v>0.22425220145920252</v>
      </c>
      <c r="N96" s="5">
        <f t="shared" si="31"/>
        <v>0.76352178159228945</v>
      </c>
      <c r="O96" s="4">
        <f t="shared" si="23"/>
        <v>4.5360821894569927</v>
      </c>
      <c r="P96" s="3">
        <f t="shared" si="32"/>
        <v>0.60033637514880545</v>
      </c>
      <c r="Q96" s="3">
        <f t="shared" si="33"/>
        <v>4.0284689499247426</v>
      </c>
      <c r="R96" s="4">
        <f t="shared" si="34"/>
        <v>17.42805455727391</v>
      </c>
    </row>
    <row r="97" spans="1:18" x14ac:dyDescent="0.2">
      <c r="A97" s="2">
        <v>93</v>
      </c>
      <c r="B97" s="2">
        <f t="shared" si="22"/>
        <v>-0.15097131088817312</v>
      </c>
      <c r="C97" s="2">
        <f t="shared" si="24"/>
        <v>0.85987236727984517</v>
      </c>
      <c r="D97" s="6">
        <f t="shared" si="25"/>
        <v>0.85987236727984517</v>
      </c>
      <c r="E97" s="7">
        <f t="shared" si="26"/>
        <v>0.14012763272015483</v>
      </c>
      <c r="F97" s="2">
        <v>93</v>
      </c>
      <c r="G97" s="6">
        <f t="shared" si="37"/>
        <v>0.29049373179172816</v>
      </c>
      <c r="H97" s="3">
        <f t="shared" si="27"/>
        <v>6.5203182607605865E-3</v>
      </c>
      <c r="I97" s="3">
        <f t="shared" si="28"/>
        <v>4.2514550221607961E-5</v>
      </c>
      <c r="J97" s="2">
        <f t="shared" si="29"/>
        <v>2.6541737237908058E-4</v>
      </c>
      <c r="K97" s="2">
        <f t="shared" si="30"/>
        <v>1.7306057398464118E-6</v>
      </c>
      <c r="L97" s="2">
        <f t="shared" si="35"/>
        <v>94</v>
      </c>
      <c r="M97" s="3">
        <f t="shared" si="36"/>
        <v>0.18783904578905769</v>
      </c>
      <c r="N97" s="5">
        <f t="shared" si="31"/>
        <v>0.7775520911396554</v>
      </c>
      <c r="O97" s="4">
        <f t="shared" si="23"/>
        <v>4.2669553426847919</v>
      </c>
      <c r="P97" s="3">
        <f t="shared" si="32"/>
        <v>0.62048097558583459</v>
      </c>
      <c r="Q97" s="3">
        <f t="shared" si="33"/>
        <v>3.8138500420090651</v>
      </c>
      <c r="R97" s="4">
        <f t="shared" si="34"/>
        <v>15.55661532319996</v>
      </c>
    </row>
    <row r="98" spans="1:18" x14ac:dyDescent="0.2">
      <c r="A98" s="2">
        <v>94</v>
      </c>
      <c r="B98" s="2">
        <f t="shared" si="22"/>
        <v>-0.16966447343830734</v>
      </c>
      <c r="C98" s="2">
        <f t="shared" si="24"/>
        <v>0.84394793604590901</v>
      </c>
      <c r="D98" s="6">
        <f t="shared" si="25"/>
        <v>0.84394793604590901</v>
      </c>
      <c r="E98" s="7">
        <f t="shared" si="26"/>
        <v>0.15605206395409099</v>
      </c>
      <c r="F98" s="2">
        <v>94</v>
      </c>
      <c r="G98" s="6">
        <f t="shared" si="37"/>
        <v>0.2497875328357097</v>
      </c>
      <c r="H98" s="3">
        <f t="shared" si="27"/>
        <v>6.1803964556972381E-3</v>
      </c>
      <c r="I98" s="3">
        <f t="shared" si="28"/>
        <v>3.8197300349594981E-5</v>
      </c>
      <c r="J98" s="2">
        <f t="shared" si="29"/>
        <v>2.4091098889049293E-4</v>
      </c>
      <c r="K98" s="2">
        <f t="shared" si="30"/>
        <v>1.4889254218773191E-6</v>
      </c>
      <c r="L98" s="2">
        <f t="shared" si="35"/>
        <v>95</v>
      </c>
      <c r="M98" s="3">
        <f t="shared" si="36"/>
        <v>0.15472595010760617</v>
      </c>
      <c r="N98" s="5">
        <f t="shared" si="31"/>
        <v>0.79103579707290916</v>
      </c>
      <c r="O98" s="4">
        <f t="shared" si="23"/>
        <v>4.0083133470560144</v>
      </c>
      <c r="P98" s="3">
        <f t="shared" si="32"/>
        <v>0.64019176110134746</v>
      </c>
      <c r="Q98" s="3">
        <f t="shared" si="33"/>
        <v>3.6048692560308666</v>
      </c>
      <c r="R98" s="4">
        <f t="shared" si="34"/>
        <v>13.851580458530078</v>
      </c>
    </row>
    <row r="99" spans="1:18" x14ac:dyDescent="0.2">
      <c r="A99" s="2">
        <v>95</v>
      </c>
      <c r="B99" s="2">
        <f t="shared" si="22"/>
        <v>-0.19067558814465704</v>
      </c>
      <c r="C99" s="2">
        <f t="shared" si="24"/>
        <v>0.826400638833934</v>
      </c>
      <c r="D99" s="6">
        <f t="shared" si="25"/>
        <v>0.826400638833934</v>
      </c>
      <c r="E99" s="7">
        <f t="shared" si="26"/>
        <v>0.173599361166066</v>
      </c>
      <c r="F99" s="2">
        <v>95</v>
      </c>
      <c r="G99" s="6">
        <f t="shared" si="37"/>
        <v>0.21080767278669693</v>
      </c>
      <c r="H99" s="3">
        <f t="shared" si="27"/>
        <v>5.8581956926040176E-3</v>
      </c>
      <c r="I99" s="3">
        <f t="shared" si="28"/>
        <v>3.4318456772844265E-5</v>
      </c>
      <c r="J99" s="2">
        <f t="shared" si="29"/>
        <v>2.1438698254961852E-4</v>
      </c>
      <c r="K99" s="2">
        <f t="shared" si="30"/>
        <v>1.2559208977225481E-6</v>
      </c>
      <c r="L99" s="2">
        <f t="shared" si="35"/>
        <v>96</v>
      </c>
      <c r="M99" s="3">
        <f t="shared" si="36"/>
        <v>0.12507599939756975</v>
      </c>
      <c r="N99" s="5">
        <f t="shared" si="31"/>
        <v>0.80394852926202276</v>
      </c>
      <c r="O99" s="4">
        <f t="shared" si="23"/>
        <v>3.7606236659739269</v>
      </c>
      <c r="P99" s="3">
        <f t="shared" si="32"/>
        <v>0.65939775094783093</v>
      </c>
      <c r="Q99" s="3">
        <f t="shared" si="33"/>
        <v>3.4022301822838106</v>
      </c>
      <c r="R99" s="4">
        <f t="shared" si="34"/>
        <v>12.304842940027324</v>
      </c>
    </row>
    <row r="100" spans="1:18" x14ac:dyDescent="0.2">
      <c r="A100" s="2">
        <v>96</v>
      </c>
      <c r="B100" s="2">
        <f t="shared" ref="B100:B113" si="38">-(27/(160*(LN(281)-LN(250))))*(250^(-A101-2)*281^(A101)-250^(-A100-2)*281^(A100))-(11/50000)*(A101-A100)</f>
        <v>-0.21429208107459499</v>
      </c>
      <c r="C100" s="2">
        <f t="shared" si="24"/>
        <v>0.80711260827345088</v>
      </c>
      <c r="D100" s="6">
        <f t="shared" si="25"/>
        <v>0.80711260827345088</v>
      </c>
      <c r="E100" s="7">
        <f t="shared" si="26"/>
        <v>0.19288739172654912</v>
      </c>
      <c r="F100" s="2">
        <v>96</v>
      </c>
      <c r="G100" s="6">
        <f t="shared" si="37"/>
        <v>0.17421159546202128</v>
      </c>
      <c r="H100" s="3">
        <f t="shared" si="27"/>
        <v>5.5527921256910123E-3</v>
      </c>
      <c r="I100" s="3">
        <f t="shared" si="28"/>
        <v>3.0833500391136107E-5</v>
      </c>
      <c r="J100" s="2">
        <f t="shared" si="29"/>
        <v>1.8659169684198538E-4</v>
      </c>
      <c r="K100" s="2">
        <f t="shared" si="30"/>
        <v>1.0361049049435008E-6</v>
      </c>
      <c r="L100" s="2">
        <f t="shared" si="35"/>
        <v>97</v>
      </c>
      <c r="M100" s="3">
        <f t="shared" si="36"/>
        <v>9.8994864959316808E-2</v>
      </c>
      <c r="N100" s="5">
        <f t="shared" si="31"/>
        <v>0.81627034818994471</v>
      </c>
      <c r="O100" s="4">
        <f t="shared" ref="O100:O114" si="39">(1-N100)/($B$1/(1+$B$1))</f>
        <v>3.5242687756292423</v>
      </c>
      <c r="P100" s="3">
        <f t="shared" si="32"/>
        <v>0.67803289863530913</v>
      </c>
      <c r="Q100" s="3">
        <f t="shared" si="33"/>
        <v>3.2065680324631485</v>
      </c>
      <c r="R100" s="4">
        <f t="shared" si="34"/>
        <v>10.907725515369229</v>
      </c>
    </row>
    <row r="101" spans="1:18" x14ac:dyDescent="0.2">
      <c r="A101" s="2">
        <v>97</v>
      </c>
      <c r="B101" s="2">
        <f t="shared" si="38"/>
        <v>-0.24083701912784433</v>
      </c>
      <c r="C101" s="2">
        <f t="shared" si="24"/>
        <v>0.78596971397962068</v>
      </c>
      <c r="D101" s="6">
        <f t="shared" si="25"/>
        <v>0.78596971397962068</v>
      </c>
      <c r="E101" s="7">
        <f t="shared" si="26"/>
        <v>0.21403028602037932</v>
      </c>
      <c r="F101" s="2">
        <v>97</v>
      </c>
      <c r="G101" s="6">
        <f t="shared" si="37"/>
        <v>0.14060837520483127</v>
      </c>
      <c r="H101" s="3">
        <f t="shared" ref="H101:H124" si="40">H100*$B$2</f>
        <v>5.2633100717450355E-3</v>
      </c>
      <c r="I101" s="3">
        <f t="shared" si="28"/>
        <v>2.7702432911332731E-5</v>
      </c>
      <c r="J101" s="2">
        <f t="shared" si="29"/>
        <v>1.5839642579901095E-4</v>
      </c>
      <c r="K101" s="2">
        <f t="shared" si="30"/>
        <v>8.336895032363495E-7</v>
      </c>
      <c r="L101" s="2">
        <f t="shared" si="35"/>
        <v>98</v>
      </c>
      <c r="M101" s="3">
        <f t="shared" si="36"/>
        <v>7.6515369707072262E-2</v>
      </c>
      <c r="N101" s="5">
        <f t="shared" ref="N101:N114" si="41">(N100-$B$2*E100)/($B$2*D100)</f>
        <v>0.82798585818576287</v>
      </c>
      <c r="O101" s="4">
        <f t="shared" si="39"/>
        <v>3.2995439929821848</v>
      </c>
      <c r="P101" s="3">
        <f t="shared" ref="P101:P114" si="42">(P100-$B$2^2*E100)/($B$2^2*D100)</f>
        <v>0.69603692163694186</v>
      </c>
      <c r="Q101" s="3">
        <f t="shared" si="33"/>
        <v>3.0184431858360781</v>
      </c>
      <c r="R101" s="4">
        <f t="shared" ref="R101:R114" si="43">(R100-O100)/($B$2*D100)</f>
        <v>9.6511277120163363</v>
      </c>
    </row>
    <row r="102" spans="1:18" x14ac:dyDescent="0.2">
      <c r="A102" s="2">
        <v>98</v>
      </c>
      <c r="B102" s="2">
        <f t="shared" si="38"/>
        <v>-0.27067352949969642</v>
      </c>
      <c r="C102" s="2">
        <f t="shared" si="24"/>
        <v>0.76286550883958182</v>
      </c>
      <c r="D102" s="6">
        <f t="shared" si="25"/>
        <v>0.76286550883958182</v>
      </c>
      <c r="E102" s="7">
        <f t="shared" si="26"/>
        <v>0.23713449116041818</v>
      </c>
      <c r="F102" s="2">
        <v>98</v>
      </c>
      <c r="G102" s="6">
        <f t="shared" si="37"/>
        <v>0.11051392444288043</v>
      </c>
      <c r="H102" s="3">
        <f t="shared" si="40"/>
        <v>4.9889194992843939E-3</v>
      </c>
      <c r="I102" s="3">
        <f t="shared" si="28"/>
        <v>2.4889317770340049E-5</v>
      </c>
      <c r="J102" s="2">
        <f t="shared" si="29"/>
        <v>1.3074293324374445E-4</v>
      </c>
      <c r="K102" s="2">
        <f t="shared" si="30"/>
        <v>6.5226596905335449E-7</v>
      </c>
      <c r="L102" s="2">
        <f t="shared" si="35"/>
        <v>99</v>
      </c>
      <c r="M102" s="3">
        <f t="shared" si="36"/>
        <v>5.7585236107239951E-2</v>
      </c>
      <c r="N102" s="5">
        <f t="shared" si="41"/>
        <v>0.83908423268164301</v>
      </c>
      <c r="O102" s="4">
        <f t="shared" si="39"/>
        <v>3.0866569912884838</v>
      </c>
      <c r="P102" s="3">
        <f t="shared" si="42"/>
        <v>0.71335599669062522</v>
      </c>
      <c r="Q102" s="3">
        <f t="shared" si="33"/>
        <v>2.8383364164611899</v>
      </c>
      <c r="R102" s="4">
        <f t="shared" si="43"/>
        <v>8.5256730690704163</v>
      </c>
    </row>
    <row r="103" spans="1:18" x14ac:dyDescent="0.2">
      <c r="A103" s="2">
        <v>99</v>
      </c>
      <c r="B103" s="2">
        <f t="shared" si="38"/>
        <v>-0.30420976715766013</v>
      </c>
      <c r="C103" s="2">
        <f t="shared" si="24"/>
        <v>0.73770610370652512</v>
      </c>
      <c r="D103" s="6">
        <f t="shared" si="25"/>
        <v>0.73770610370652512</v>
      </c>
      <c r="E103" s="7">
        <f t="shared" si="26"/>
        <v>0.26229389629347488</v>
      </c>
      <c r="F103" s="2">
        <v>99</v>
      </c>
      <c r="G103" s="6">
        <f t="shared" si="37"/>
        <v>8.430726120397708E-2</v>
      </c>
      <c r="H103" s="3">
        <f t="shared" si="40"/>
        <v>4.7288336486107996E-3</v>
      </c>
      <c r="I103" s="3">
        <f t="shared" si="28"/>
        <v>2.2361867676233727E-5</v>
      </c>
      <c r="J103" s="2">
        <f t="shared" si="29"/>
        <v>1.0457002267293884E-4</v>
      </c>
      <c r="K103" s="2">
        <f t="shared" si="30"/>
        <v>4.944942418517874E-7</v>
      </c>
      <c r="L103" s="2">
        <f t="shared" si="35"/>
        <v>100</v>
      </c>
      <c r="M103" s="3">
        <f t="shared" si="36"/>
        <v>4.2060213935178392E-2</v>
      </c>
      <c r="N103" s="5">
        <f t="shared" si="41"/>
        <v>0.84955915139558358</v>
      </c>
      <c r="O103" s="4">
        <f t="shared" si="39"/>
        <v>2.8857290050483511</v>
      </c>
      <c r="P103" s="3">
        <f t="shared" si="42"/>
        <v>0.72994330010174968</v>
      </c>
      <c r="Q103" s="3">
        <f t="shared" si="33"/>
        <v>2.6666459176663921</v>
      </c>
      <c r="R103" s="4">
        <f t="shared" si="43"/>
        <v>7.5218526667805881</v>
      </c>
    </row>
    <row r="104" spans="1:18" x14ac:dyDescent="0.2">
      <c r="A104" s="2">
        <v>100</v>
      </c>
      <c r="B104" s="2">
        <f t="shared" si="38"/>
        <v>-0.34190449828520958</v>
      </c>
      <c r="C104" s="2">
        <f t="shared" si="24"/>
        <v>0.71041604742032138</v>
      </c>
      <c r="D104" s="6">
        <f t="shared" si="25"/>
        <v>0.71041604742032138</v>
      </c>
      <c r="E104" s="7">
        <f t="shared" si="26"/>
        <v>0.28958395257967862</v>
      </c>
      <c r="F104" s="2">
        <v>100</v>
      </c>
      <c r="G104" s="6">
        <f t="shared" si="37"/>
        <v>6.2193981176954218E-2</v>
      </c>
      <c r="H104" s="3">
        <f t="shared" si="40"/>
        <v>4.4823067759344071E-3</v>
      </c>
      <c r="I104" s="3">
        <f t="shared" si="28"/>
        <v>2.0091074033587499E-5</v>
      </c>
      <c r="J104" s="2">
        <f t="shared" si="29"/>
        <v>8.0728043362187217E-5</v>
      </c>
      <c r="K104" s="2">
        <f t="shared" si="30"/>
        <v>3.6184785577025844E-7</v>
      </c>
      <c r="L104" s="2">
        <f t="shared" si="35"/>
        <v>101</v>
      </c>
      <c r="M104" s="3">
        <f t="shared" si="36"/>
        <v>2.9704604083995428E-2</v>
      </c>
      <c r="N104" s="5">
        <f t="shared" si="41"/>
        <v>0.85940865236636377</v>
      </c>
      <c r="O104" s="4">
        <f t="shared" si="39"/>
        <v>2.6967976682452037</v>
      </c>
      <c r="P104" s="3">
        <f t="shared" si="42"/>
        <v>0.74575937834606376</v>
      </c>
      <c r="Q104" s="3">
        <f t="shared" si="33"/>
        <v>2.5036861739299408</v>
      </c>
      <c r="R104" s="4">
        <f t="shared" si="43"/>
        <v>6.6301613048240355</v>
      </c>
    </row>
    <row r="105" spans="1:18" x14ac:dyDescent="0.2">
      <c r="A105" s="2">
        <v>101</v>
      </c>
      <c r="B105" s="2">
        <f t="shared" si="38"/>
        <v>-0.38427337607257633</v>
      </c>
      <c r="C105" s="2">
        <f t="shared" si="24"/>
        <v>0.68094524759475783</v>
      </c>
      <c r="D105" s="6">
        <f t="shared" si="25"/>
        <v>0.68094524759475783</v>
      </c>
      <c r="E105" s="7">
        <f t="shared" si="26"/>
        <v>0.31905475240524217</v>
      </c>
      <c r="F105" s="2">
        <v>101</v>
      </c>
      <c r="G105" s="6">
        <f t="shared" si="37"/>
        <v>4.418360228106568E-2</v>
      </c>
      <c r="H105" s="3">
        <f t="shared" si="40"/>
        <v>4.2486320151037035E-3</v>
      </c>
      <c r="I105" s="3">
        <f t="shared" si="28"/>
        <v>1.8050873999764155E-5</v>
      </c>
      <c r="J105" s="2">
        <f t="shared" si="29"/>
        <v>5.9892915749108957E-5</v>
      </c>
      <c r="K105" s="2">
        <f t="shared" si="30"/>
        <v>2.5446295932957311E-7</v>
      </c>
      <c r="L105" s="2">
        <f t="shared" si="35"/>
        <v>102</v>
      </c>
      <c r="M105" s="3">
        <f t="shared" si="36"/>
        <v>2.0200534908740388E-2</v>
      </c>
      <c r="N105" s="5">
        <f t="shared" si="41"/>
        <v>0.86863490472608818</v>
      </c>
      <c r="O105" s="4">
        <f t="shared" si="39"/>
        <v>2.5198213729813994</v>
      </c>
      <c r="P105" s="3">
        <f t="shared" si="42"/>
        <v>0.76077234103381686</v>
      </c>
      <c r="Q105" s="3">
        <f t="shared" si="33"/>
        <v>2.3496886609296017</v>
      </c>
      <c r="R105" s="4">
        <f t="shared" si="43"/>
        <v>5.8412231137783914</v>
      </c>
    </row>
    <row r="106" spans="1:18" x14ac:dyDescent="0.2">
      <c r="A106" s="2">
        <v>102</v>
      </c>
      <c r="B106" s="2">
        <f t="shared" si="38"/>
        <v>-0.43189599470557311</v>
      </c>
      <c r="C106" s="2">
        <f t="shared" si="24"/>
        <v>0.64927690140891781</v>
      </c>
      <c r="D106" s="6">
        <f t="shared" si="25"/>
        <v>0.64927690140891781</v>
      </c>
      <c r="E106" s="7">
        <f t="shared" si="26"/>
        <v>0.35072309859108219</v>
      </c>
      <c r="F106" s="2">
        <v>102</v>
      </c>
      <c r="G106" s="6">
        <f t="shared" si="37"/>
        <v>3.0086613994908577E-2</v>
      </c>
      <c r="H106" s="3">
        <f t="shared" si="40"/>
        <v>4.0271393508091976E-3</v>
      </c>
      <c r="I106" s="3">
        <f t="shared" si="28"/>
        <v>1.6217851350835926E-5</v>
      </c>
      <c r="J106" s="2">
        <f t="shared" si="29"/>
        <v>4.2494658288326624E-5</v>
      </c>
      <c r="K106" s="2">
        <f t="shared" si="30"/>
        <v>1.7113191059211041E-7</v>
      </c>
      <c r="L106" s="2">
        <f t="shared" si="35"/>
        <v>103</v>
      </c>
      <c r="M106" s="3">
        <f t="shared" si="36"/>
        <v>1.3166175998818079E-2</v>
      </c>
      <c r="N106" s="5">
        <f t="shared" si="41"/>
        <v>0.87724391085886089</v>
      </c>
      <c r="O106" s="4">
        <f t="shared" si="39"/>
        <v>2.3546849826163956</v>
      </c>
      <c r="P106" s="3">
        <f t="shared" si="42"/>
        <v>0.77495787559702234</v>
      </c>
      <c r="Q106" s="3">
        <f t="shared" si="33"/>
        <v>2.2048042851629499</v>
      </c>
      <c r="R106" s="4">
        <f t="shared" si="43"/>
        <v>5.1459039459016296</v>
      </c>
    </row>
    <row r="107" spans="1:18" x14ac:dyDescent="0.2">
      <c r="A107" s="2">
        <v>103</v>
      </c>
      <c r="B107" s="2">
        <f t="shared" si="38"/>
        <v>-0.4854238180490662</v>
      </c>
      <c r="C107" s="2">
        <f t="shared" si="24"/>
        <v>0.61543630846802644</v>
      </c>
      <c r="D107" s="6">
        <f t="shared" si="25"/>
        <v>0.61543630846802644</v>
      </c>
      <c r="E107" s="7">
        <f t="shared" si="26"/>
        <v>0.38456369153197356</v>
      </c>
      <c r="F107" s="2">
        <v>103</v>
      </c>
      <c r="G107" s="6">
        <f t="shared" si="37"/>
        <v>1.9534543508500424E-2</v>
      </c>
      <c r="H107" s="3">
        <f t="shared" si="40"/>
        <v>3.8171936974494766E-3</v>
      </c>
      <c r="I107" s="3">
        <f t="shared" si="28"/>
        <v>1.4570967723848007E-5</v>
      </c>
      <c r="J107" s="2">
        <f t="shared" si="29"/>
        <v>2.8675813226800407E-5</v>
      </c>
      <c r="K107" s="2">
        <f t="shared" si="30"/>
        <v>1.0946113351858086E-7</v>
      </c>
      <c r="L107" s="2">
        <f t="shared" si="35"/>
        <v>104</v>
      </c>
      <c r="M107" s="3">
        <f t="shared" si="36"/>
        <v>8.1815062017703468E-3</v>
      </c>
      <c r="N107" s="5">
        <f t="shared" si="41"/>
        <v>0.88524514905393736</v>
      </c>
      <c r="O107" s="4">
        <f t="shared" si="39"/>
        <v>2.2012066863290194</v>
      </c>
      <c r="P107" s="3">
        <f t="shared" si="42"/>
        <v>0.78829909054926339</v>
      </c>
      <c r="Q107" s="3">
        <f t="shared" si="33"/>
        <v>2.0691074083397312</v>
      </c>
      <c r="R107" s="4">
        <f t="shared" si="43"/>
        <v>4.5354085442989023</v>
      </c>
    </row>
    <row r="108" spans="1:18" x14ac:dyDescent="0.2">
      <c r="A108" s="2">
        <v>104</v>
      </c>
      <c r="B108" s="2">
        <f t="shared" si="38"/>
        <v>-0.54558909148715073</v>
      </c>
      <c r="C108" s="2">
        <f t="shared" si="24"/>
        <v>0.57950030407252651</v>
      </c>
      <c r="D108" s="6">
        <f t="shared" si="25"/>
        <v>0.57950030407252651</v>
      </c>
      <c r="E108" s="7">
        <f t="shared" si="26"/>
        <v>0.42049969592747349</v>
      </c>
      <c r="F108" s="2">
        <v>104</v>
      </c>
      <c r="G108" s="6">
        <f t="shared" si="37"/>
        <v>1.202226734447955E-2</v>
      </c>
      <c r="H108" s="3">
        <f t="shared" si="40"/>
        <v>3.6181930781511626E-3</v>
      </c>
      <c r="I108" s="3">
        <f t="shared" si="28"/>
        <v>1.3091321150780986E-5</v>
      </c>
      <c r="J108" s="2">
        <f t="shared" si="29"/>
        <v>1.8291267701010073E-5</v>
      </c>
      <c r="K108" s="2">
        <f t="shared" si="30"/>
        <v>6.6181338186404579E-8</v>
      </c>
      <c r="L108" s="2">
        <f t="shared" si="35"/>
        <v>105</v>
      </c>
      <c r="M108" s="3">
        <f t="shared" si="36"/>
        <v>4.8185889293219999E-3</v>
      </c>
      <c r="N108" s="5">
        <f t="shared" si="41"/>
        <v>0.89265116984639459</v>
      </c>
      <c r="O108" s="4">
        <f t="shared" si="39"/>
        <v>2.05914574203734</v>
      </c>
      <c r="P108" s="3">
        <f t="shared" si="42"/>
        <v>0.80078620150540614</v>
      </c>
      <c r="Q108" s="3">
        <f t="shared" si="33"/>
        <v>1.9426012413322955</v>
      </c>
      <c r="R108" s="4">
        <f t="shared" si="43"/>
        <v>4.0013611908731965</v>
      </c>
    </row>
    <row r="109" spans="1:18" x14ac:dyDescent="0.2">
      <c r="A109" s="2">
        <v>105</v>
      </c>
      <c r="B109" s="2">
        <f t="shared" si="38"/>
        <v>-0.61321485883155546</v>
      </c>
      <c r="C109" s="2">
        <f t="shared" si="24"/>
        <v>0.54160687757971038</v>
      </c>
      <c r="D109" s="6">
        <f t="shared" si="25"/>
        <v>0.54160687757971038</v>
      </c>
      <c r="E109" s="7">
        <f t="shared" si="26"/>
        <v>0.45839312242028962</v>
      </c>
      <c r="F109" s="2">
        <v>105</v>
      </c>
      <c r="G109" s="6">
        <f t="shared" si="37"/>
        <v>6.9669075817671055E-3</v>
      </c>
      <c r="H109" s="3">
        <f t="shared" si="40"/>
        <v>3.4295668987214811E-3</v>
      </c>
      <c r="I109" s="3">
        <f t="shared" si="28"/>
        <v>1.1761929112806079E-5</v>
      </c>
      <c r="J109" s="2">
        <f t="shared" si="29"/>
        <v>1.0952604898995483E-5</v>
      </c>
      <c r="K109" s="2">
        <f t="shared" si="30"/>
        <v>3.7562691216369637E-8</v>
      </c>
      <c r="L109" s="2">
        <f t="shared" si="35"/>
        <v>106</v>
      </c>
      <c r="M109" s="3">
        <f t="shared" si="36"/>
        <v>2.6720073795776715E-3</v>
      </c>
      <c r="N109" s="5">
        <f t="shared" si="41"/>
        <v>0.89947716092179453</v>
      </c>
      <c r="O109" s="4">
        <f t="shared" si="39"/>
        <v>1.9282108223183048</v>
      </c>
      <c r="P109" s="3">
        <f t="shared" si="42"/>
        <v>0.81241608105206342</v>
      </c>
      <c r="Q109" s="3">
        <f t="shared" si="33"/>
        <v>1.8252243396611194</v>
      </c>
      <c r="R109" s="4">
        <f t="shared" si="43"/>
        <v>3.5358692378966974</v>
      </c>
    </row>
    <row r="110" spans="1:18" x14ac:dyDescent="0.2">
      <c r="A110" s="2">
        <v>106</v>
      </c>
      <c r="B110" s="2">
        <f t="shared" si="38"/>
        <v>-0.68922622132667066</v>
      </c>
      <c r="C110" s="2">
        <f t="shared" si="24"/>
        <v>0.50196432812526914</v>
      </c>
      <c r="D110" s="6">
        <f t="shared" si="25"/>
        <v>0.50196432812526914</v>
      </c>
      <c r="E110" s="7">
        <f t="shared" si="26"/>
        <v>0.49803567187473086</v>
      </c>
      <c r="F110" s="2">
        <v>106</v>
      </c>
      <c r="G110" s="6">
        <f t="shared" si="37"/>
        <v>3.7733250617472927E-3</v>
      </c>
      <c r="H110" s="3">
        <f t="shared" si="40"/>
        <v>3.2507743115843422E-3</v>
      </c>
      <c r="I110" s="3">
        <f t="shared" si="28"/>
        <v>1.0567533624856654E-5</v>
      </c>
      <c r="J110" s="2">
        <f t="shared" si="29"/>
        <v>6.1090191929878365E-6</v>
      </c>
      <c r="K110" s="2">
        <f t="shared" si="30"/>
        <v>1.9859042661540566E-8</v>
      </c>
      <c r="L110" s="2">
        <f t="shared" si="35"/>
        <v>107</v>
      </c>
      <c r="M110" s="3">
        <f t="shared" si="36"/>
        <v>1.3846731680976633E-3</v>
      </c>
      <c r="N110" s="5">
        <f>(N109-$B$2*E109)/($B$2*D109)</f>
        <v>0.90574049676835322</v>
      </c>
      <c r="O110" s="4">
        <f t="shared" si="39"/>
        <v>1.8080686528979517</v>
      </c>
      <c r="P110" s="3">
        <f t="shared" si="42"/>
        <v>0.82319169982671858</v>
      </c>
      <c r="Q110" s="3">
        <f t="shared" si="33"/>
        <v>1.7168578880937908</v>
      </c>
      <c r="R110" s="4">
        <f t="shared" si="43"/>
        <v>3.1315695916095256</v>
      </c>
    </row>
    <row r="111" spans="1:18" x14ac:dyDescent="0.2">
      <c r="A111" s="2">
        <v>107</v>
      </c>
      <c r="B111" s="2">
        <f t="shared" si="38"/>
        <v>-0.77466299277117634</v>
      </c>
      <c r="C111" s="2">
        <f t="shared" si="24"/>
        <v>0.46085906766840423</v>
      </c>
      <c r="D111" s="6">
        <f t="shared" si="25"/>
        <v>0.46085906766840423</v>
      </c>
      <c r="E111" s="7">
        <f t="shared" si="26"/>
        <v>0.53914093233159577</v>
      </c>
      <c r="F111" s="2">
        <v>107</v>
      </c>
      <c r="G111" s="6">
        <f t="shared" si="37"/>
        <v>1.8940745794182195E-3</v>
      </c>
      <c r="H111" s="3">
        <f t="shared" si="40"/>
        <v>3.081302665008855E-3</v>
      </c>
      <c r="I111" s="3">
        <f t="shared" si="28"/>
        <v>9.4944261133906722E-6</v>
      </c>
      <c r="J111" s="2">
        <f t="shared" si="29"/>
        <v>3.1465435012420867E-6</v>
      </c>
      <c r="K111" s="2">
        <f t="shared" si="30"/>
        <v>9.6954528759435353E-9</v>
      </c>
      <c r="L111" s="2">
        <f t="shared" si="35"/>
        <v>108</v>
      </c>
      <c r="M111" s="3">
        <f t="shared" si="36"/>
        <v>6.6497857059574783E-4</v>
      </c>
      <c r="N111" s="5">
        <f t="shared" si="41"/>
        <v>0.9114602902652954</v>
      </c>
      <c r="O111" s="4">
        <f t="shared" si="39"/>
        <v>1.6983526140020608</v>
      </c>
      <c r="P111" s="3">
        <f t="shared" si="42"/>
        <v>0.83312149169400374</v>
      </c>
      <c r="Q111" s="3">
        <f t="shared" si="33"/>
        <v>1.6173334256685048</v>
      </c>
      <c r="R111" s="4">
        <f t="shared" si="43"/>
        <v>2.7816587994520887</v>
      </c>
    </row>
    <row r="112" spans="1:18" x14ac:dyDescent="0.2">
      <c r="A112" s="2">
        <v>108</v>
      </c>
      <c r="B112" s="2">
        <f t="shared" si="38"/>
        <v>-0.87069392387480216</v>
      </c>
      <c r="C112" s="2">
        <f t="shared" si="24"/>
        <v>0.41866092961084478</v>
      </c>
      <c r="D112" s="6">
        <f t="shared" si="25"/>
        <v>0.41866092961084478</v>
      </c>
      <c r="E112" s="7">
        <f t="shared" si="26"/>
        <v>0.58133907038915522</v>
      </c>
      <c r="F112" s="2">
        <v>108</v>
      </c>
      <c r="G112" s="6">
        <f t="shared" si="37"/>
        <v>8.7290144476510553E-4</v>
      </c>
      <c r="H112" s="3">
        <f t="shared" si="40"/>
        <v>2.9206660331837489E-3</v>
      </c>
      <c r="I112" s="3">
        <f t="shared" si="28"/>
        <v>8.530290077393295E-6</v>
      </c>
      <c r="J112" s="2">
        <f t="shared" si="29"/>
        <v>1.4820969858489711E-6</v>
      </c>
      <c r="K112" s="2">
        <f t="shared" si="30"/>
        <v>4.3287103244531055E-9</v>
      </c>
      <c r="L112" s="2">
        <f t="shared" si="35"/>
        <v>109</v>
      </c>
      <c r="M112" s="3">
        <f t="shared" si="36"/>
        <v>2.9317441673688317E-4</v>
      </c>
      <c r="N112" s="5">
        <f>(N111-$B$2*E111)/($B$2*D111)</f>
        <v>0.91665696421156329</v>
      </c>
      <c r="O112" s="4">
        <f t="shared" si="39"/>
        <v>1.5986709592145587</v>
      </c>
      <c r="P112" s="3">
        <f t="shared" si="42"/>
        <v>0.84221868070175177</v>
      </c>
      <c r="Q112" s="3">
        <f t="shared" si="33"/>
        <v>1.5264406331075064</v>
      </c>
      <c r="R112" s="4">
        <f t="shared" si="43"/>
        <v>2.4799078630087981</v>
      </c>
    </row>
    <row r="113" spans="1:18" x14ac:dyDescent="0.2">
      <c r="A113" s="2">
        <v>109</v>
      </c>
      <c r="B113" s="2">
        <f t="shared" si="38"/>
        <v>-0.97863269043527823</v>
      </c>
      <c r="C113" s="2">
        <f t="shared" si="24"/>
        <v>0.37582461629525837</v>
      </c>
      <c r="D113" s="6">
        <f t="shared" si="25"/>
        <v>0.37582461629525837</v>
      </c>
      <c r="E113" s="7">
        <f t="shared" si="26"/>
        <v>0.62417538370474168</v>
      </c>
      <c r="F113" s="2">
        <v>109</v>
      </c>
      <c r="G113" s="6">
        <f t="shared" si="37"/>
        <v>3.6544973032400858E-4</v>
      </c>
      <c r="H113" s="3">
        <f t="shared" si="40"/>
        <v>2.7684038229229845E-3</v>
      </c>
      <c r="I113" s="3">
        <f t="shared" si="28"/>
        <v>7.6640597267745954E-6</v>
      </c>
      <c r="J113" s="2">
        <f t="shared" si="29"/>
        <v>6.3148599451565621E-7</v>
      </c>
      <c r="K113" s="2">
        <f t="shared" si="30"/>
        <v>1.7482082413394657E-9</v>
      </c>
      <c r="L113" s="2">
        <f t="shared" si="35"/>
        <v>110</v>
      </c>
      <c r="M113" s="3">
        <f t="shared" si="36"/>
        <v>1.1740922756128422E-4</v>
      </c>
      <c r="N113" s="5">
        <f t="shared" si="41"/>
        <v>0.92135186154722626</v>
      </c>
      <c r="O113" s="4">
        <f t="shared" si="39"/>
        <v>1.5086142921395689</v>
      </c>
      <c r="P113" s="3">
        <f t="shared" si="42"/>
        <v>0.85050061162833801</v>
      </c>
      <c r="Q113" s="3">
        <f t="shared" si="33"/>
        <v>1.4439347804972256</v>
      </c>
      <c r="R113" s="4">
        <f t="shared" si="43"/>
        <v>2.220663233053787</v>
      </c>
    </row>
    <row r="114" spans="1:18" x14ac:dyDescent="0.2">
      <c r="A114" s="2">
        <v>110</v>
      </c>
      <c r="B114" s="2">
        <f t="shared" ref="B114:B123" si="44">-(27/(160*(LN(281)-LN(250))))*(250^(-A115-2)*281^(A115)-250^(-A114-2)*281^(A114))-(11/50000)*(A115-A114)</f>
        <v>-1.0999558640492528</v>
      </c>
      <c r="C114" s="2">
        <f t="shared" ref="C114:C123" si="45">EXP(B114)</f>
        <v>0.33288577560405302</v>
      </c>
      <c r="D114" s="6">
        <f t="shared" ref="D114:D123" si="46">C114</f>
        <v>0.33288577560405302</v>
      </c>
      <c r="E114" s="7">
        <f>1-D114</f>
        <v>0.66711422439594692</v>
      </c>
      <c r="F114" s="2">
        <v>110</v>
      </c>
      <c r="G114" s="6">
        <f t="shared" si="37"/>
        <v>1.3734500467422618E-4</v>
      </c>
      <c r="H114" s="3">
        <f t="shared" si="40"/>
        <v>2.6240794530075682E-3</v>
      </c>
      <c r="I114" s="3">
        <f t="shared" si="28"/>
        <v>6.8857929756964981E-6</v>
      </c>
      <c r="J114" s="2">
        <f t="shared" si="29"/>
        <v>2.4043077151340618E-7</v>
      </c>
      <c r="K114" s="2">
        <f t="shared" si="30"/>
        <v>6.3090944739908657E-10</v>
      </c>
      <c r="L114" s="2">
        <f t="shared" si="35"/>
        <v>111</v>
      </c>
      <c r="M114" s="3">
        <f t="shared" si="36"/>
        <v>4.2205134395944826E-5</v>
      </c>
      <c r="N114" s="5">
        <f t="shared" si="41"/>
        <v>0.92556691378166833</v>
      </c>
      <c r="O114" s="4">
        <f t="shared" si="39"/>
        <v>1.4277619265516346</v>
      </c>
      <c r="P114" s="3">
        <f t="shared" si="42"/>
        <v>0.85798812949378778</v>
      </c>
      <c r="Q114" s="3">
        <f t="shared" si="33"/>
        <v>1.3695434131353479</v>
      </c>
      <c r="R114" s="4">
        <f t="shared" si="43"/>
        <v>1.9988356272925114</v>
      </c>
    </row>
    <row r="115" spans="1:18" x14ac:dyDescent="0.2">
      <c r="A115" s="2">
        <v>111</v>
      </c>
      <c r="B115" s="2">
        <f t="shared" si="44"/>
        <v>-1.236323111191362</v>
      </c>
      <c r="C115" s="2">
        <f t="shared" si="45"/>
        <v>0.29045021009773225</v>
      </c>
      <c r="D115" s="6">
        <f t="shared" si="46"/>
        <v>0.29045021009773225</v>
      </c>
      <c r="E115" s="7">
        <f t="shared" ref="E115:E123" si="47">1-D115</f>
        <v>0.7095497899022678</v>
      </c>
      <c r="F115" s="2">
        <v>111</v>
      </c>
      <c r="G115" s="6">
        <f t="shared" ref="G115:G116" si="48">G114*D114</f>
        <v>4.5720198406322068E-5</v>
      </c>
      <c r="H115" s="3">
        <f t="shared" si="40"/>
        <v>2.487279102376842E-3</v>
      </c>
      <c r="I115" s="3">
        <f t="shared" ref="I115:I116" si="49">H115^2</f>
        <v>6.1865573331205492E-6</v>
      </c>
      <c r="J115" s="2">
        <f t="shared" ref="J115:J116" si="50">H115*G115*E115</f>
        <v>8.0689217382917796E-8</v>
      </c>
      <c r="K115" s="2">
        <f t="shared" ref="K115:K116" si="51">I115*G115*E115</f>
        <v>2.0069660418367366E-10</v>
      </c>
      <c r="L115" s="2">
        <f t="shared" ref="L115:L116" si="52">F115+1</f>
        <v>112</v>
      </c>
      <c r="M115" s="3">
        <f t="shared" ref="M115:M116" si="53">L115*H114*G115</f>
        <v>1.343702452125142E-5</v>
      </c>
      <c r="N115" s="5">
        <f>(N114-$B$2*E114)/($B$2*D114)</f>
        <v>0.92932438786953853</v>
      </c>
      <c r="O115" s="4">
        <f t="shared" ref="O115:O116" si="54">(1-N115)/($B$1/(1+$B$1))</f>
        <v>1.3556867417752154</v>
      </c>
      <c r="P115" s="3">
        <f t="shared" ref="P115:P116" si="55">(P114-$B$2^2*E114)/($B$2^2*D114)</f>
        <v>0.86470505659651131</v>
      </c>
      <c r="Q115" s="3">
        <f t="shared" ref="Q115:Q116" si="56">O115-(0.03/1.03)*R115</f>
        <v>1.3029718387277636</v>
      </c>
      <c r="R115" s="4">
        <f t="shared" ref="R115:R116" si="57">(R114-O114)/($B$2*D114)</f>
        <v>1.8098783379625114</v>
      </c>
    </row>
    <row r="116" spans="1:18" x14ac:dyDescent="0.2">
      <c r="A116" s="2">
        <v>112</v>
      </c>
      <c r="B116" s="2">
        <f t="shared" si="44"/>
        <v>-1.3895998969790868</v>
      </c>
      <c r="C116" s="2">
        <f t="shared" si="45"/>
        <v>0.24917498035243499</v>
      </c>
      <c r="D116" s="6">
        <f t="shared" si="46"/>
        <v>0.24917498035243499</v>
      </c>
      <c r="E116" s="7">
        <f t="shared" si="47"/>
        <v>0.75082501964756498</v>
      </c>
      <c r="F116" s="2">
        <v>112</v>
      </c>
      <c r="G116" s="6">
        <f t="shared" si="48"/>
        <v>1.3279441232826248E-5</v>
      </c>
      <c r="H116" s="3">
        <f t="shared" si="40"/>
        <v>2.357610523579945E-3</v>
      </c>
      <c r="I116" s="3">
        <f t="shared" si="49"/>
        <v>5.5583273808949026E-6</v>
      </c>
      <c r="J116" s="2">
        <f t="shared" si="50"/>
        <v>2.3506642307528674E-8</v>
      </c>
      <c r="K116" s="2">
        <f t="shared" si="51"/>
        <v>5.5419507278259158E-11</v>
      </c>
      <c r="L116" s="2">
        <f t="shared" si="52"/>
        <v>113</v>
      </c>
      <c r="M116" s="11">
        <f t="shared" si="53"/>
        <v>3.7323534636704608E-6</v>
      </c>
      <c r="N116" s="5">
        <f>(N115-$B$2*E115)/($B$2*D115)</f>
        <v>0.93264673215056604</v>
      </c>
      <c r="O116" s="4">
        <f t="shared" si="54"/>
        <v>1.2919581378391423</v>
      </c>
      <c r="P116" s="3">
        <f t="shared" si="55"/>
        <v>0.87067781989543369</v>
      </c>
      <c r="Q116" s="3">
        <f t="shared" si="56"/>
        <v>1.2439069764473794</v>
      </c>
      <c r="R116" s="4">
        <f t="shared" si="57"/>
        <v>1.6497565411171948</v>
      </c>
    </row>
    <row r="117" spans="1:18" x14ac:dyDescent="0.2">
      <c r="A117" s="2">
        <v>113</v>
      </c>
      <c r="B117" s="2">
        <f t="shared" si="44"/>
        <v>-1.5618830042044971</v>
      </c>
      <c r="C117" s="2">
        <f t="shared" si="45"/>
        <v>0.20974075640169737</v>
      </c>
      <c r="D117" s="6">
        <f t="shared" si="46"/>
        <v>0.20974075640169737</v>
      </c>
      <c r="E117" s="7">
        <f t="shared" si="47"/>
        <v>0.79025924359830269</v>
      </c>
      <c r="F117" s="2">
        <v>113</v>
      </c>
      <c r="G117" s="6">
        <f t="shared" ref="G117:G123" si="58">G116*D116</f>
        <v>3.3089045082807953E-6</v>
      </c>
      <c r="H117" s="3">
        <f t="shared" si="40"/>
        <v>2.2347019180852558E-3</v>
      </c>
      <c r="I117" s="3">
        <f t="shared" ref="I117:I124" si="59">H117^2</f>
        <v>4.9938926626939212E-6</v>
      </c>
      <c r="J117" s="2">
        <f t="shared" ref="J117:J124" si="60">H117*G117*E117</f>
        <v>5.843505003435795E-9</v>
      </c>
      <c r="K117" s="2">
        <f t="shared" ref="K117:K124" si="61">I117*G117*E117</f>
        <v>1.305849183951876E-11</v>
      </c>
      <c r="L117" s="2">
        <f t="shared" ref="L117:L124" si="62">F117+1</f>
        <v>114</v>
      </c>
      <c r="M117" s="11">
        <f t="shared" ref="M117:M124" si="63">L117*H116*G117</f>
        <v>8.893263222878077E-7</v>
      </c>
      <c r="N117" s="5">
        <f t="shared" ref="N117:N123" si="64">(N116-$B$2*E116)/($B$2*D116)</f>
        <v>0.93555654119670972</v>
      </c>
      <c r="O117" s="4">
        <f t="shared" ref="O117:O124" si="65">(1-N117)/($B$1/(1+$B$1))</f>
        <v>1.2361427097722042</v>
      </c>
      <c r="P117" s="3">
        <f t="shared" ref="P117:P124" si="66">(P116-$B$2^2*E116)/($B$2^2*D116)</f>
        <v>0.87593529869186659</v>
      </c>
      <c r="Q117" s="3">
        <f t="shared" ref="Q117:Q124" si="67">O117-(0.03/1.03)*R117</f>
        <v>1.1920191589216662</v>
      </c>
      <c r="R117" s="4">
        <f t="shared" ref="R117:R124" si="68">(R116-O116)/($B$2*D116)</f>
        <v>1.5149085792018069</v>
      </c>
    </row>
    <row r="118" spans="1:18" x14ac:dyDescent="0.2">
      <c r="A118" s="2">
        <v>114</v>
      </c>
      <c r="B118" s="2">
        <f t="shared" si="44"/>
        <v>-1.7555292167258509</v>
      </c>
      <c r="C118" s="2">
        <f t="shared" si="45"/>
        <v>0.17281576109589941</v>
      </c>
      <c r="D118" s="6">
        <f t="shared" si="46"/>
        <v>0.17281576109589941</v>
      </c>
      <c r="E118" s="7">
        <f t="shared" si="47"/>
        <v>0.82718423890410064</v>
      </c>
      <c r="F118" s="2">
        <v>114</v>
      </c>
      <c r="G118" s="6">
        <f t="shared" si="58"/>
        <v>6.9401213442780047E-7</v>
      </c>
      <c r="H118" s="3">
        <f t="shared" si="40"/>
        <v>2.1182008702229911E-3</v>
      </c>
      <c r="I118" s="3">
        <f t="shared" si="59"/>
        <v>4.4867749266134364E-6</v>
      </c>
      <c r="J118" s="2">
        <f t="shared" si="60"/>
        <v>1.2160080692740391E-9</v>
      </c>
      <c r="K118" s="2">
        <f t="shared" si="61"/>
        <v>2.575749350534449E-12</v>
      </c>
      <c r="L118" s="2">
        <f t="shared" si="62"/>
        <v>115</v>
      </c>
      <c r="M118" s="11">
        <f t="shared" si="63"/>
        <v>1.7835467851772854E-7</v>
      </c>
      <c r="N118" s="5">
        <f t="shared" si="64"/>
        <v>0.9380766558665552</v>
      </c>
      <c r="O118" s="4">
        <f t="shared" si="65"/>
        <v>1.1878023283778956</v>
      </c>
      <c r="P118" s="3">
        <f t="shared" si="66"/>
        <v>0.88050908844113251</v>
      </c>
      <c r="Q118" s="3">
        <f t="shared" si="67"/>
        <v>1.1469616206097628</v>
      </c>
      <c r="R118" s="4">
        <f t="shared" si="68"/>
        <v>1.4021976333725608</v>
      </c>
    </row>
    <row r="119" spans="1:18" x14ac:dyDescent="0.2">
      <c r="A119" s="2">
        <v>115</v>
      </c>
      <c r="B119" s="2">
        <f t="shared" si="44"/>
        <v>-1.9731875595998578</v>
      </c>
      <c r="C119" s="2">
        <f t="shared" si="45"/>
        <v>0.13901303690030212</v>
      </c>
      <c r="D119" s="6">
        <f t="shared" si="46"/>
        <v>0.13901303690030212</v>
      </c>
      <c r="E119" s="7">
        <f t="shared" si="47"/>
        <v>0.86098696309969791</v>
      </c>
      <c r="F119" s="2">
        <v>115</v>
      </c>
      <c r="G119" s="6">
        <f t="shared" si="58"/>
        <v>1.1993623522092999E-7</v>
      </c>
      <c r="H119" s="3">
        <f t="shared" si="40"/>
        <v>2.0077733367042569E-3</v>
      </c>
      <c r="I119" s="3">
        <f t="shared" si="59"/>
        <v>4.0311537715805451E-6</v>
      </c>
      <c r="J119" s="2">
        <f t="shared" si="60"/>
        <v>2.0732977208322995E-10</v>
      </c>
      <c r="K119" s="2">
        <f t="shared" si="61"/>
        <v>4.1627118829367968E-13</v>
      </c>
      <c r="L119" s="2">
        <f t="shared" si="62"/>
        <v>116</v>
      </c>
      <c r="M119" s="11">
        <f t="shared" si="63"/>
        <v>2.9469688386684217E-8</v>
      </c>
      <c r="N119" s="5">
        <f t="shared" si="64"/>
        <v>0.94023040493944043</v>
      </c>
      <c r="O119" s="4">
        <f t="shared" si="65"/>
        <v>1.1464895052525517</v>
      </c>
      <c r="P119" s="3">
        <f t="shared" si="66"/>
        <v>0.8844354721400326</v>
      </c>
      <c r="Q119" s="3">
        <f t="shared" si="67"/>
        <v>1.1083681429750376</v>
      </c>
      <c r="R119" s="4">
        <f t="shared" si="68"/>
        <v>1.3088334381946529</v>
      </c>
    </row>
    <row r="120" spans="1:18" x14ac:dyDescent="0.2">
      <c r="A120" s="2">
        <v>116</v>
      </c>
      <c r="B120" s="2">
        <f t="shared" si="44"/>
        <v>-2.2178355369902443</v>
      </c>
      <c r="C120" s="2">
        <f t="shared" si="45"/>
        <v>0.10884444381859971</v>
      </c>
      <c r="D120" s="6">
        <f t="shared" si="46"/>
        <v>0.10884444381859971</v>
      </c>
      <c r="E120" s="7">
        <f t="shared" si="47"/>
        <v>0.8911555561814003</v>
      </c>
      <c r="F120" s="2">
        <v>116</v>
      </c>
      <c r="G120" s="6">
        <f t="shared" si="58"/>
        <v>1.6672700292450457E-8</v>
      </c>
      <c r="H120" s="3">
        <f t="shared" si="40"/>
        <v>1.9031026888192009E-3</v>
      </c>
      <c r="I120" s="3">
        <f t="shared" si="59"/>
        <v>3.6217998441908726E-6</v>
      </c>
      <c r="J120" s="2">
        <f t="shared" si="60"/>
        <v>2.8276241709962912E-11</v>
      </c>
      <c r="K120" s="2">
        <f t="shared" si="61"/>
        <v>5.3812591627932063E-14</v>
      </c>
      <c r="L120" s="2">
        <f t="shared" si="62"/>
        <v>117</v>
      </c>
      <c r="M120" s="11">
        <f t="shared" si="63"/>
        <v>3.9165753624710653E-9</v>
      </c>
      <c r="N120" s="5">
        <f t="shared" si="64"/>
        <v>0.94204196262060924</v>
      </c>
      <c r="O120" s="4">
        <f t="shared" si="65"/>
        <v>1.1117405351864953</v>
      </c>
      <c r="P120" s="3">
        <f t="shared" si="66"/>
        <v>0.88777161502824209</v>
      </c>
      <c r="Q120" s="3">
        <f t="shared" si="67"/>
        <v>1.0758551988097524</v>
      </c>
      <c r="R120" s="4">
        <f t="shared" si="68"/>
        <v>1.2320632156015046</v>
      </c>
    </row>
    <row r="121" spans="1:18" x14ac:dyDescent="0.2">
      <c r="A121" s="2">
        <v>117</v>
      </c>
      <c r="B121" s="2">
        <f t="shared" si="44"/>
        <v>-2.4928198635770329</v>
      </c>
      <c r="C121" s="2">
        <f t="shared" si="45"/>
        <v>8.2676501105344344E-2</v>
      </c>
      <c r="D121" s="6">
        <f t="shared" si="46"/>
        <v>8.2676501105344344E-2</v>
      </c>
      <c r="E121" s="7">
        <f t="shared" si="47"/>
        <v>0.9173234988946557</v>
      </c>
      <c r="F121" s="2">
        <v>117</v>
      </c>
      <c r="G121" s="6">
        <f t="shared" si="58"/>
        <v>1.8147307902859747E-9</v>
      </c>
      <c r="H121" s="3">
        <f t="shared" si="40"/>
        <v>1.8038888045679631E-3</v>
      </c>
      <c r="I121" s="3">
        <f t="shared" si="59"/>
        <v>3.2540148192456346E-6</v>
      </c>
      <c r="J121" s="2">
        <f t="shared" si="60"/>
        <v>3.002925030865215E-12</v>
      </c>
      <c r="K121" s="2">
        <f t="shared" si="61"/>
        <v>5.4169428441346656E-15</v>
      </c>
      <c r="L121" s="2">
        <f t="shared" si="62"/>
        <v>118</v>
      </c>
      <c r="M121" s="11">
        <f t="shared" si="63"/>
        <v>4.0752704748419539E-10</v>
      </c>
      <c r="N121" s="5">
        <f t="shared" si="64"/>
        <v>0.94353658101740312</v>
      </c>
      <c r="O121" s="4">
        <f t="shared" si="65"/>
        <v>1.0830710368479946</v>
      </c>
      <c r="P121" s="3">
        <f t="shared" si="66"/>
        <v>0.89077992623120539</v>
      </c>
      <c r="Q121" s="3">
        <f t="shared" si="67"/>
        <v>1.0491024309643895</v>
      </c>
      <c r="R121" s="4">
        <f t="shared" si="68"/>
        <v>1.1662554686704436</v>
      </c>
    </row>
    <row r="122" spans="1:18" x14ac:dyDescent="0.2">
      <c r="A122" s="2">
        <v>118</v>
      </c>
      <c r="B122" s="2">
        <f t="shared" si="44"/>
        <v>-2.801902246660581</v>
      </c>
      <c r="C122" s="2">
        <f t="shared" si="45"/>
        <v>6.0694496838823352E-2</v>
      </c>
      <c r="D122" s="6">
        <f t="shared" si="46"/>
        <v>6.0694496838823352E-2</v>
      </c>
      <c r="E122" s="7">
        <f t="shared" si="47"/>
        <v>0.93930550316117667</v>
      </c>
      <c r="F122" s="2">
        <v>118</v>
      </c>
      <c r="G122" s="6">
        <f t="shared" si="58"/>
        <v>1.5003559218898081E-10</v>
      </c>
      <c r="H122" s="3">
        <f t="shared" si="40"/>
        <v>1.7098472081212919E-3</v>
      </c>
      <c r="I122" s="3">
        <f t="shared" si="59"/>
        <v>2.9235774751201766E-6</v>
      </c>
      <c r="J122" s="2">
        <f t="shared" si="60"/>
        <v>2.4096749733049122E-13</v>
      </c>
      <c r="K122" s="2">
        <f t="shared" si="61"/>
        <v>4.1201760255851526E-16</v>
      </c>
      <c r="L122" s="2">
        <f t="shared" si="62"/>
        <v>119</v>
      </c>
      <c r="M122" s="11">
        <f t="shared" si="63"/>
        <v>3.2207055479334813E-11</v>
      </c>
      <c r="N122" s="5">
        <f t="shared" si="64"/>
        <v>0.94473753768536706</v>
      </c>
      <c r="O122" s="4">
        <f t="shared" si="65"/>
        <v>1.0600345043988681</v>
      </c>
      <c r="P122" s="3">
        <f t="shared" si="66"/>
        <v>0.89670979670956807</v>
      </c>
      <c r="Q122" s="3">
        <f t="shared" si="67"/>
        <v>1.0291175677999576</v>
      </c>
      <c r="R122" s="4">
        <f t="shared" si="68"/>
        <v>1.0614814898959339</v>
      </c>
    </row>
    <row r="123" spans="1:18" x14ac:dyDescent="0.2">
      <c r="A123" s="2">
        <v>119</v>
      </c>
      <c r="B123" s="2">
        <f t="shared" si="44"/>
        <v>-3.149310845246498</v>
      </c>
      <c r="C123" s="2">
        <f t="shared" si="45"/>
        <v>4.2881668792278171E-2</v>
      </c>
      <c r="D123" s="6">
        <f t="shared" si="46"/>
        <v>4.2881668792278171E-2</v>
      </c>
      <c r="E123" s="7">
        <f t="shared" si="47"/>
        <v>0.95711833120772183</v>
      </c>
      <c r="F123" s="2">
        <v>119</v>
      </c>
      <c r="G123" s="6">
        <f t="shared" si="58"/>
        <v>9.1063347758250848E-12</v>
      </c>
      <c r="H123" s="3">
        <f t="shared" si="40"/>
        <v>1.6207082541434047E-3</v>
      </c>
      <c r="I123" s="3">
        <f t="shared" si="59"/>
        <v>2.6266952450485627E-6</v>
      </c>
      <c r="J123" s="2">
        <f t="shared" si="60"/>
        <v>1.4125833739125238E-14</v>
      </c>
      <c r="K123" s="2">
        <f t="shared" si="61"/>
        <v>2.2893855337657668E-17</v>
      </c>
      <c r="L123" s="2">
        <f t="shared" si="62"/>
        <v>120</v>
      </c>
      <c r="M123" s="11">
        <f t="shared" si="63"/>
        <v>1.8684529311194824E-12</v>
      </c>
      <c r="N123" s="5">
        <f t="shared" si="64"/>
        <v>0.9455980704361705</v>
      </c>
      <c r="O123" s="4">
        <f t="shared" si="65"/>
        <v>1.0435279216334568</v>
      </c>
      <c r="P123" s="3">
        <f t="shared" si="66"/>
        <v>0.96804358519548162</v>
      </c>
      <c r="Q123" s="3">
        <f t="shared" si="67"/>
        <v>1.0427953478838736</v>
      </c>
      <c r="R123" s="4">
        <f t="shared" si="68"/>
        <v>2.5151698735690554E-2</v>
      </c>
    </row>
    <row r="124" spans="1:18" x14ac:dyDescent="0.2">
      <c r="A124" s="2">
        <v>120</v>
      </c>
      <c r="C124" s="2"/>
      <c r="D124" s="6"/>
      <c r="E124" s="7">
        <v>1</v>
      </c>
      <c r="F124" s="2">
        <v>120</v>
      </c>
      <c r="G124" s="6">
        <f>G123*D123</f>
        <v>3.9049483176853597E-13</v>
      </c>
      <c r="H124" s="3">
        <f t="shared" si="40"/>
        <v>1.5362163546382983E-3</v>
      </c>
      <c r="I124" s="3">
        <f t="shared" si="59"/>
        <v>2.359960688258182E-6</v>
      </c>
      <c r="J124" s="2">
        <f t="shared" si="60"/>
        <v>5.9988454696455589E-16</v>
      </c>
      <c r="K124" s="2">
        <f t="shared" si="61"/>
        <v>9.2155245194173705E-19</v>
      </c>
      <c r="L124" s="2">
        <f t="shared" si="62"/>
        <v>121</v>
      </c>
      <c r="M124" s="11">
        <f t="shared" si="63"/>
        <v>7.657826184276038E-14</v>
      </c>
      <c r="N124" s="5">
        <f>(N123-$B$2*E123)/($B$2*D123)</f>
        <v>0.9441711165338027</v>
      </c>
      <c r="O124" s="4">
        <f t="shared" si="65"/>
        <v>1.0708994919425117</v>
      </c>
      <c r="P124" s="3">
        <f t="shared" si="66"/>
        <v>2.8062895776609524</v>
      </c>
      <c r="Q124" s="3">
        <f t="shared" si="67"/>
        <v>1.8006477422531961</v>
      </c>
      <c r="R124" s="12">
        <f t="shared" si="68"/>
        <v>-25.054689927333502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3533-46BC-B14A-A086-0552B0A0F629}">
  <dimension ref="A1:L122"/>
  <sheetViews>
    <sheetView topLeftCell="B1" workbookViewId="0">
      <selection activeCell="I15" sqref="I15"/>
    </sheetView>
  </sheetViews>
  <sheetFormatPr baseColWidth="10" defaultRowHeight="16" x14ac:dyDescent="0.2"/>
  <cols>
    <col min="2" max="2" width="12.6640625" bestFit="1" customWidth="1"/>
    <col min="7" max="7" width="12.83203125" bestFit="1" customWidth="1"/>
  </cols>
  <sheetData>
    <row r="1" spans="1:12" x14ac:dyDescent="0.2">
      <c r="A1" t="s">
        <v>0</v>
      </c>
      <c r="B1" t="s">
        <v>5</v>
      </c>
      <c r="C1" t="s">
        <v>7</v>
      </c>
      <c r="D1" t="s">
        <v>6</v>
      </c>
    </row>
    <row r="2" spans="1:12" x14ac:dyDescent="0.2">
      <c r="A2">
        <v>0</v>
      </c>
      <c r="B2">
        <v>2.22864139406815E-4</v>
      </c>
      <c r="C2">
        <f>EXP(-B2)</f>
        <v>0.99977716069296074</v>
      </c>
      <c r="D2">
        <f>1-C2</f>
        <v>2.2283930703925758E-4</v>
      </c>
    </row>
    <row r="3" spans="1:12" x14ac:dyDescent="0.2">
      <c r="A3">
        <v>1</v>
      </c>
      <c r="B3">
        <v>2.2321929269325999E-4</v>
      </c>
      <c r="C3">
        <f t="shared" ref="C3:C66" si="0">EXP(-B3)</f>
        <v>0.99977680561887949</v>
      </c>
      <c r="D3">
        <f t="shared" ref="D3:D66" si="1">1-C3</f>
        <v>2.2319438112050616E-4</v>
      </c>
    </row>
    <row r="4" spans="1:12" ht="19" x14ac:dyDescent="0.25">
      <c r="A4">
        <v>2</v>
      </c>
      <c r="B4">
        <v>2.2361848498722499E-4</v>
      </c>
      <c r="C4">
        <f t="shared" si="0"/>
        <v>0.99977640651576261</v>
      </c>
      <c r="D4">
        <f t="shared" si="1"/>
        <v>2.2359348423739434E-4</v>
      </c>
      <c r="K4" s="9"/>
      <c r="L4" s="9"/>
    </row>
    <row r="5" spans="1:12" ht="19" x14ac:dyDescent="0.25">
      <c r="A5">
        <v>3</v>
      </c>
      <c r="B5">
        <v>2.24067177125641E-4</v>
      </c>
      <c r="C5">
        <f t="shared" si="0"/>
        <v>0.9997759579240495</v>
      </c>
      <c r="D5">
        <f t="shared" si="1"/>
        <v>2.2404207595050352E-4</v>
      </c>
      <c r="K5" s="10"/>
      <c r="L5" s="9"/>
    </row>
    <row r="6" spans="1:12" x14ac:dyDescent="0.2">
      <c r="A6">
        <v>4</v>
      </c>
      <c r="B6">
        <v>2.2457150708921999E-4</v>
      </c>
      <c r="C6">
        <f t="shared" si="0"/>
        <v>0.99977545370720422</v>
      </c>
      <c r="D6">
        <f t="shared" si="1"/>
        <v>2.2454629279577976E-4</v>
      </c>
    </row>
    <row r="7" spans="1:12" x14ac:dyDescent="0.2">
      <c r="A7">
        <v>5</v>
      </c>
      <c r="B7">
        <v>2.2513837396828299E-4</v>
      </c>
      <c r="C7">
        <f t="shared" si="0"/>
        <v>0.99977488696777361</v>
      </c>
      <c r="D7">
        <f t="shared" si="1"/>
        <v>2.2511303222638723E-4</v>
      </c>
    </row>
    <row r="8" spans="1:12" x14ac:dyDescent="0.2">
      <c r="A8">
        <v>6</v>
      </c>
      <c r="B8">
        <v>2.2577553234035E-4</v>
      </c>
      <c r="C8">
        <f t="shared" si="0"/>
        <v>0.9997742499530371</v>
      </c>
      <c r="D8">
        <f t="shared" si="1"/>
        <v>2.2575004696290257E-4</v>
      </c>
    </row>
    <row r="9" spans="1:12" x14ac:dyDescent="0.2">
      <c r="A9">
        <v>7</v>
      </c>
      <c r="B9">
        <v>2.26491698350554E-4</v>
      </c>
      <c r="C9">
        <f t="shared" si="0"/>
        <v>0.99977353394895785</v>
      </c>
      <c r="D9">
        <f t="shared" si="1"/>
        <v>2.2646605104215123E-4</v>
      </c>
    </row>
    <row r="10" spans="1:12" x14ac:dyDescent="0.2">
      <c r="A10">
        <v>8</v>
      </c>
      <c r="B10">
        <v>2.2729666894602299E-4</v>
      </c>
      <c r="C10">
        <f t="shared" si="0"/>
        <v>0.99977272916098481</v>
      </c>
      <c r="D10">
        <f t="shared" si="1"/>
        <v>2.2727083901519229E-4</v>
      </c>
    </row>
    <row r="11" spans="1:12" x14ac:dyDescent="0.2">
      <c r="A11">
        <v>9</v>
      </c>
      <c r="B11">
        <v>2.2820145589532901E-4</v>
      </c>
      <c r="C11">
        <f t="shared" si="0"/>
        <v>0.99977182458007641</v>
      </c>
      <c r="D11">
        <f t="shared" si="1"/>
        <v>2.2817541992359303E-4</v>
      </c>
    </row>
    <row r="12" spans="1:12" x14ac:dyDescent="0.2">
      <c r="A12">
        <v>10</v>
      </c>
      <c r="B12">
        <v>2.2921843642635E-4</v>
      </c>
      <c r="C12">
        <f t="shared" si="0"/>
        <v>0.99977080783211236</v>
      </c>
      <c r="D12">
        <f t="shared" si="1"/>
        <v>2.2919216788763741E-4</v>
      </c>
    </row>
    <row r="13" spans="1:12" x14ac:dyDescent="0.2">
      <c r="A13">
        <v>11</v>
      </c>
      <c r="B13">
        <v>2.30361522543218E-4</v>
      </c>
      <c r="C13">
        <f t="shared" si="0"/>
        <v>0.99976966500863507</v>
      </c>
      <c r="D13">
        <f t="shared" si="1"/>
        <v>2.3033499136493329E-4</v>
      </c>
    </row>
    <row r="14" spans="1:12" x14ac:dyDescent="0.2">
      <c r="A14">
        <v>12</v>
      </c>
      <c r="B14">
        <v>2.31646351338577E-4</v>
      </c>
      <c r="C14">
        <f t="shared" si="0"/>
        <v>0.99976838047660588</v>
      </c>
      <c r="D14">
        <f t="shared" si="1"/>
        <v>2.3161952339412206E-4</v>
      </c>
    </row>
    <row r="15" spans="1:12" x14ac:dyDescent="0.2">
      <c r="A15">
        <v>13</v>
      </c>
      <c r="B15">
        <v>2.3309049890456E-4</v>
      </c>
      <c r="C15">
        <f t="shared" si="0"/>
        <v>0.99976693666457528</v>
      </c>
      <c r="D15">
        <f t="shared" si="1"/>
        <v>2.3306333542472135E-4</v>
      </c>
    </row>
    <row r="16" spans="1:12" x14ac:dyDescent="0.2">
      <c r="A16">
        <v>14</v>
      </c>
      <c r="B16">
        <v>2.3471372076872601E-4</v>
      </c>
      <c r="C16">
        <f t="shared" si="0"/>
        <v>0.99976531382234168</v>
      </c>
      <c r="D16">
        <f t="shared" si="1"/>
        <v>2.3468617765831645E-4</v>
      </c>
    </row>
    <row r="17" spans="1:4" x14ac:dyDescent="0.2">
      <c r="A17">
        <v>15</v>
      </c>
      <c r="B17">
        <v>2.3653822214404801E-4</v>
      </c>
      <c r="C17">
        <f t="shared" si="0"/>
        <v>0.99976348975081564</v>
      </c>
      <c r="D17">
        <f t="shared" si="1"/>
        <v>2.3651024918436292E-4</v>
      </c>
    </row>
    <row r="18" spans="1:4" x14ac:dyDescent="0.2">
      <c r="A18">
        <v>16</v>
      </c>
      <c r="B18">
        <v>2.3858896168991E-4</v>
      </c>
      <c r="C18">
        <f t="shared" si="0"/>
        <v>0.99976143949839291</v>
      </c>
      <c r="D18">
        <f t="shared" si="1"/>
        <v>2.3856050160708797E-4</v>
      </c>
    </row>
    <row r="19" spans="1:4" x14ac:dyDescent="0.2">
      <c r="A19">
        <v>17</v>
      </c>
      <c r="B19">
        <v>2.40893992939458E-4</v>
      </c>
      <c r="C19">
        <f t="shared" si="0"/>
        <v>0.99975913501968872</v>
      </c>
      <c r="D19">
        <f t="shared" si="1"/>
        <v>2.4086498031128389E-4</v>
      </c>
    </row>
    <row r="20" spans="1:4" x14ac:dyDescent="0.2">
      <c r="A20">
        <v>18</v>
      </c>
      <c r="B20">
        <v>2.4348484806395099E-4</v>
      </c>
      <c r="C20">
        <f t="shared" si="0"/>
        <v>0.99975654479196596</v>
      </c>
      <c r="D20">
        <f t="shared" si="1"/>
        <v>2.4345520803403797E-4</v>
      </c>
    </row>
    <row r="21" spans="1:4" x14ac:dyDescent="0.2">
      <c r="A21">
        <v>19</v>
      </c>
      <c r="B21">
        <v>2.4639696922388102E-4</v>
      </c>
      <c r="C21">
        <f t="shared" si="0"/>
        <v>0.99975363338401635</v>
      </c>
      <c r="D21">
        <f t="shared" si="1"/>
        <v>2.4636661598365084E-4</v>
      </c>
    </row>
    <row r="22" spans="1:4" x14ac:dyDescent="0.2">
      <c r="A22">
        <v>20</v>
      </c>
      <c r="B22">
        <v>2.4967019340764202E-4</v>
      </c>
      <c r="C22">
        <f t="shared" si="0"/>
        <v>0.99975036097160142</v>
      </c>
      <c r="D22">
        <f t="shared" si="1"/>
        <v>2.4963902839858498E-4</v>
      </c>
    </row>
    <row r="23" spans="1:4" x14ac:dyDescent="0.2">
      <c r="A23">
        <v>21</v>
      </c>
      <c r="B23">
        <v>2.5334929739018999E-4</v>
      </c>
      <c r="C23">
        <f t="shared" si="0"/>
        <v>0.99974668279283296</v>
      </c>
      <c r="D23">
        <f t="shared" si="1"/>
        <v>2.5331720716703643E-4</v>
      </c>
    </row>
    <row r="24" spans="1:4" x14ac:dyDescent="0.2">
      <c r="A24">
        <v>22</v>
      </c>
      <c r="B24">
        <v>2.5748461026657403E-4</v>
      </c>
      <c r="C24">
        <f t="shared" si="0"/>
        <v>0.99974254853605071</v>
      </c>
      <c r="D24">
        <f t="shared" si="1"/>
        <v>2.5745146394928753E-4</v>
      </c>
    </row>
    <row r="25" spans="1:4" x14ac:dyDescent="0.2">
      <c r="A25">
        <v>23</v>
      </c>
      <c r="B25">
        <v>2.6213270193962902E-4</v>
      </c>
      <c r="C25">
        <f t="shared" si="0"/>
        <v>0.99973790165183529</v>
      </c>
      <c r="D25">
        <f t="shared" si="1"/>
        <v>2.6209834816470767E-4</v>
      </c>
    </row>
    <row r="26" spans="1:4" x14ac:dyDescent="0.2">
      <c r="A26">
        <v>24</v>
      </c>
      <c r="B26">
        <v>2.6735715698014299E-4</v>
      </c>
      <c r="C26">
        <f t="shared" si="0"/>
        <v>0.99973267857975967</v>
      </c>
      <c r="D26">
        <f t="shared" si="1"/>
        <v>2.6732142024032957E-4</v>
      </c>
    </row>
    <row r="27" spans="1:4" x14ac:dyDescent="0.2">
      <c r="A27">
        <v>25</v>
      </c>
      <c r="B27">
        <v>2.7322944444568002E-4</v>
      </c>
      <c r="C27">
        <f t="shared" si="0"/>
        <v>0.99972680787931956</v>
      </c>
      <c r="D27">
        <f t="shared" si="1"/>
        <v>2.731921206804433E-4</v>
      </c>
    </row>
    <row r="28" spans="1:4" x14ac:dyDescent="0.2">
      <c r="A28">
        <v>26</v>
      </c>
      <c r="B28">
        <v>2.79829895556945E-4</v>
      </c>
      <c r="C28">
        <f t="shared" si="0"/>
        <v>0.99972020925317651</v>
      </c>
      <c r="D28">
        <f t="shared" si="1"/>
        <v>2.7979074682349392E-4</v>
      </c>
    </row>
    <row r="29" spans="1:4" x14ac:dyDescent="0.2">
      <c r="A29">
        <v>27</v>
      </c>
      <c r="B29">
        <v>2.87248802606006E-4</v>
      </c>
      <c r="C29">
        <f t="shared" si="0"/>
        <v>0.99971279244938138</v>
      </c>
      <c r="D29">
        <f t="shared" si="1"/>
        <v>2.872075506186178E-4</v>
      </c>
    </row>
    <row r="30" spans="1:4" x14ac:dyDescent="0.2">
      <c r="A30">
        <v>28</v>
      </c>
      <c r="B30">
        <v>2.9558765412915101E-4</v>
      </c>
      <c r="C30">
        <f t="shared" si="0"/>
        <v>0.9997044560275975</v>
      </c>
      <c r="D30">
        <f t="shared" si="1"/>
        <v>2.9554397240250108E-4</v>
      </c>
    </row>
    <row r="31" spans="1:4" x14ac:dyDescent="0.2">
      <c r="A31">
        <v>29</v>
      </c>
      <c r="B31">
        <v>3.0496052324116498E-4</v>
      </c>
      <c r="C31">
        <f t="shared" si="0"/>
        <v>0.99969508597249268</v>
      </c>
      <c r="D31">
        <f t="shared" si="1"/>
        <v>3.0491402750731922E-4</v>
      </c>
    </row>
    <row r="32" spans="1:4" x14ac:dyDescent="0.2">
      <c r="A32">
        <v>30</v>
      </c>
      <c r="B32">
        <v>3.1549562812307E-4</v>
      </c>
      <c r="C32">
        <f t="shared" si="0"/>
        <v>0.99968455413538904</v>
      </c>
      <c r="D32">
        <f t="shared" si="1"/>
        <v>3.1544586461096369E-4</v>
      </c>
    </row>
    <row r="33" spans="1:4" x14ac:dyDescent="0.2">
      <c r="A33">
        <v>31</v>
      </c>
      <c r="B33">
        <v>3.2733708601033099E-4</v>
      </c>
      <c r="C33">
        <f t="shared" si="0"/>
        <v>0.99967271648292844</v>
      </c>
      <c r="D33">
        <f t="shared" si="1"/>
        <v>3.2728351707156378E-4</v>
      </c>
    </row>
    <row r="34" spans="1:4" x14ac:dyDescent="0.2">
      <c r="A34">
        <v>32</v>
      </c>
      <c r="B34">
        <v>3.4064688467561201E-4</v>
      </c>
      <c r="C34">
        <f t="shared" si="0"/>
        <v>0.99965941112888679</v>
      </c>
      <c r="D34">
        <f t="shared" si="1"/>
        <v>3.4058887111321212E-4</v>
      </c>
    </row>
    <row r="35" spans="1:4" x14ac:dyDescent="0.2">
      <c r="A35">
        <v>33</v>
      </c>
      <c r="B35">
        <v>3.5560709837538702E-4</v>
      </c>
      <c r="C35">
        <f t="shared" si="0"/>
        <v>0.99964445612233466</v>
      </c>
      <c r="D35">
        <f t="shared" si="1"/>
        <v>3.5554387766534301E-4</v>
      </c>
    </row>
    <row r="36" spans="1:4" x14ac:dyDescent="0.2">
      <c r="A36">
        <v>34</v>
      </c>
      <c r="B36">
        <v>3.72422378573936E-4</v>
      </c>
      <c r="C36">
        <f t="shared" si="0"/>
        <v>0.99962764696203188</v>
      </c>
      <c r="D36">
        <f t="shared" si="1"/>
        <v>3.7235303796812058E-4</v>
      </c>
    </row>
    <row r="37" spans="1:4" x14ac:dyDescent="0.2">
      <c r="A37">
        <v>35</v>
      </c>
      <c r="B37">
        <v>3.9132275351710401E-4</v>
      </c>
      <c r="C37">
        <f t="shared" si="0"/>
        <v>0.9996087538032451</v>
      </c>
      <c r="D37">
        <f t="shared" si="1"/>
        <v>3.9124619675490191E-4</v>
      </c>
    </row>
    <row r="38" spans="1:4" x14ac:dyDescent="0.2">
      <c r="A38">
        <v>36</v>
      </c>
      <c r="B38">
        <v>4.1256677495322399E-4</v>
      </c>
      <c r="C38">
        <f t="shared" si="0"/>
        <v>0.99958751831901593</v>
      </c>
      <c r="D38">
        <f t="shared" si="1"/>
        <v>4.1248168098406701E-4</v>
      </c>
    </row>
    <row r="39" spans="1:4" x14ac:dyDescent="0.2">
      <c r="A39">
        <v>37</v>
      </c>
      <c r="B39">
        <v>4.3644505504742402E-4</v>
      </c>
      <c r="C39">
        <f t="shared" si="0"/>
        <v>0.99956365017324111</v>
      </c>
      <c r="D39">
        <f t="shared" si="1"/>
        <v>4.3634982675888612E-4</v>
      </c>
    </row>
    <row r="40" spans="1:4" x14ac:dyDescent="0.2">
      <c r="A40">
        <v>38</v>
      </c>
      <c r="B40">
        <v>4.6328424187330503E-4</v>
      </c>
      <c r="C40">
        <f t="shared" si="0"/>
        <v>0.99953682305770042</v>
      </c>
      <c r="D40">
        <f t="shared" si="1"/>
        <v>4.6317694229958128E-4</v>
      </c>
    </row>
    <row r="41" spans="1:4" x14ac:dyDescent="0.2">
      <c r="A41">
        <v>39</v>
      </c>
      <c r="B41">
        <v>4.9345148786559504E-4</v>
      </c>
      <c r="C41">
        <f t="shared" si="0"/>
        <v>0.99950667023929685</v>
      </c>
      <c r="D41">
        <f t="shared" si="1"/>
        <v>4.9332976070315393E-4</v>
      </c>
    </row>
    <row r="42" spans="1:4" x14ac:dyDescent="0.2">
      <c r="A42">
        <v>40</v>
      </c>
      <c r="B42">
        <v>5.2735947236092905E-4</v>
      </c>
      <c r="C42">
        <f t="shared" si="0"/>
        <v>0.99947277955720504</v>
      </c>
      <c r="D42">
        <f t="shared" si="1"/>
        <v>5.2722044279496227E-4</v>
      </c>
    </row>
    <row r="43" spans="1:4" x14ac:dyDescent="0.2">
      <c r="A43">
        <v>41</v>
      </c>
      <c r="B43">
        <v>5.6547204693368396E-4</v>
      </c>
      <c r="C43">
        <f t="shared" si="0"/>
        <v>0.99943468780225275</v>
      </c>
      <c r="D43">
        <f t="shared" si="1"/>
        <v>5.653121977472475E-4</v>
      </c>
    </row>
    <row r="44" spans="1:4" x14ac:dyDescent="0.2">
      <c r="A44">
        <v>42</v>
      </c>
      <c r="B44">
        <v>6.0831058075346098E-4</v>
      </c>
      <c r="C44">
        <f t="shared" si="0"/>
        <v>0.9993918744026169</v>
      </c>
      <c r="D44">
        <f t="shared" si="1"/>
        <v>6.0812559738310235E-4</v>
      </c>
    </row>
    <row r="45" spans="1:4" x14ac:dyDescent="0.2">
      <c r="A45">
        <v>43</v>
      </c>
      <c r="B45">
        <v>6.5646109276688998E-4</v>
      </c>
      <c r="C45">
        <f t="shared" si="0"/>
        <v>0.99934375433067468</v>
      </c>
      <c r="D45">
        <f t="shared" si="1"/>
        <v>6.5624566932531714E-4</v>
      </c>
    </row>
    <row r="46" spans="1:4" x14ac:dyDescent="0.2">
      <c r="A46">
        <v>44</v>
      </c>
      <c r="B46">
        <v>7.1058226826998399E-4</v>
      </c>
      <c r="C46">
        <f t="shared" si="0"/>
        <v>0.99928967013552195</v>
      </c>
      <c r="D46">
        <f t="shared" si="1"/>
        <v>7.1032986447805424E-4</v>
      </c>
    </row>
    <row r="47" spans="1:4" x14ac:dyDescent="0.2">
      <c r="A47">
        <v>45</v>
      </c>
      <c r="B47">
        <v>7.7141446953546205E-4</v>
      </c>
      <c r="C47">
        <f t="shared" si="0"/>
        <v>0.99922888299411228</v>
      </c>
      <c r="D47">
        <f t="shared" si="1"/>
        <v>7.7111700588772258E-4</v>
      </c>
    </row>
    <row r="48" spans="1:4" x14ac:dyDescent="0.2">
      <c r="A48">
        <v>46</v>
      </c>
      <c r="B48">
        <v>8.3978986375786002E-4</v>
      </c>
      <c r="C48">
        <f t="shared" si="0"/>
        <v>0.99916056266106057</v>
      </c>
      <c r="D48">
        <f t="shared" si="1"/>
        <v>8.3943733893943051E-4</v>
      </c>
    </row>
    <row r="49" spans="1:4" x14ac:dyDescent="0.2">
      <c r="A49">
        <v>47</v>
      </c>
      <c r="B49">
        <v>9.1664380686383396E-4</v>
      </c>
      <c r="C49">
        <f t="shared" si="0"/>
        <v>0.9990837761827337</v>
      </c>
      <c r="D49">
        <f t="shared" si="1"/>
        <v>9.1622381726630397E-4</v>
      </c>
    </row>
    <row r="50" spans="1:4" x14ac:dyDescent="0.2">
      <c r="A50">
        <v>48</v>
      </c>
      <c r="B50">
        <v>1.0030276389149499E-3</v>
      </c>
      <c r="C50">
        <f t="shared" si="0"/>
        <v>0.99899747522516436</v>
      </c>
      <c r="D50">
        <f t="shared" si="1"/>
        <v>1.0025247748356447E-3</v>
      </c>
    </row>
    <row r="51" spans="1:4" x14ac:dyDescent="0.2">
      <c r="A51">
        <v>49</v>
      </c>
      <c r="B51">
        <v>1.1001230661404E-3</v>
      </c>
      <c r="C51">
        <f t="shared" si="0"/>
        <v>0.99890048184739311</v>
      </c>
      <c r="D51">
        <f t="shared" si="1"/>
        <v>1.0995181526068931E-3</v>
      </c>
    </row>
    <row r="52" spans="1:4" x14ac:dyDescent="0.2">
      <c r="A52">
        <v>50</v>
      </c>
      <c r="B52">
        <v>1.2092583263418101E-3</v>
      </c>
      <c r="C52">
        <f t="shared" si="0"/>
        <v>0.99879147253187961</v>
      </c>
      <c r="D52">
        <f t="shared" si="1"/>
        <v>1.2085274681203906E-3</v>
      </c>
    </row>
    <row r="53" spans="1:4" x14ac:dyDescent="0.2">
      <c r="A53">
        <v>51</v>
      </c>
      <c r="B53">
        <v>1.3319263588081999E-3</v>
      </c>
      <c r="C53">
        <f t="shared" si="0"/>
        <v>0.99866896026142316</v>
      </c>
      <c r="D53">
        <f t="shared" si="1"/>
        <v>1.3310397385768447E-3</v>
      </c>
    </row>
    <row r="54" spans="1:4" x14ac:dyDescent="0.2">
      <c r="A54">
        <v>52</v>
      </c>
      <c r="B54">
        <v>1.46980522730042E-3</v>
      </c>
      <c r="C54">
        <f t="shared" si="0"/>
        <v>0.99853127440738698</v>
      </c>
      <c r="D54">
        <f t="shared" si="1"/>
        <v>1.4687255926130183E-3</v>
      </c>
    </row>
    <row r="55" spans="1:4" x14ac:dyDescent="0.2">
      <c r="A55">
        <v>53</v>
      </c>
      <c r="B55">
        <v>1.6247810754856701E-3</v>
      </c>
      <c r="C55">
        <f t="shared" si="0"/>
        <v>0.99837653816669603</v>
      </c>
      <c r="D55">
        <f t="shared" si="1"/>
        <v>1.6234618333039741E-3</v>
      </c>
    </row>
    <row r="56" spans="1:4" x14ac:dyDescent="0.2">
      <c r="A56">
        <v>54</v>
      </c>
      <c r="B56">
        <v>1.7989739288458899E-3</v>
      </c>
      <c r="C56">
        <f t="shared" si="0"/>
        <v>0.99820264325484998</v>
      </c>
      <c r="D56">
        <f t="shared" si="1"/>
        <v>1.797356745150025E-3</v>
      </c>
    </row>
    <row r="57" spans="1:4" x14ac:dyDescent="0.2">
      <c r="A57">
        <v>55</v>
      </c>
      <c r="B57">
        <v>1.99476669602278E-3</v>
      </c>
      <c r="C57">
        <f t="shared" si="0"/>
        <v>0.99800722152882837</v>
      </c>
      <c r="D57">
        <f t="shared" si="1"/>
        <v>1.9927784711716301E-3</v>
      </c>
    </row>
    <row r="58" spans="1:4" x14ac:dyDescent="0.2">
      <c r="A58">
        <v>56</v>
      </c>
      <c r="B58">
        <v>2.2148377663296099E-3</v>
      </c>
      <c r="C58">
        <f t="shared" si="0"/>
        <v>0.99778761317702136</v>
      </c>
      <c r="D58">
        <f t="shared" si="1"/>
        <v>2.2123868229786403E-3</v>
      </c>
    </row>
    <row r="59" spans="1:4" x14ac:dyDescent="0.2">
      <c r="A59">
        <v>57</v>
      </c>
      <c r="B59">
        <v>2.4621976493544801E-3</v>
      </c>
      <c r="C59">
        <f t="shared" si="0"/>
        <v>0.99754083107299674</v>
      </c>
      <c r="D59">
        <f t="shared" si="1"/>
        <v>2.4591689270032635E-3</v>
      </c>
    </row>
    <row r="60" spans="1:4" x14ac:dyDescent="0.2">
      <c r="A60">
        <v>58</v>
      </c>
      <c r="B60">
        <v>2.7402301578744299E-3</v>
      </c>
      <c r="C60">
        <f t="shared" si="0"/>
        <v>0.99726352084579795</v>
      </c>
      <c r="D60">
        <f t="shared" si="1"/>
        <v>2.7364791542020539E-3</v>
      </c>
    </row>
    <row r="61" spans="1:4" x14ac:dyDescent="0.2">
      <c r="A61">
        <v>59</v>
      </c>
      <c r="B61">
        <v>3.0527386974508598E-3</v>
      </c>
      <c r="C61">
        <f t="shared" si="0"/>
        <v>0.99695191617142243</v>
      </c>
      <c r="D61">
        <f t="shared" si="1"/>
        <v>3.0480838285775746E-3</v>
      </c>
    </row>
    <row r="62" spans="1:4" x14ac:dyDescent="0.2">
      <c r="A62">
        <v>60</v>
      </c>
      <c r="B62">
        <v>3.4039982959347698E-3</v>
      </c>
      <c r="C62">
        <f t="shared" si="0"/>
        <v>0.99660178873805105</v>
      </c>
      <c r="D62">
        <f t="shared" si="1"/>
        <v>3.3982112619489468E-3</v>
      </c>
    </row>
    <row r="63" spans="1:4" x14ac:dyDescent="0.2">
      <c r="A63">
        <v>61</v>
      </c>
      <c r="B63">
        <v>3.7988140846306798E-3</v>
      </c>
      <c r="C63">
        <f t="shared" si="0"/>
        <v>0.99620839228149105</v>
      </c>
      <c r="D63">
        <f t="shared" si="1"/>
        <v>3.7916077185089492E-3</v>
      </c>
    </row>
    <row r="64" spans="1:4" x14ac:dyDescent="0.2">
      <c r="A64">
        <v>62</v>
      </c>
      <c r="B64">
        <v>4.2425870311248899E-3</v>
      </c>
      <c r="C64">
        <f t="shared" si="0"/>
        <v>0.99576640002728212</v>
      </c>
      <c r="D64">
        <f t="shared" si="1"/>
        <v>4.233599972717883E-3</v>
      </c>
    </row>
    <row r="65" spans="1:4" x14ac:dyDescent="0.2">
      <c r="A65">
        <v>63</v>
      </c>
      <c r="B65">
        <v>4.7413878229843696E-3</v>
      </c>
      <c r="C65">
        <f t="shared" si="0"/>
        <v>0.99526983481229825</v>
      </c>
      <c r="D65">
        <f t="shared" si="1"/>
        <v>4.7301651877017514E-3</v>
      </c>
    </row>
    <row r="66" spans="1:4" x14ac:dyDescent="0.2">
      <c r="A66">
        <v>64</v>
      </c>
      <c r="B66">
        <v>5.3020399130344299E-3</v>
      </c>
      <c r="C66">
        <f t="shared" si="0"/>
        <v>0.99471199109198305</v>
      </c>
      <c r="D66">
        <f t="shared" si="1"/>
        <v>5.2880089080169501E-3</v>
      </c>
    </row>
    <row r="67" spans="1:4" x14ac:dyDescent="0.2">
      <c r="A67">
        <v>65</v>
      </c>
      <c r="B67">
        <v>5.9322128622506997E-3</v>
      </c>
      <c r="C67">
        <f t="shared" ref="C67:C120" si="2">EXP(-B67)</f>
        <v>0.99408534797044545</v>
      </c>
      <c r="D67">
        <f t="shared" ref="D67:D122" si="3">1-C67</f>
        <v>5.9146520295545457E-3</v>
      </c>
    </row>
    <row r="68" spans="1:4" x14ac:dyDescent="0.2">
      <c r="A68">
        <v>66</v>
      </c>
      <c r="B68">
        <v>6.64052725716979E-3</v>
      </c>
      <c r="C68">
        <f t="shared" si="2"/>
        <v>0.99338147232075569</v>
      </c>
      <c r="D68">
        <f t="shared" si="3"/>
        <v>6.6185276792443126E-3</v>
      </c>
    </row>
    <row r="69" spans="1:4" x14ac:dyDescent="0.2">
      <c r="A69">
        <v>67</v>
      </c>
      <c r="B69">
        <v>7.4366726370588502E-3</v>
      </c>
      <c r="C69">
        <f t="shared" si="2"/>
        <v>0.99259091099373209</v>
      </c>
      <c r="D69">
        <f t="shared" si="3"/>
        <v>7.4090890062679104E-3</v>
      </c>
    </row>
    <row r="70" spans="1:4" x14ac:dyDescent="0.2">
      <c r="A70">
        <v>68</v>
      </c>
      <c r="B70">
        <v>8.3315400440541493E-3</v>
      </c>
      <c r="C70">
        <f t="shared" si="2"/>
        <v>0.99170307104776678</v>
      </c>
      <c r="D70">
        <f t="shared" si="3"/>
        <v>8.2969289522332179E-3</v>
      </c>
    </row>
    <row r="71" spans="1:4" x14ac:dyDescent="0.2">
      <c r="A71">
        <v>69</v>
      </c>
      <c r="B71">
        <v>9.3373710095168601E-3</v>
      </c>
      <c r="C71">
        <f t="shared" si="2"/>
        <v>0.99070608687319361</v>
      </c>
      <c r="D71">
        <f t="shared" si="3"/>
        <v>9.2939131268063857E-3</v>
      </c>
    </row>
    <row r="72" spans="1:4" x14ac:dyDescent="0.2">
      <c r="A72">
        <v>70</v>
      </c>
      <c r="B72">
        <v>1.0467925014697E-2</v>
      </c>
      <c r="C72">
        <f t="shared" si="2"/>
        <v>0.98958667303685266</v>
      </c>
      <c r="D72">
        <f t="shared" si="3"/>
        <v>1.041332696314734E-2</v>
      </c>
    </row>
    <row r="73" spans="1:4" x14ac:dyDescent="0.2">
      <c r="A73">
        <v>71</v>
      </c>
      <c r="B73">
        <v>1.1738667716519401E-2</v>
      </c>
      <c r="C73">
        <f t="shared" si="2"/>
        <v>0.98832996164179721</v>
      </c>
      <c r="D73">
        <f t="shared" si="3"/>
        <v>1.1670038358202794E-2</v>
      </c>
    </row>
    <row r="74" spans="1:4" x14ac:dyDescent="0.2">
      <c r="A74">
        <v>72</v>
      </c>
      <c r="B74">
        <v>1.31669825133678E-2</v>
      </c>
      <c r="C74">
        <f t="shared" si="2"/>
        <v>0.98691932299126284</v>
      </c>
      <c r="D74">
        <f t="shared" si="3"/>
        <v>1.3080677008737163E-2</v>
      </c>
    </row>
    <row r="75" spans="1:4" x14ac:dyDescent="0.2">
      <c r="A75">
        <v>73</v>
      </c>
      <c r="B75">
        <v>1.47724083450254E-2</v>
      </c>
      <c r="C75">
        <f t="shared" si="2"/>
        <v>0.98533616837506288</v>
      </c>
      <c r="D75">
        <f t="shared" si="3"/>
        <v>1.4663831624937118E-2</v>
      </c>
    </row>
    <row r="76" spans="1:4" x14ac:dyDescent="0.2">
      <c r="A76">
        <v>74</v>
      </c>
      <c r="B76">
        <v>1.6576906979808501E-2</v>
      </c>
      <c r="C76">
        <f t="shared" si="2"/>
        <v>0.9835597338732821</v>
      </c>
      <c r="D76">
        <f t="shared" si="3"/>
        <v>1.6440266126717895E-2</v>
      </c>
    </row>
    <row r="77" spans="1:4" x14ac:dyDescent="0.2">
      <c r="A77">
        <v>75</v>
      </c>
      <c r="B77">
        <v>1.8605163445304801E-2</v>
      </c>
      <c r="C77">
        <f t="shared" si="2"/>
        <v>0.98156684421272111</v>
      </c>
      <c r="D77">
        <f t="shared" si="3"/>
        <v>1.8433155787278888E-2</v>
      </c>
    </row>
    <row r="78" spans="1:4" x14ac:dyDescent="0.2">
      <c r="A78">
        <v>76</v>
      </c>
      <c r="B78">
        <v>2.08849237125226E-2</v>
      </c>
      <c r="C78">
        <f t="shared" si="2"/>
        <v>0.97933165593645743</v>
      </c>
      <c r="D78">
        <f t="shared" si="3"/>
        <v>2.0668344063542565E-2</v>
      </c>
    </row>
    <row r="79" spans="1:4" x14ac:dyDescent="0.2">
      <c r="A79">
        <v>77</v>
      </c>
      <c r="B79">
        <v>2.3447374252875401E-2</v>
      </c>
      <c r="C79">
        <f t="shared" si="2"/>
        <v>0.97682537948162906</v>
      </c>
      <c r="D79">
        <f t="shared" si="3"/>
        <v>2.3174620518370936E-2</v>
      </c>
    </row>
    <row r="80" spans="1:4" x14ac:dyDescent="0.2">
      <c r="A80">
        <v>78</v>
      </c>
      <c r="B80">
        <v>2.6327568660232E-2</v>
      </c>
      <c r="C80">
        <f t="shared" si="2"/>
        <v>0.97401598023679725</v>
      </c>
      <c r="D80">
        <f t="shared" si="3"/>
        <v>2.5984019763202748E-2</v>
      </c>
    </row>
    <row r="81" spans="1:4" x14ac:dyDescent="0.2">
      <c r="A81">
        <v>79</v>
      </c>
      <c r="B81">
        <v>2.9564907174100701E-2</v>
      </c>
      <c r="C81">
        <f t="shared" si="2"/>
        <v>0.97086785930687258</v>
      </c>
      <c r="D81">
        <f t="shared" si="3"/>
        <v>2.9132140693127417E-2</v>
      </c>
    </row>
    <row r="82" spans="1:4" x14ac:dyDescent="0.2">
      <c r="A82">
        <v>80</v>
      </c>
      <c r="B82">
        <v>3.3203675663689203E-2</v>
      </c>
      <c r="C82">
        <f t="shared" si="2"/>
        <v>0.96734151559797688</v>
      </c>
      <c r="D82">
        <f t="shared" si="3"/>
        <v>3.2658484402023125E-2</v>
      </c>
    </row>
    <row r="83" spans="1:4" x14ac:dyDescent="0.2">
      <c r="A83">
        <v>81</v>
      </c>
      <c r="B83">
        <v>3.7293651445986703E-2</v>
      </c>
      <c r="C83">
        <f t="shared" si="2"/>
        <v>0.96339319200383977</v>
      </c>
      <c r="D83">
        <f t="shared" si="3"/>
        <v>3.6606807996160229E-2</v>
      </c>
    </row>
    <row r="84" spans="1:4" x14ac:dyDescent="0.2">
      <c r="A84">
        <v>82</v>
      </c>
      <c r="B84">
        <v>4.1890784225289003E-2</v>
      </c>
      <c r="C84">
        <f t="shared" si="2"/>
        <v>0.95897450999736522</v>
      </c>
      <c r="D84">
        <f t="shared" si="3"/>
        <v>4.1025490002634779E-2</v>
      </c>
    </row>
    <row r="85" spans="1:4" x14ac:dyDescent="0.2">
      <c r="A85">
        <v>83</v>
      </c>
      <c r="B85">
        <v>4.7057961469224897E-2</v>
      </c>
      <c r="C85">
        <f t="shared" si="2"/>
        <v>0.95403209888565044</v>
      </c>
      <c r="D85">
        <f t="shared" si="3"/>
        <v>4.5967901114349563E-2</v>
      </c>
    </row>
    <row r="86" spans="1:4" x14ac:dyDescent="0.2">
      <c r="A86">
        <v>84</v>
      </c>
      <c r="B86">
        <v>5.2865868691408698E-2</v>
      </c>
      <c r="C86">
        <f t="shared" si="2"/>
        <v>0.94850722846604674</v>
      </c>
      <c r="D86">
        <f t="shared" si="3"/>
        <v>5.1492771533953263E-2</v>
      </c>
    </row>
    <row r="87" spans="1:4" x14ac:dyDescent="0.2">
      <c r="A87">
        <v>85</v>
      </c>
      <c r="B87">
        <v>5.9393956409143397E-2</v>
      </c>
      <c r="C87">
        <f t="shared" si="2"/>
        <v>0.94233545692866594</v>
      </c>
      <c r="D87">
        <f t="shared" si="3"/>
        <v>5.7664543071334062E-2</v>
      </c>
    </row>
    <row r="88" spans="1:4" x14ac:dyDescent="0.2">
      <c r="A88">
        <v>86</v>
      </c>
      <c r="B88">
        <v>6.6731527003877203E-2</v>
      </c>
      <c r="C88">
        <f t="shared" si="2"/>
        <v>0.93544630970083831</v>
      </c>
      <c r="D88">
        <f t="shared" si="3"/>
        <v>6.4553690299161692E-2</v>
      </c>
    </row>
    <row r="89" spans="1:4" x14ac:dyDescent="0.2">
      <c r="A89">
        <v>87</v>
      </c>
      <c r="B89">
        <v>7.4978956352358003E-2</v>
      </c>
      <c r="C89">
        <f t="shared" si="2"/>
        <v>0.92776300964100145</v>
      </c>
      <c r="D89">
        <f t="shared" si="3"/>
        <v>7.2236990358998554E-2</v>
      </c>
    </row>
    <row r="90" spans="1:4" x14ac:dyDescent="0.2">
      <c r="A90">
        <v>88</v>
      </c>
      <c r="B90">
        <v>8.4249066940050396E-2</v>
      </c>
      <c r="C90">
        <f t="shared" si="2"/>
        <v>0.91920228468137077</v>
      </c>
      <c r="D90">
        <f t="shared" si="3"/>
        <v>8.0797715318629226E-2</v>
      </c>
    </row>
    <row r="91" spans="1:4" x14ac:dyDescent="0.2">
      <c r="A91">
        <v>89</v>
      </c>
      <c r="B91">
        <v>9.4668671240616703E-2</v>
      </c>
      <c r="C91">
        <f t="shared" si="2"/>
        <v>0.90967428579484932</v>
      </c>
      <c r="D91">
        <f t="shared" si="3"/>
        <v>9.0325714205150676E-2</v>
      </c>
    </row>
    <row r="92" spans="1:4" x14ac:dyDescent="0.2">
      <c r="A92">
        <v>90</v>
      </c>
      <c r="B92">
        <v>0.106380306474453</v>
      </c>
      <c r="C92">
        <f t="shared" si="2"/>
        <v>0.89908265609398264</v>
      </c>
      <c r="D92">
        <f t="shared" si="3"/>
        <v>0.10091734390601736</v>
      </c>
    </row>
    <row r="93" spans="1:4" x14ac:dyDescent="0.2">
      <c r="A93">
        <v>91</v>
      </c>
      <c r="B93">
        <v>0.119544184477285</v>
      </c>
      <c r="C93">
        <f t="shared" si="2"/>
        <v>0.88732480097037691</v>
      </c>
      <c r="D93">
        <f t="shared" si="3"/>
        <v>0.11267519902962309</v>
      </c>
    </row>
    <row r="94" spans="1:4" x14ac:dyDescent="0.2">
      <c r="A94">
        <v>92</v>
      </c>
      <c r="B94">
        <v>0.13434038335246901</v>
      </c>
      <c r="C94">
        <f t="shared" si="2"/>
        <v>0.87429241936472413</v>
      </c>
      <c r="D94">
        <f t="shared" si="3"/>
        <v>0.12570758063527587</v>
      </c>
    </row>
    <row r="95" spans="1:4" x14ac:dyDescent="0.2">
      <c r="A95">
        <v>93</v>
      </c>
      <c r="B95">
        <v>0.150971310888175</v>
      </c>
      <c r="C95">
        <f t="shared" si="2"/>
        <v>0.85987236727984351</v>
      </c>
      <c r="D95">
        <f t="shared" si="3"/>
        <v>0.14012763272015649</v>
      </c>
    </row>
    <row r="96" spans="1:4" x14ac:dyDescent="0.2">
      <c r="A96">
        <v>94</v>
      </c>
      <c r="B96">
        <v>0.16966447343830901</v>
      </c>
      <c r="C96">
        <f t="shared" si="2"/>
        <v>0.84394793604590757</v>
      </c>
      <c r="D96">
        <f t="shared" si="3"/>
        <v>0.15605206395409243</v>
      </c>
    </row>
    <row r="97" spans="1:4" x14ac:dyDescent="0.2">
      <c r="A97">
        <v>95</v>
      </c>
      <c r="B97">
        <v>0.19067558814465899</v>
      </c>
      <c r="C97">
        <f t="shared" si="2"/>
        <v>0.82640063883393244</v>
      </c>
      <c r="D97">
        <f t="shared" si="3"/>
        <v>0.17359936116606756</v>
      </c>
    </row>
    <row r="98" spans="1:4" x14ac:dyDescent="0.2">
      <c r="A98">
        <v>96</v>
      </c>
      <c r="B98">
        <v>0.21429208107459699</v>
      </c>
      <c r="C98">
        <f t="shared" si="2"/>
        <v>0.80711260827344922</v>
      </c>
      <c r="D98">
        <f t="shared" si="3"/>
        <v>0.19288739172655078</v>
      </c>
    </row>
    <row r="99" spans="1:4" x14ac:dyDescent="0.2">
      <c r="A99">
        <v>97</v>
      </c>
      <c r="B99">
        <v>0.240837019127847</v>
      </c>
      <c r="C99">
        <f t="shared" si="2"/>
        <v>0.78596971397961857</v>
      </c>
      <c r="D99">
        <f t="shared" si="3"/>
        <v>0.21403028602038143</v>
      </c>
    </row>
    <row r="100" spans="1:4" x14ac:dyDescent="0.2">
      <c r="A100">
        <v>98</v>
      </c>
      <c r="B100">
        <v>0.27067352949970003</v>
      </c>
      <c r="C100">
        <f t="shared" si="2"/>
        <v>0.76286550883957904</v>
      </c>
      <c r="D100">
        <f t="shared" si="3"/>
        <v>0.23713449116042096</v>
      </c>
    </row>
    <row r="101" spans="1:4" x14ac:dyDescent="0.2">
      <c r="A101">
        <v>99</v>
      </c>
      <c r="B101">
        <v>0.30420976715766201</v>
      </c>
      <c r="C101">
        <f t="shared" si="2"/>
        <v>0.73770610370652379</v>
      </c>
      <c r="D101">
        <f t="shared" si="3"/>
        <v>0.26229389629347621</v>
      </c>
    </row>
    <row r="102" spans="1:4" x14ac:dyDescent="0.2">
      <c r="A102">
        <v>100</v>
      </c>
      <c r="B102">
        <v>0.34190449828521302</v>
      </c>
      <c r="C102">
        <f t="shared" si="2"/>
        <v>0.71041604742031894</v>
      </c>
      <c r="D102">
        <f t="shared" si="3"/>
        <v>0.28958395257968106</v>
      </c>
    </row>
    <row r="103" spans="1:4" x14ac:dyDescent="0.2">
      <c r="A103">
        <v>101</v>
      </c>
      <c r="B103">
        <v>0.384273376072579</v>
      </c>
      <c r="C103">
        <f t="shared" si="2"/>
        <v>0.68094524759475605</v>
      </c>
      <c r="D103">
        <f t="shared" si="3"/>
        <v>0.31905475240524395</v>
      </c>
    </row>
    <row r="104" spans="1:4" x14ac:dyDescent="0.2">
      <c r="A104">
        <v>102</v>
      </c>
      <c r="B104">
        <v>0.43189599470557899</v>
      </c>
      <c r="C104">
        <f t="shared" si="2"/>
        <v>0.64927690140891392</v>
      </c>
      <c r="D104">
        <f t="shared" si="3"/>
        <v>0.35072309859108608</v>
      </c>
    </row>
    <row r="105" spans="1:4" x14ac:dyDescent="0.2">
      <c r="A105">
        <v>103</v>
      </c>
      <c r="B105">
        <v>0.48542381804907098</v>
      </c>
      <c r="C105">
        <f t="shared" si="2"/>
        <v>0.61543630846802344</v>
      </c>
      <c r="D105">
        <f t="shared" si="3"/>
        <v>0.38456369153197656</v>
      </c>
    </row>
    <row r="106" spans="1:4" x14ac:dyDescent="0.2">
      <c r="A106">
        <v>104</v>
      </c>
      <c r="B106">
        <v>0.54558909148715595</v>
      </c>
      <c r="C106">
        <f t="shared" si="2"/>
        <v>0.57950030407252351</v>
      </c>
      <c r="D106">
        <f t="shared" si="3"/>
        <v>0.42049969592747649</v>
      </c>
    </row>
    <row r="107" spans="1:4" x14ac:dyDescent="0.2">
      <c r="A107">
        <v>105</v>
      </c>
      <c r="B107">
        <v>0.61321485883156301</v>
      </c>
      <c r="C107">
        <f t="shared" si="2"/>
        <v>0.54160687757970638</v>
      </c>
      <c r="D107">
        <f t="shared" si="3"/>
        <v>0.45839312242029362</v>
      </c>
    </row>
    <row r="108" spans="1:4" x14ac:dyDescent="0.2">
      <c r="A108">
        <v>106</v>
      </c>
      <c r="B108">
        <v>0.68922622132667699</v>
      </c>
      <c r="C108">
        <f t="shared" si="2"/>
        <v>0.50196432812526592</v>
      </c>
      <c r="D108">
        <f t="shared" si="3"/>
        <v>0.49803567187473408</v>
      </c>
    </row>
    <row r="109" spans="1:4" x14ac:dyDescent="0.2">
      <c r="A109">
        <v>107</v>
      </c>
      <c r="B109">
        <v>0.774662992771185</v>
      </c>
      <c r="C109">
        <f t="shared" si="2"/>
        <v>0.46085906766840024</v>
      </c>
      <c r="D109">
        <f t="shared" si="3"/>
        <v>0.53914093233159976</v>
      </c>
    </row>
    <row r="110" spans="1:4" x14ac:dyDescent="0.2">
      <c r="A110">
        <v>108</v>
      </c>
      <c r="B110">
        <v>0.87069392387481204</v>
      </c>
      <c r="C110">
        <f t="shared" si="2"/>
        <v>0.41866092961084062</v>
      </c>
      <c r="D110">
        <f t="shared" si="3"/>
        <v>0.58133907038915944</v>
      </c>
    </row>
    <row r="111" spans="1:4" x14ac:dyDescent="0.2">
      <c r="A111">
        <v>109</v>
      </c>
      <c r="B111">
        <v>0.978632690435288</v>
      </c>
      <c r="C111">
        <f t="shared" si="2"/>
        <v>0.37582461629525471</v>
      </c>
      <c r="D111">
        <f t="shared" si="3"/>
        <v>0.62417538370474523</v>
      </c>
    </row>
    <row r="112" spans="1:4" x14ac:dyDescent="0.2">
      <c r="A112">
        <v>110</v>
      </c>
      <c r="B112">
        <v>1.0999558640492599</v>
      </c>
      <c r="C112">
        <f t="shared" si="2"/>
        <v>0.33288577560405069</v>
      </c>
      <c r="D112">
        <f t="shared" si="3"/>
        <v>0.66711422439594936</v>
      </c>
    </row>
    <row r="113" spans="1:4" x14ac:dyDescent="0.2">
      <c r="A113">
        <v>111</v>
      </c>
      <c r="B113">
        <v>1.23632311119137</v>
      </c>
      <c r="C113">
        <f t="shared" si="2"/>
        <v>0.29045021009772992</v>
      </c>
      <c r="D113">
        <f t="shared" si="3"/>
        <v>0.70954978990227002</v>
      </c>
    </row>
    <row r="114" spans="1:4" x14ac:dyDescent="0.2">
      <c r="A114">
        <v>112</v>
      </c>
      <c r="B114">
        <v>1.3895998969790999</v>
      </c>
      <c r="C114">
        <f t="shared" si="2"/>
        <v>0.24917498035243174</v>
      </c>
      <c r="D114">
        <f t="shared" si="3"/>
        <v>0.75082501964756831</v>
      </c>
    </row>
    <row r="115" spans="1:4" x14ac:dyDescent="0.2">
      <c r="A115">
        <v>113</v>
      </c>
      <c r="B115">
        <v>1.56188300420451</v>
      </c>
      <c r="C115">
        <f t="shared" si="2"/>
        <v>0.20974075640169465</v>
      </c>
      <c r="D115">
        <f t="shared" si="3"/>
        <v>0.79025924359830535</v>
      </c>
    </row>
    <row r="116" spans="1:4" x14ac:dyDescent="0.2">
      <c r="A116">
        <v>114</v>
      </c>
      <c r="B116">
        <v>1.75552921672587</v>
      </c>
      <c r="C116">
        <f t="shared" si="2"/>
        <v>0.17281576109589611</v>
      </c>
      <c r="D116">
        <f t="shared" si="3"/>
        <v>0.82718423890410386</v>
      </c>
    </row>
    <row r="117" spans="1:4" x14ac:dyDescent="0.2">
      <c r="A117">
        <v>115</v>
      </c>
      <c r="B117">
        <v>1.97318755959988</v>
      </c>
      <c r="C117">
        <f t="shared" si="2"/>
        <v>0.13901303690029904</v>
      </c>
      <c r="D117">
        <f t="shared" si="3"/>
        <v>0.86098696309970091</v>
      </c>
    </row>
    <row r="118" spans="1:4" x14ac:dyDescent="0.2">
      <c r="A118">
        <v>116</v>
      </c>
      <c r="B118">
        <v>2.21783553699027</v>
      </c>
      <c r="C118">
        <f t="shared" si="2"/>
        <v>0.10884444381859691</v>
      </c>
      <c r="D118">
        <f t="shared" si="3"/>
        <v>0.89115555618140307</v>
      </c>
    </row>
    <row r="119" spans="1:4" x14ac:dyDescent="0.2">
      <c r="A119">
        <v>117</v>
      </c>
      <c r="B119">
        <v>2.49281986357706</v>
      </c>
      <c r="C119">
        <f t="shared" si="2"/>
        <v>8.2676501105342109E-2</v>
      </c>
      <c r="D119">
        <f t="shared" si="3"/>
        <v>0.91732349889465792</v>
      </c>
    </row>
    <row r="120" spans="1:4" x14ac:dyDescent="0.2">
      <c r="A120">
        <v>118</v>
      </c>
      <c r="B120">
        <v>2.80190224666062</v>
      </c>
      <c r="C120">
        <f t="shared" si="2"/>
        <v>6.0694496838820979E-2</v>
      </c>
      <c r="D120">
        <f t="shared" si="3"/>
        <v>0.939305503161179</v>
      </c>
    </row>
    <row r="121" spans="1:4" x14ac:dyDescent="0.2">
      <c r="A121">
        <v>119</v>
      </c>
      <c r="B121">
        <v>3.1493108452465299</v>
      </c>
      <c r="C121">
        <f>EXP(-B121)</f>
        <v>4.2881668792276798E-2</v>
      </c>
      <c r="D121">
        <f t="shared" si="3"/>
        <v>0.95711833120772316</v>
      </c>
    </row>
    <row r="122" spans="1:4" x14ac:dyDescent="0.2">
      <c r="A122">
        <v>120</v>
      </c>
      <c r="B122">
        <v>3.5397980000000002</v>
      </c>
      <c r="C122">
        <f>EXP(-B122)</f>
        <v>2.901918836623741E-2</v>
      </c>
      <c r="D122">
        <f t="shared" si="3"/>
        <v>0.9709808116337626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3B38-44DA-244D-B58F-AC3BDAEC6669}">
  <sheetPr>
    <tabColor rgb="FFFF0000"/>
  </sheetPr>
  <dimension ref="A1:G33"/>
  <sheetViews>
    <sheetView showGridLines="0" zoomScale="83" workbookViewId="0">
      <selection activeCell="F69" sqref="F69"/>
    </sheetView>
  </sheetViews>
  <sheetFormatPr baseColWidth="10" defaultRowHeight="16" x14ac:dyDescent="0.2"/>
  <cols>
    <col min="3" max="3" width="14.33203125" customWidth="1"/>
    <col min="4" max="4" width="14.6640625" customWidth="1"/>
    <col min="5" max="5" width="15.33203125" customWidth="1"/>
    <col min="6" max="6" width="15.6640625" customWidth="1"/>
    <col min="7" max="7" width="13.6640625" customWidth="1"/>
  </cols>
  <sheetData>
    <row r="1" spans="1:7" x14ac:dyDescent="0.2">
      <c r="A1" s="16" t="s">
        <v>57</v>
      </c>
      <c r="B1" s="35">
        <f>'Task 2 a'!B3</f>
        <v>714.17960000000005</v>
      </c>
    </row>
    <row r="3" spans="1:7" ht="34" x14ac:dyDescent="0.2">
      <c r="B3" s="31" t="s">
        <v>13</v>
      </c>
      <c r="C3" s="32" t="s">
        <v>58</v>
      </c>
      <c r="D3" s="32" t="s">
        <v>61</v>
      </c>
      <c r="E3" s="31" t="s">
        <v>59</v>
      </c>
      <c r="F3" s="31" t="s">
        <v>60</v>
      </c>
      <c r="G3" s="31" t="s">
        <v>62</v>
      </c>
    </row>
    <row r="4" spans="1:7" x14ac:dyDescent="0.2">
      <c r="B4" s="33">
        <v>1</v>
      </c>
      <c r="C4" s="34">
        <f>B4*$B$1</f>
        <v>714.17960000000005</v>
      </c>
      <c r="D4" s="34">
        <f>'Task 2 a'!H16</f>
        <v>588.51667093920003</v>
      </c>
      <c r="E4" s="34">
        <f>MAX('Task 2 a'!H16,'Task 2 a'!K16)</f>
        <v>100000</v>
      </c>
      <c r="F4" s="34">
        <f>'Task 2 a'!M16</f>
        <v>0</v>
      </c>
      <c r="G4" s="34">
        <f>0</f>
        <v>0</v>
      </c>
    </row>
    <row r="5" spans="1:7" x14ac:dyDescent="0.2">
      <c r="B5" s="33">
        <v>2</v>
      </c>
      <c r="C5" s="34">
        <f t="shared" ref="C5:C33" si="0">B5*$B$1</f>
        <v>1428.3592000000001</v>
      </c>
      <c r="D5" s="34">
        <f>'Task 2 a'!H17</f>
        <v>1217.7586955073925</v>
      </c>
      <c r="E5" s="34">
        <f>MAX('Task 2 a'!H17,'Task 2 a'!K17)</f>
        <v>100000</v>
      </c>
      <c r="F5" s="34">
        <f>'Task 2 a'!M17</f>
        <v>0</v>
      </c>
      <c r="G5" s="34">
        <f>0</f>
        <v>0</v>
      </c>
    </row>
    <row r="6" spans="1:7" x14ac:dyDescent="0.2">
      <c r="B6" s="33">
        <v>3</v>
      </c>
      <c r="C6" s="34">
        <f t="shared" si="0"/>
        <v>2142.5388000000003</v>
      </c>
      <c r="D6" s="34">
        <f>'Task 2 a'!H18</f>
        <v>1890.5442681757042</v>
      </c>
      <c r="E6" s="34">
        <f>MAX('Task 2 a'!H18,'Task 2 a'!K18)</f>
        <v>100000</v>
      </c>
      <c r="F6" s="34">
        <f>'Task 2 a'!M18</f>
        <v>0</v>
      </c>
      <c r="G6" s="34">
        <f>0</f>
        <v>0</v>
      </c>
    </row>
    <row r="7" spans="1:7" x14ac:dyDescent="0.2">
      <c r="B7" s="33">
        <v>4</v>
      </c>
      <c r="C7" s="34">
        <f t="shared" si="0"/>
        <v>2856.7184000000002</v>
      </c>
      <c r="D7" s="34">
        <f>'Task 2 a'!H19</f>
        <v>2609.8866024726631</v>
      </c>
      <c r="E7" s="34">
        <f>MAX('Task 2 a'!H19,'Task 2 a'!K19)</f>
        <v>100000</v>
      </c>
      <c r="F7" s="34">
        <f>'Task 2 a'!M19</f>
        <v>0</v>
      </c>
      <c r="G7" s="34">
        <f>0</f>
        <v>0</v>
      </c>
    </row>
    <row r="8" spans="1:7" x14ac:dyDescent="0.2">
      <c r="B8" s="33">
        <v>5</v>
      </c>
      <c r="C8" s="34">
        <f t="shared" si="0"/>
        <v>3570.8980000000001</v>
      </c>
      <c r="D8" s="34">
        <f>'Task 2 a'!H20</f>
        <v>3379.007426302971</v>
      </c>
      <c r="E8" s="34">
        <f>MAX('Task 2 a'!H20,'Task 2 a'!K20)</f>
        <v>100000</v>
      </c>
      <c r="F8" s="34">
        <f>'Task 2 a'!M20</f>
        <v>879.007426302971</v>
      </c>
      <c r="G8" s="34">
        <f>0</f>
        <v>0</v>
      </c>
    </row>
    <row r="9" spans="1:7" x14ac:dyDescent="0.2">
      <c r="B9" s="33">
        <v>6</v>
      </c>
      <c r="C9" s="34">
        <f t="shared" si="0"/>
        <v>4285.0776000000005</v>
      </c>
      <c r="D9" s="34">
        <f>'Task 2 a'!H21</f>
        <v>4201.3514111423356</v>
      </c>
      <c r="E9" s="34">
        <f>MAX('Task 2 a'!H21,'Task 2 a'!K21)</f>
        <v>100000</v>
      </c>
      <c r="F9" s="34">
        <f>'Task 2 a'!M21</f>
        <v>1701.3514111423356</v>
      </c>
      <c r="G9" s="34">
        <f>0</f>
        <v>0</v>
      </c>
    </row>
    <row r="10" spans="1:7" x14ac:dyDescent="0.2">
      <c r="B10" s="33">
        <v>7</v>
      </c>
      <c r="C10" s="34">
        <f t="shared" si="0"/>
        <v>4999.2572</v>
      </c>
      <c r="D10" s="34">
        <f>'Task 2 a'!H22</f>
        <v>5080.6015997325849</v>
      </c>
      <c r="E10" s="34">
        <f>MAX('Task 2 a'!H22,'Task 2 a'!K22)</f>
        <v>100000</v>
      </c>
      <c r="F10" s="34">
        <f>'Task 2 a'!M22</f>
        <v>2580.6015997325849</v>
      </c>
      <c r="G10" s="34">
        <f>0</f>
        <v>0</v>
      </c>
    </row>
    <row r="11" spans="1:7" x14ac:dyDescent="0.2">
      <c r="B11" s="33">
        <v>8</v>
      </c>
      <c r="C11" s="34">
        <f t="shared" si="0"/>
        <v>5713.4368000000004</v>
      </c>
      <c r="D11" s="34">
        <f>'Task 2 a'!H23</f>
        <v>6020.6959013732803</v>
      </c>
      <c r="E11" s="34">
        <f>MAX('Task 2 a'!H23,'Task 2 a'!K23)</f>
        <v>100000</v>
      </c>
      <c r="F11" s="34">
        <f>'Task 2 a'!M23</f>
        <v>4820.6959013732803</v>
      </c>
      <c r="G11" s="34">
        <f>0</f>
        <v>0</v>
      </c>
    </row>
    <row r="12" spans="1:7" x14ac:dyDescent="0.2">
      <c r="B12" s="33">
        <v>9</v>
      </c>
      <c r="C12" s="34">
        <f t="shared" si="0"/>
        <v>6427.6164000000008</v>
      </c>
      <c r="D12" s="34">
        <f>'Task 2 a'!H24</f>
        <v>7025.8447286875116</v>
      </c>
      <c r="E12" s="34">
        <f>MAX('Task 2 a'!H24,'Task 2 a'!K24)</f>
        <v>100000</v>
      </c>
      <c r="F12" s="34">
        <f>'Task 2 a'!M24</f>
        <v>5825.8447286875116</v>
      </c>
      <c r="G12" s="34">
        <f>0</f>
        <v>0</v>
      </c>
    </row>
    <row r="13" spans="1:7" x14ac:dyDescent="0.2">
      <c r="B13" s="33">
        <v>10</v>
      </c>
      <c r="C13" s="34">
        <f t="shared" si="0"/>
        <v>7141.7960000000003</v>
      </c>
      <c r="D13" s="34">
        <f>'Task 2 a'!H25</f>
        <v>8100.5498548518872</v>
      </c>
      <c r="E13" s="34">
        <f>MAX('Task 2 a'!H25,'Task 2 a'!K25)</f>
        <v>100000</v>
      </c>
      <c r="F13" s="34">
        <f>'Task 2 a'!M25</f>
        <v>6900.5498548518872</v>
      </c>
      <c r="G13" s="34">
        <f>0</f>
        <v>0</v>
      </c>
    </row>
    <row r="14" spans="1:7" x14ac:dyDescent="0.2">
      <c r="B14" s="33">
        <v>11</v>
      </c>
      <c r="C14" s="34">
        <f t="shared" si="0"/>
        <v>7855.9756000000007</v>
      </c>
      <c r="D14" s="34">
        <f>'Task 2 a'!H26</f>
        <v>9249.6245757468387</v>
      </c>
      <c r="E14" s="34">
        <f>MAX('Task 2 a'!H26,'Task 2 a'!K26)</f>
        <v>100000</v>
      </c>
      <c r="F14" s="34">
        <f>'Task 2 a'!M26</f>
        <v>9249.6245757468387</v>
      </c>
      <c r="G14" s="34">
        <f>0</f>
        <v>0</v>
      </c>
    </row>
    <row r="15" spans="1:7" x14ac:dyDescent="0.2">
      <c r="B15" s="33">
        <v>12</v>
      </c>
      <c r="C15" s="34">
        <f t="shared" si="0"/>
        <v>8570.1552000000011</v>
      </c>
      <c r="D15" s="34">
        <f>'Task 2 a'!H27</f>
        <v>10478.21526732772</v>
      </c>
      <c r="E15" s="34">
        <f>MAX('Task 2 a'!H27,'Task 2 a'!K27)</f>
        <v>100000</v>
      </c>
      <c r="F15" s="34">
        <f>'Task 2 a'!M27</f>
        <v>10478.21526732772</v>
      </c>
      <c r="G15" s="34">
        <f>0</f>
        <v>0</v>
      </c>
    </row>
    <row r="16" spans="1:7" x14ac:dyDescent="0.2">
      <c r="B16" s="33">
        <v>13</v>
      </c>
      <c r="C16" s="34">
        <f t="shared" si="0"/>
        <v>9284.3348000000005</v>
      </c>
      <c r="D16" s="34">
        <f>'Task 2 a'!H28</f>
        <v>11791.824434765998</v>
      </c>
      <c r="E16" s="34">
        <f>MAX('Task 2 a'!H28,'Task 2 a'!K28)</f>
        <v>100000</v>
      </c>
      <c r="F16" s="34">
        <f>'Task 2 a'!M28</f>
        <v>11791.824434765998</v>
      </c>
      <c r="G16" s="34">
        <f>0</f>
        <v>0</v>
      </c>
    </row>
    <row r="17" spans="2:7" x14ac:dyDescent="0.2">
      <c r="B17" s="33">
        <v>14</v>
      </c>
      <c r="C17" s="34">
        <f t="shared" si="0"/>
        <v>9998.5144</v>
      </c>
      <c r="D17" s="34">
        <f>'Task 2 a'!H29</f>
        <v>13196.335356591004</v>
      </c>
      <c r="E17" s="34">
        <f>MAX('Task 2 a'!H29,'Task 2 a'!K29)</f>
        <v>100000</v>
      </c>
      <c r="F17" s="34">
        <f>'Task 2 a'!M29</f>
        <v>13196.335356591004</v>
      </c>
      <c r="G17" s="34">
        <f>0</f>
        <v>0</v>
      </c>
    </row>
    <row r="18" spans="2:7" x14ac:dyDescent="0.2">
      <c r="B18" s="33">
        <v>15</v>
      </c>
      <c r="C18" s="34">
        <f t="shared" si="0"/>
        <v>10712.694000000001</v>
      </c>
      <c r="D18" s="34">
        <f>'Task 2 a'!H30</f>
        <v>14698.038434206303</v>
      </c>
      <c r="E18" s="34">
        <f>MAX('Task 2 a'!H30,'Task 2 a'!K30)</f>
        <v>100000</v>
      </c>
      <c r="F18" s="34">
        <f>'Task 2 a'!M30</f>
        <v>14698.038434206303</v>
      </c>
      <c r="G18" s="34">
        <f>0</f>
        <v>0</v>
      </c>
    </row>
    <row r="19" spans="2:7" x14ac:dyDescent="0.2">
      <c r="B19" s="33">
        <v>16</v>
      </c>
      <c r="C19" s="34">
        <f t="shared" si="0"/>
        <v>11426.873600000001</v>
      </c>
      <c r="D19" s="34">
        <f>'Task 2 a'!H31</f>
        <v>16303.659364792577</v>
      </c>
      <c r="E19" s="34">
        <f>MAX('Task 2 a'!H31,'Task 2 a'!K31)</f>
        <v>100000</v>
      </c>
      <c r="F19" s="34">
        <f>'Task 2 a'!M31</f>
        <v>16303.659364792577</v>
      </c>
      <c r="G19" s="34">
        <f>0</f>
        <v>0</v>
      </c>
    </row>
    <row r="20" spans="2:7" x14ac:dyDescent="0.2">
      <c r="B20" s="33">
        <v>17</v>
      </c>
      <c r="C20" s="34">
        <f t="shared" si="0"/>
        <v>12141.0532</v>
      </c>
      <c r="D20" s="34">
        <f>'Task 2 a'!H32</f>
        <v>18020.389263775425</v>
      </c>
      <c r="E20" s="34">
        <f>MAX('Task 2 a'!H32,'Task 2 a'!K32)</f>
        <v>100000</v>
      </c>
      <c r="F20" s="34">
        <f>'Task 2 a'!M32</f>
        <v>18020.389263775425</v>
      </c>
      <c r="G20" s="34">
        <f>0</f>
        <v>0</v>
      </c>
    </row>
    <row r="21" spans="2:7" x14ac:dyDescent="0.2">
      <c r="B21" s="33">
        <v>18</v>
      </c>
      <c r="C21" s="34">
        <f t="shared" si="0"/>
        <v>12855.232800000002</v>
      </c>
      <c r="D21" s="34">
        <f>'Task 2 a'!H33</f>
        <v>19855.916871767884</v>
      </c>
      <c r="E21" s="34">
        <f>MAX('Task 2 a'!H33,'Task 2 a'!K33)</f>
        <v>100000</v>
      </c>
      <c r="F21" s="34">
        <f>'Task 2 a'!M33</f>
        <v>19855.916871767884</v>
      </c>
      <c r="G21" s="34">
        <f>0</f>
        <v>0</v>
      </c>
    </row>
    <row r="22" spans="2:7" x14ac:dyDescent="0.2">
      <c r="B22" s="33">
        <v>19</v>
      </c>
      <c r="C22" s="34">
        <f t="shared" si="0"/>
        <v>13569.412400000001</v>
      </c>
      <c r="D22" s="34">
        <f>'Task 2 a'!H34</f>
        <v>21818.462990233424</v>
      </c>
      <c r="E22" s="34">
        <f>MAX('Task 2 a'!H34,'Task 2 a'!K34)</f>
        <v>100000</v>
      </c>
      <c r="F22" s="34">
        <f>'Task 2 a'!M34</f>
        <v>21818.462990233424</v>
      </c>
      <c r="G22" s="34">
        <f>0</f>
        <v>0</v>
      </c>
    </row>
    <row r="23" spans="2:7" x14ac:dyDescent="0.2">
      <c r="B23" s="33">
        <v>20</v>
      </c>
      <c r="C23" s="34">
        <f t="shared" si="0"/>
        <v>14283.592000000001</v>
      </c>
      <c r="D23" s="34">
        <f>'Task 2 a'!H35</f>
        <v>23916.81730009678</v>
      </c>
      <c r="E23" s="34">
        <f>MAX('Task 2 a'!H35,'Task 2 a'!K35)</f>
        <v>100000</v>
      </c>
      <c r="F23" s="34">
        <f>'Task 2 a'!M35</f>
        <v>23916.81730009678</v>
      </c>
      <c r="G23" s="34">
        <f>0</f>
        <v>0</v>
      </c>
    </row>
    <row r="24" spans="2:7" x14ac:dyDescent="0.2">
      <c r="B24" s="33">
        <v>21</v>
      </c>
      <c r="C24" s="34">
        <f>B24*$B$1</f>
        <v>14997.771600000002</v>
      </c>
      <c r="D24" s="34">
        <f>'Task 2 a'!H36</f>
        <v>26160.377728202679</v>
      </c>
      <c r="E24" s="34">
        <f>MAX('Task 2 a'!H36,'Task 2 a'!K36)</f>
        <v>100000</v>
      </c>
      <c r="F24" s="34">
        <f>'Task 2 a'!M36</f>
        <v>26160.377728202679</v>
      </c>
      <c r="G24" s="34">
        <f>0</f>
        <v>0</v>
      </c>
    </row>
    <row r="25" spans="2:7" x14ac:dyDescent="0.2">
      <c r="B25" s="33">
        <v>22</v>
      </c>
      <c r="C25" s="34">
        <f t="shared" si="0"/>
        <v>15711.951200000001</v>
      </c>
      <c r="D25" s="34">
        <f>'Task 2 a'!H37</f>
        <v>28559.192537933508</v>
      </c>
      <c r="E25" s="34">
        <f>MAX('Task 2 a'!H37,'Task 2 a'!K37)</f>
        <v>100000</v>
      </c>
      <c r="F25" s="34">
        <f>'Task 2 a'!M37</f>
        <v>28559.192537933508</v>
      </c>
      <c r="G25" s="34">
        <f>0</f>
        <v>0</v>
      </c>
    </row>
    <row r="26" spans="2:7" x14ac:dyDescent="0.2">
      <c r="B26" s="33">
        <v>23</v>
      </c>
      <c r="C26" s="34">
        <f t="shared" si="0"/>
        <v>16426.130800000003</v>
      </c>
      <c r="D26" s="34">
        <f>'Task 2 a'!H38</f>
        <v>31124.005332497709</v>
      </c>
      <c r="E26" s="34">
        <f>MAX('Task 2 a'!H38,'Task 2 a'!K38)</f>
        <v>100000</v>
      </c>
      <c r="F26" s="34">
        <f>'Task 2 a'!M38</f>
        <v>31124.005332497709</v>
      </c>
      <c r="G26" s="34">
        <f>0</f>
        <v>0</v>
      </c>
    </row>
    <row r="27" spans="2:7" x14ac:dyDescent="0.2">
      <c r="B27" s="33">
        <v>24</v>
      </c>
      <c r="C27" s="34">
        <f t="shared" si="0"/>
        <v>17140.310400000002</v>
      </c>
      <c r="D27" s="34">
        <f>'Task 2 a'!H39</f>
        <v>33866.303172445747</v>
      </c>
      <c r="E27" s="34">
        <f>MAX('Task 2 a'!H39,'Task 2 a'!K39)</f>
        <v>100000</v>
      </c>
      <c r="F27" s="34">
        <f>'Task 2 a'!M39</f>
        <v>33866.303172445747</v>
      </c>
      <c r="G27" s="34">
        <f>0</f>
        <v>0</v>
      </c>
    </row>
    <row r="28" spans="2:7" x14ac:dyDescent="0.2">
      <c r="B28" s="33">
        <v>25</v>
      </c>
      <c r="C28" s="34">
        <f t="shared" si="0"/>
        <v>17854.490000000002</v>
      </c>
      <c r="D28" s="34">
        <f>'Task 2 a'!H40</f>
        <v>36798.368022918199</v>
      </c>
      <c r="E28" s="34">
        <f>MAX('Task 2 a'!H40,'Task 2 a'!K40)</f>
        <v>100000</v>
      </c>
      <c r="F28" s="34">
        <f>'Task 2 a'!M40</f>
        <v>36798.368022918199</v>
      </c>
      <c r="G28" s="34">
        <f>0</f>
        <v>0</v>
      </c>
    </row>
    <row r="29" spans="2:7" x14ac:dyDescent="0.2">
      <c r="B29" s="33">
        <v>26</v>
      </c>
      <c r="C29" s="34">
        <f t="shared" si="0"/>
        <v>18568.669600000001</v>
      </c>
      <c r="D29" s="34">
        <f>'Task 2 a'!H41</f>
        <v>39933.331761043337</v>
      </c>
      <c r="E29" s="34">
        <f>MAX('Task 2 a'!H41,'Task 2 a'!K41)</f>
        <v>100000</v>
      </c>
      <c r="F29" s="34">
        <f>'Task 2 a'!M41</f>
        <v>39933.331761043337</v>
      </c>
      <c r="G29" s="34">
        <f>0</f>
        <v>0</v>
      </c>
    </row>
    <row r="30" spans="2:7" x14ac:dyDescent="0.2">
      <c r="B30" s="33">
        <v>27</v>
      </c>
      <c r="C30" s="34">
        <f t="shared" si="0"/>
        <v>19282.849200000001</v>
      </c>
      <c r="D30" s="34">
        <f>'Task 2 a'!H42</f>
        <v>43285.234989846736</v>
      </c>
      <c r="E30" s="34">
        <f>MAX('Task 2 a'!H42,'Task 2 a'!K42)</f>
        <v>100000</v>
      </c>
      <c r="F30" s="34">
        <f>'Task 2 a'!M42</f>
        <v>43285.234989846736</v>
      </c>
      <c r="G30" s="34">
        <f>0</f>
        <v>0</v>
      </c>
    </row>
    <row r="31" spans="2:7" x14ac:dyDescent="0.2">
      <c r="B31" s="33">
        <v>28</v>
      </c>
      <c r="C31" s="34">
        <f t="shared" si="0"/>
        <v>19997.0288</v>
      </c>
      <c r="D31" s="34">
        <f>'Task 2 a'!H43</f>
        <v>46869.089922083331</v>
      </c>
      <c r="E31" s="34">
        <f>MAX('Task 2 a'!H43,'Task 2 a'!K43)</f>
        <v>100000</v>
      </c>
      <c r="F31" s="34">
        <f>'Task 2 a'!M43</f>
        <v>46869.089922083331</v>
      </c>
      <c r="G31" s="34">
        <f>0</f>
        <v>0</v>
      </c>
    </row>
    <row r="32" spans="2:7" x14ac:dyDescent="0.2">
      <c r="B32" s="33">
        <v>29</v>
      </c>
      <c r="C32" s="34">
        <f t="shared" si="0"/>
        <v>20711.208400000003</v>
      </c>
      <c r="D32" s="34">
        <f>'Task 2 a'!H44</f>
        <v>50700.947615630699</v>
      </c>
      <c r="E32" s="34">
        <f>MAX('Task 2 a'!H44,'Task 2 a'!K44)</f>
        <v>100000</v>
      </c>
      <c r="F32" s="34">
        <f>'Task 2 a'!M44</f>
        <v>50700.947615630699</v>
      </c>
      <c r="G32" s="34">
        <f>0</f>
        <v>0</v>
      </c>
    </row>
    <row r="33" spans="2:7" x14ac:dyDescent="0.2">
      <c r="B33" s="33">
        <v>30</v>
      </c>
      <c r="C33" s="34">
        <f t="shared" si="0"/>
        <v>21425.388000000003</v>
      </c>
      <c r="D33" s="34">
        <f>'Task 2 a'!H45</f>
        <v>54797.969861571539</v>
      </c>
      <c r="E33" s="34">
        <f>MAX('Task 2 a'!H45,'Task 2 a'!K45)</f>
        <v>100000</v>
      </c>
      <c r="F33" s="34">
        <f>'Task 2 a'!M45</f>
        <v>54797.969861571539</v>
      </c>
      <c r="G33" s="34">
        <f>'Task 2 a'!J45</f>
        <v>57537.86835465012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1A9D-A8B0-0046-9525-0446FAFCB74D}">
  <dimension ref="A1:AH83"/>
  <sheetViews>
    <sheetView showGridLines="0" tabSelected="1" zoomScale="50" zoomScaleNormal="199" workbookViewId="0">
      <selection activeCell="AA18" sqref="AA18"/>
    </sheetView>
  </sheetViews>
  <sheetFormatPr baseColWidth="10" defaultRowHeight="16" x14ac:dyDescent="0.2"/>
  <cols>
    <col min="1" max="1" width="22.6640625" bestFit="1" customWidth="1"/>
    <col min="15" max="15" width="11.6640625" customWidth="1"/>
    <col min="16" max="16" width="11.33203125" customWidth="1"/>
    <col min="17" max="17" width="15.33203125" customWidth="1"/>
    <col min="18" max="18" width="17" customWidth="1"/>
    <col min="19" max="19" width="16.6640625" customWidth="1"/>
    <col min="23" max="23" width="18.1640625" customWidth="1"/>
    <col min="24" max="25" width="15.83203125" customWidth="1"/>
    <col min="26" max="26" width="23.83203125" customWidth="1"/>
    <col min="27" max="27" width="22.5" customWidth="1"/>
  </cols>
  <sheetData>
    <row r="1" spans="1:34" x14ac:dyDescent="0.2">
      <c r="A1" t="s">
        <v>8</v>
      </c>
    </row>
    <row r="2" spans="1:34" x14ac:dyDescent="0.2">
      <c r="A2" t="s">
        <v>9</v>
      </c>
      <c r="B2">
        <v>30</v>
      </c>
      <c r="E2" t="s">
        <v>26</v>
      </c>
      <c r="F2">
        <v>300</v>
      </c>
    </row>
    <row r="3" spans="1:34" x14ac:dyDescent="0.2">
      <c r="A3" s="16" t="s">
        <v>15</v>
      </c>
      <c r="B3" s="17">
        <v>714.17960000000005</v>
      </c>
      <c r="E3" t="s">
        <v>27</v>
      </c>
      <c r="F3" s="13">
        <v>0.1</v>
      </c>
    </row>
    <row r="4" spans="1:34" x14ac:dyDescent="0.2">
      <c r="A4" t="s">
        <v>10</v>
      </c>
      <c r="B4">
        <v>0.81</v>
      </c>
      <c r="E4" t="s">
        <v>28</v>
      </c>
      <c r="F4">
        <v>100</v>
      </c>
    </row>
    <row r="5" spans="1:34" x14ac:dyDescent="0.2">
      <c r="A5" t="s">
        <v>11</v>
      </c>
      <c r="B5" s="13">
        <v>0.01</v>
      </c>
      <c r="C5">
        <v>30</v>
      </c>
      <c r="E5" t="s">
        <v>29</v>
      </c>
      <c r="F5" s="13">
        <v>0.02</v>
      </c>
    </row>
    <row r="6" spans="1:34" x14ac:dyDescent="0.2">
      <c r="A6" t="s">
        <v>12</v>
      </c>
      <c r="B6" t="s">
        <v>23</v>
      </c>
      <c r="L6" s="15"/>
    </row>
    <row r="7" spans="1:34" x14ac:dyDescent="0.2">
      <c r="A7" t="s">
        <v>14</v>
      </c>
      <c r="B7" s="13">
        <v>0.04</v>
      </c>
    </row>
    <row r="8" spans="1:34" x14ac:dyDescent="0.2">
      <c r="A8" t="s">
        <v>17</v>
      </c>
      <c r="B8" s="13">
        <v>0.08</v>
      </c>
    </row>
    <row r="9" spans="1:34" x14ac:dyDescent="0.2">
      <c r="A9" t="s">
        <v>18</v>
      </c>
      <c r="B9" s="13">
        <v>0.03</v>
      </c>
    </row>
    <row r="10" spans="1:34" x14ac:dyDescent="0.2">
      <c r="A10" t="s">
        <v>24</v>
      </c>
      <c r="B10" s="13">
        <v>0.08</v>
      </c>
    </row>
    <row r="14" spans="1:34" x14ac:dyDescent="0.2">
      <c r="B14" s="21" t="s">
        <v>16</v>
      </c>
      <c r="C14" s="19"/>
      <c r="D14" s="19"/>
      <c r="E14" s="19"/>
      <c r="F14" s="19"/>
      <c r="G14" s="19"/>
      <c r="H14" s="19"/>
      <c r="O14" s="21" t="s">
        <v>22</v>
      </c>
      <c r="P14" s="19"/>
      <c r="Q14" s="19"/>
      <c r="R14" s="19"/>
      <c r="S14" s="19"/>
      <c r="T14" s="19"/>
      <c r="U14" s="19"/>
      <c r="V14" s="19"/>
      <c r="Y14" s="21" t="s">
        <v>42</v>
      </c>
      <c r="Z14" s="19"/>
      <c r="AA14" s="19"/>
      <c r="AC14" s="19" t="s">
        <v>45</v>
      </c>
      <c r="AD14" s="19"/>
      <c r="AE14" s="19"/>
      <c r="AF14" s="19"/>
      <c r="AG14" s="19"/>
      <c r="AH14" s="24"/>
    </row>
    <row r="15" spans="1:34" ht="37" customHeight="1" x14ac:dyDescent="0.2">
      <c r="B15" s="19" t="s">
        <v>13</v>
      </c>
      <c r="C15" s="20" t="s">
        <v>34</v>
      </c>
      <c r="D15" s="20" t="s">
        <v>33</v>
      </c>
      <c r="E15" s="20" t="s">
        <v>32</v>
      </c>
      <c r="F15" s="19" t="s">
        <v>19</v>
      </c>
      <c r="G15" s="19" t="s">
        <v>20</v>
      </c>
      <c r="H15" s="19" t="s">
        <v>21</v>
      </c>
      <c r="J15" s="20" t="s">
        <v>55</v>
      </c>
      <c r="K15" s="20" t="s">
        <v>31</v>
      </c>
      <c r="L15" s="20" t="s">
        <v>40</v>
      </c>
      <c r="M15" s="20" t="s">
        <v>54</v>
      </c>
      <c r="O15" s="20" t="s">
        <v>30</v>
      </c>
      <c r="P15" s="19" t="s">
        <v>20</v>
      </c>
      <c r="Q15" s="19" t="s">
        <v>25</v>
      </c>
      <c r="R15" s="19" t="s">
        <v>19</v>
      </c>
      <c r="S15" s="20" t="s">
        <v>38</v>
      </c>
      <c r="T15" s="20" t="s">
        <v>39</v>
      </c>
      <c r="U15" s="20" t="s">
        <v>53</v>
      </c>
      <c r="V15" s="20" t="s">
        <v>41</v>
      </c>
      <c r="Y15" s="20" t="s">
        <v>46</v>
      </c>
      <c r="Z15" s="20" t="s">
        <v>43</v>
      </c>
      <c r="AA15" s="20" t="s">
        <v>44</v>
      </c>
      <c r="AC15" s="20" t="s">
        <v>47</v>
      </c>
      <c r="AD15" s="20" t="s">
        <v>48</v>
      </c>
      <c r="AE15" s="20" t="s">
        <v>49</v>
      </c>
      <c r="AF15" s="20" t="s">
        <v>50</v>
      </c>
      <c r="AG15" s="20" t="s">
        <v>51</v>
      </c>
      <c r="AH15" s="18" t="s">
        <v>52</v>
      </c>
    </row>
    <row r="16" spans="1:34" x14ac:dyDescent="0.2">
      <c r="B16" s="22">
        <v>1</v>
      </c>
      <c r="C16" s="22">
        <v>0</v>
      </c>
      <c r="D16" s="22">
        <f>$B$3</f>
        <v>714.17960000000005</v>
      </c>
      <c r="E16" s="22">
        <f>D16*$B$4</f>
        <v>578.48547600000006</v>
      </c>
      <c r="F16" s="22">
        <f>(E16+C16)*$B$8</f>
        <v>46.278838080000007</v>
      </c>
      <c r="G16" s="22">
        <f>30+$B$5*(C16+E16+F16)</f>
        <v>36.247643140800001</v>
      </c>
      <c r="H16" s="22">
        <f>C16+E16+F16-G16</f>
        <v>588.51667093920003</v>
      </c>
      <c r="J16" s="22">
        <f>MAX(1.05*H16,T54)</f>
        <v>617.94250448616003</v>
      </c>
      <c r="K16" s="22">
        <v>100000</v>
      </c>
      <c r="L16" s="22">
        <v>4000</v>
      </c>
      <c r="M16" s="22">
        <f t="shared" ref="M16:M44" si="0">MAX(H16-L16,0)</f>
        <v>0</v>
      </c>
      <c r="O16" s="22">
        <f t="shared" ref="O16:O45" si="1">D16-E16</f>
        <v>135.69412399999999</v>
      </c>
      <c r="P16" s="22">
        <f t="shared" ref="P16:P45" si="2">G16</f>
        <v>36.247643140800001</v>
      </c>
      <c r="Q16" s="22">
        <f>$F$2+$F$3*$B$3</f>
        <v>371.41795999999999</v>
      </c>
      <c r="R16" s="22">
        <f>$B$9*(O16-Q16)</f>
        <v>-7.0717150799999997</v>
      </c>
      <c r="S16" s="22">
        <f>H54*(MAX(0,(K16-H16)))</f>
        <v>31.358941310993984</v>
      </c>
      <c r="T16" s="22">
        <f>IF(H16&lt;=L16,H16,L16)*I54</f>
        <v>23.533241031563907</v>
      </c>
      <c r="U16" s="22">
        <v>0</v>
      </c>
      <c r="V16" s="22">
        <f>O16+P16-Q16+R16-S16+T16-U16</f>
        <v>-214.3736082186301</v>
      </c>
      <c r="Y16" s="22">
        <f t="shared" ref="Y16:Y45" si="3">V16</f>
        <v>-214.3736082186301</v>
      </c>
      <c r="Z16" s="22">
        <f t="shared" ref="Z16:Z44" si="4">ABS(MIN(Y17-Z17*J55,0))/(1+$B$9)</f>
        <v>0</v>
      </c>
      <c r="AA16" s="22">
        <f>Y16-Z16*J5</f>
        <v>-214.3736082186301</v>
      </c>
      <c r="AC16" s="22">
        <f>AA16</f>
        <v>-214.3736082186301</v>
      </c>
      <c r="AD16" s="22">
        <f t="shared" ref="AD16:AD45" si="5">AC16*K54</f>
        <v>-214.3736082186301</v>
      </c>
      <c r="AE16" s="22">
        <f t="shared" ref="AE16:AE45" si="6">1/(1+$B$10)^B16</f>
        <v>0.92592592592592582</v>
      </c>
      <c r="AF16" s="22">
        <f t="shared" ref="AF16:AF45" si="7">AD16*AE16</f>
        <v>-198.49408168391673</v>
      </c>
      <c r="AG16" s="22">
        <f>B3</f>
        <v>714.17960000000005</v>
      </c>
      <c r="AH16" s="17">
        <f>SUM(AF16:AF45)/SUM(AG16:AG45)</f>
        <v>0.12000011136949308</v>
      </c>
    </row>
    <row r="17" spans="2:33" x14ac:dyDescent="0.2">
      <c r="B17" s="22">
        <v>2</v>
      </c>
      <c r="C17" s="22">
        <f>H16</f>
        <v>588.51667093920003</v>
      </c>
      <c r="D17" s="22">
        <f t="shared" ref="D17:D45" si="8">$B$3</f>
        <v>714.17960000000005</v>
      </c>
      <c r="E17" s="22">
        <f t="shared" ref="E17:E45" si="9">D17*$B$4</f>
        <v>578.48547600000006</v>
      </c>
      <c r="F17" s="22">
        <f t="shared" ref="F17:F44" si="10">(E17+C17)*$B$8</f>
        <v>93.360171755135994</v>
      </c>
      <c r="G17" s="22">
        <f t="shared" ref="G17:G45" si="11">30+$B$5*(C17+E17+F17)</f>
        <v>42.603623186943359</v>
      </c>
      <c r="H17" s="22">
        <f t="shared" ref="H17:H45" si="12">C17+E17+F17-G17</f>
        <v>1217.7586955073925</v>
      </c>
      <c r="J17" s="22">
        <f t="shared" ref="J17:J44" si="13">MAX(1.05*H17,T55)</f>
        <v>1278.6466302827623</v>
      </c>
      <c r="K17" s="22">
        <v>100000</v>
      </c>
      <c r="L17" s="22">
        <v>3800</v>
      </c>
      <c r="M17" s="22">
        <f t="shared" si="0"/>
        <v>0</v>
      </c>
      <c r="O17" s="22">
        <f t="shared" si="1"/>
        <v>135.69412399999999</v>
      </c>
      <c r="P17" s="22">
        <f t="shared" si="2"/>
        <v>42.603623186943359</v>
      </c>
      <c r="Q17" s="22">
        <f>$F$4+$F$5*$B$3</f>
        <v>114.283592</v>
      </c>
      <c r="R17" s="22">
        <f t="shared" ref="R17:R45" si="14">$B$9*(O17-Q17)</f>
        <v>0.64231595999999969</v>
      </c>
      <c r="S17" s="22">
        <f t="shared" ref="S17:S44" si="15">H55*(MAX(0,(K17-H17)))</f>
        <v>32.329799358346236</v>
      </c>
      <c r="T17" s="22">
        <f t="shared" ref="T17:T44" si="16">IF(H17&lt;=L17,H17,L17)*I55</f>
        <v>48.694405726343298</v>
      </c>
      <c r="U17" s="22">
        <v>0</v>
      </c>
      <c r="V17" s="22">
        <f t="shared" ref="V17:V44" si="17">O17+P17-Q17+R17-S17+T17-U17</f>
        <v>81.02107751494043</v>
      </c>
      <c r="Y17" s="22">
        <f t="shared" si="3"/>
        <v>81.02107751494043</v>
      </c>
      <c r="Z17" s="22">
        <f t="shared" si="4"/>
        <v>0</v>
      </c>
      <c r="AA17" s="22">
        <f>MAX(Y17-Z17*J55,0)</f>
        <v>81.02107751494043</v>
      </c>
      <c r="AC17" s="22">
        <f t="shared" ref="AC17:AC45" si="18">AA17</f>
        <v>81.02107751494043</v>
      </c>
      <c r="AD17" s="22">
        <f t="shared" si="5"/>
        <v>77.755698961048338</v>
      </c>
      <c r="AE17" s="22">
        <f t="shared" si="6"/>
        <v>0.85733882030178321</v>
      </c>
      <c r="AF17" s="22">
        <f t="shared" si="7"/>
        <v>66.662979219005777</v>
      </c>
      <c r="AG17" s="22">
        <f t="shared" ref="AG17:AG45" si="19">$B$3*AE16*K55</f>
        <v>634.62605777652493</v>
      </c>
    </row>
    <row r="18" spans="2:33" x14ac:dyDescent="0.2">
      <c r="B18" s="22">
        <v>3</v>
      </c>
      <c r="C18" s="22">
        <f t="shared" ref="C18:C45" si="20">H17</f>
        <v>1217.7586955073925</v>
      </c>
      <c r="D18" s="22">
        <f t="shared" si="8"/>
        <v>714.17960000000005</v>
      </c>
      <c r="E18" s="22">
        <f t="shared" si="9"/>
        <v>578.48547600000006</v>
      </c>
      <c r="F18" s="22">
        <f t="shared" si="10"/>
        <v>143.6995337205914</v>
      </c>
      <c r="G18" s="22">
        <f t="shared" si="11"/>
        <v>49.399437052279836</v>
      </c>
      <c r="H18" s="22">
        <f t="shared" si="12"/>
        <v>1890.5442681757042</v>
      </c>
      <c r="J18" s="22">
        <f t="shared" si="13"/>
        <v>1985.0714815844894</v>
      </c>
      <c r="K18" s="22">
        <v>100000</v>
      </c>
      <c r="L18" s="22">
        <v>3200</v>
      </c>
      <c r="M18" s="22">
        <f t="shared" si="0"/>
        <v>0</v>
      </c>
      <c r="O18" s="22">
        <f t="shared" si="1"/>
        <v>135.69412399999999</v>
      </c>
      <c r="P18" s="22">
        <f t="shared" si="2"/>
        <v>49.399437052279836</v>
      </c>
      <c r="Q18" s="22">
        <f t="shared" ref="Q18:Q45" si="21">$F$4+$F$5*$B$3</f>
        <v>114.283592</v>
      </c>
      <c r="R18" s="22">
        <f t="shared" si="14"/>
        <v>0.64231595999999969</v>
      </c>
      <c r="S18" s="22">
        <f t="shared" si="15"/>
        <v>33.414988773233695</v>
      </c>
      <c r="T18" s="22">
        <f t="shared" si="16"/>
        <v>75.596014793504665</v>
      </c>
      <c r="U18" s="22">
        <v>0</v>
      </c>
      <c r="V18" s="22">
        <f t="shared" si="17"/>
        <v>113.63331103255081</v>
      </c>
      <c r="Y18" s="22">
        <f t="shared" si="3"/>
        <v>113.63331103255081</v>
      </c>
      <c r="Z18" s="22">
        <f t="shared" si="4"/>
        <v>0</v>
      </c>
      <c r="AA18" s="22">
        <f t="shared" ref="AA17:AA45" si="22">MAX(Y18-Z18*J56,0)</f>
        <v>113.63331103255081</v>
      </c>
      <c r="AC18" s="22">
        <f t="shared" si="18"/>
        <v>113.63331103255081</v>
      </c>
      <c r="AD18" s="22">
        <f t="shared" si="5"/>
        <v>104.65716077230853</v>
      </c>
      <c r="AE18" s="22">
        <f t="shared" si="6"/>
        <v>0.79383224102016958</v>
      </c>
      <c r="AF18" s="22">
        <f t="shared" si="7"/>
        <v>83.080228474689861</v>
      </c>
      <c r="AG18" s="22">
        <f t="shared" si="19"/>
        <v>563.92742678072045</v>
      </c>
    </row>
    <row r="19" spans="2:33" x14ac:dyDescent="0.2">
      <c r="B19" s="22">
        <v>4</v>
      </c>
      <c r="C19" s="22">
        <f t="shared" si="20"/>
        <v>1890.5442681757042</v>
      </c>
      <c r="D19" s="22">
        <f t="shared" si="8"/>
        <v>714.17960000000005</v>
      </c>
      <c r="E19" s="22">
        <f t="shared" si="9"/>
        <v>578.48547600000006</v>
      </c>
      <c r="F19" s="22">
        <f t="shared" si="10"/>
        <v>197.52237953405634</v>
      </c>
      <c r="G19" s="22">
        <f t="shared" si="11"/>
        <v>56.665521237097607</v>
      </c>
      <c r="H19" s="22">
        <f t="shared" si="12"/>
        <v>2609.8866024726631</v>
      </c>
      <c r="J19" s="22">
        <f>MAX(1.05*H19,T57)</f>
        <v>2740.3809325962961</v>
      </c>
      <c r="K19" s="22">
        <v>100000</v>
      </c>
      <c r="L19" s="22">
        <v>3200</v>
      </c>
      <c r="M19" s="22">
        <f t="shared" si="0"/>
        <v>0</v>
      </c>
      <c r="O19" s="22">
        <f t="shared" si="1"/>
        <v>135.69412399999999</v>
      </c>
      <c r="P19" s="22">
        <f t="shared" si="2"/>
        <v>56.665521237097607</v>
      </c>
      <c r="Q19" s="22">
        <f t="shared" si="21"/>
        <v>114.283592</v>
      </c>
      <c r="R19" s="22">
        <f t="shared" si="14"/>
        <v>0.64231595999999969</v>
      </c>
      <c r="S19" s="22">
        <f t="shared" si="15"/>
        <v>34.626458563624347</v>
      </c>
      <c r="T19" s="22">
        <f t="shared" si="16"/>
        <v>104.35834693079013</v>
      </c>
      <c r="U19" s="22">
        <v>0</v>
      </c>
      <c r="V19" s="22">
        <f t="shared" si="17"/>
        <v>148.45025756426338</v>
      </c>
      <c r="Y19" s="22">
        <f t="shared" si="3"/>
        <v>148.45025756426338</v>
      </c>
      <c r="Z19" s="22">
        <f t="shared" si="4"/>
        <v>0</v>
      </c>
      <c r="AA19" s="22">
        <f t="shared" si="22"/>
        <v>148.45025756426338</v>
      </c>
      <c r="AC19" s="22">
        <f t="shared" si="18"/>
        <v>148.45025756426338</v>
      </c>
      <c r="AD19" s="22">
        <f t="shared" si="5"/>
        <v>131.21018106398532</v>
      </c>
      <c r="AE19" s="22">
        <f t="shared" si="6"/>
        <v>0.73502985279645328</v>
      </c>
      <c r="AF19" s="22">
        <f t="shared" si="7"/>
        <v>96.443400072857102</v>
      </c>
      <c r="AG19" s="22">
        <f t="shared" si="19"/>
        <v>501.09809722226083</v>
      </c>
    </row>
    <row r="20" spans="2:33" x14ac:dyDescent="0.2">
      <c r="B20" s="22">
        <v>5</v>
      </c>
      <c r="C20" s="22">
        <f t="shared" si="20"/>
        <v>2609.8866024726631</v>
      </c>
      <c r="D20" s="22">
        <f t="shared" si="8"/>
        <v>714.17960000000005</v>
      </c>
      <c r="E20" s="22">
        <f t="shared" si="9"/>
        <v>578.48547600000006</v>
      </c>
      <c r="F20" s="22">
        <f t="shared" si="10"/>
        <v>255.06976627781305</v>
      </c>
      <c r="G20" s="22">
        <f t="shared" si="11"/>
        <v>64.434418447504754</v>
      </c>
      <c r="H20" s="22">
        <f t="shared" si="12"/>
        <v>3379.007426302971</v>
      </c>
      <c r="J20" s="22">
        <f t="shared" si="13"/>
        <v>3547.9577976181199</v>
      </c>
      <c r="K20" s="22">
        <v>100000</v>
      </c>
      <c r="L20" s="22">
        <v>2500</v>
      </c>
      <c r="M20" s="22">
        <f t="shared" si="0"/>
        <v>879.007426302971</v>
      </c>
      <c r="O20" s="22">
        <f t="shared" si="1"/>
        <v>135.69412399999999</v>
      </c>
      <c r="P20" s="22">
        <f t="shared" si="2"/>
        <v>64.434418447504754</v>
      </c>
      <c r="Q20" s="22">
        <f t="shared" si="21"/>
        <v>114.283592</v>
      </c>
      <c r="R20" s="22">
        <f t="shared" si="14"/>
        <v>0.64231595999999969</v>
      </c>
      <c r="S20" s="22">
        <f t="shared" si="15"/>
        <v>35.977120116311305</v>
      </c>
      <c r="T20" s="22">
        <f t="shared" si="16"/>
        <v>99.96276469620318</v>
      </c>
      <c r="U20" s="22">
        <v>0</v>
      </c>
      <c r="V20" s="22">
        <f t="shared" si="17"/>
        <v>150.47291098739663</v>
      </c>
      <c r="Y20" s="22">
        <f t="shared" si="3"/>
        <v>150.47291098739663</v>
      </c>
      <c r="Z20" s="22">
        <f t="shared" si="4"/>
        <v>0</v>
      </c>
      <c r="AA20" s="22">
        <f t="shared" si="22"/>
        <v>150.47291098739663</v>
      </c>
      <c r="AC20" s="22">
        <f t="shared" si="18"/>
        <v>150.47291098739663</v>
      </c>
      <c r="AD20" s="22">
        <f t="shared" si="5"/>
        <v>127.63262368830567</v>
      </c>
      <c r="AE20" s="22">
        <f t="shared" si="6"/>
        <v>0.68058319703375303</v>
      </c>
      <c r="AF20" s="22">
        <f t="shared" si="7"/>
        <v>86.864619075592998</v>
      </c>
      <c r="AG20" s="22">
        <f t="shared" si="19"/>
        <v>445.26216432149664</v>
      </c>
    </row>
    <row r="21" spans="2:33" x14ac:dyDescent="0.2">
      <c r="B21" s="22">
        <v>6</v>
      </c>
      <c r="C21" s="22">
        <f t="shared" si="20"/>
        <v>3379.007426302971</v>
      </c>
      <c r="D21" s="22">
        <f t="shared" si="8"/>
        <v>714.17960000000005</v>
      </c>
      <c r="E21" s="22">
        <f t="shared" si="9"/>
        <v>578.48547600000006</v>
      </c>
      <c r="F21" s="22">
        <f t="shared" si="10"/>
        <v>316.59943218423768</v>
      </c>
      <c r="G21" s="22">
        <f t="shared" si="11"/>
        <v>72.740923344872073</v>
      </c>
      <c r="H21" s="22">
        <f t="shared" si="12"/>
        <v>4201.3514111423356</v>
      </c>
      <c r="J21" s="22">
        <f t="shared" si="13"/>
        <v>4411.4189816994522</v>
      </c>
      <c r="K21" s="22">
        <v>100000</v>
      </c>
      <c r="L21" s="22">
        <v>2500</v>
      </c>
      <c r="M21" s="22">
        <f t="shared" si="0"/>
        <v>1701.3514111423356</v>
      </c>
      <c r="O21" s="22">
        <f t="shared" si="1"/>
        <v>135.69412399999999</v>
      </c>
      <c r="P21" s="22">
        <f t="shared" si="2"/>
        <v>72.740923344872073</v>
      </c>
      <c r="Q21" s="22">
        <f t="shared" si="21"/>
        <v>114.283592</v>
      </c>
      <c r="R21" s="22">
        <f t="shared" si="14"/>
        <v>0.64231595999999969</v>
      </c>
      <c r="S21" s="22">
        <f t="shared" si="15"/>
        <v>37.480856914649912</v>
      </c>
      <c r="T21" s="22">
        <f t="shared" si="16"/>
        <v>99.960875380324509</v>
      </c>
      <c r="U21" s="22">
        <v>0</v>
      </c>
      <c r="V21" s="22">
        <f t="shared" si="17"/>
        <v>157.27378977054667</v>
      </c>
      <c r="Y21" s="22">
        <f t="shared" si="3"/>
        <v>157.27378977054667</v>
      </c>
      <c r="Z21" s="22">
        <f t="shared" si="4"/>
        <v>0</v>
      </c>
      <c r="AA21" s="22">
        <f t="shared" si="22"/>
        <v>157.27378977054667</v>
      </c>
      <c r="AC21" s="22">
        <f t="shared" si="18"/>
        <v>157.27378977054667</v>
      </c>
      <c r="AD21" s="22">
        <f t="shared" si="5"/>
        <v>128.01746357078483</v>
      </c>
      <c r="AE21" s="22">
        <f t="shared" si="6"/>
        <v>0.63016962688310452</v>
      </c>
      <c r="AF21" s="22">
        <f t="shared" si="7"/>
        <v>80.672717252922894</v>
      </c>
      <c r="AG21" s="22">
        <f t="shared" si="19"/>
        <v>395.6412174239282</v>
      </c>
    </row>
    <row r="22" spans="2:33" x14ac:dyDescent="0.2">
      <c r="B22" s="22">
        <v>7</v>
      </c>
      <c r="C22" s="22">
        <f t="shared" si="20"/>
        <v>4201.3514111423356</v>
      </c>
      <c r="D22" s="22">
        <f t="shared" si="8"/>
        <v>714.17960000000005</v>
      </c>
      <c r="E22" s="22">
        <f t="shared" si="9"/>
        <v>578.48547600000006</v>
      </c>
      <c r="F22" s="22">
        <f t="shared" si="10"/>
        <v>382.38695097138685</v>
      </c>
      <c r="G22" s="22">
        <f t="shared" si="11"/>
        <v>81.622238381137223</v>
      </c>
      <c r="H22" s="22">
        <f t="shared" si="12"/>
        <v>5080.6015997325849</v>
      </c>
      <c r="J22" s="22">
        <f t="shared" si="13"/>
        <v>5334.6316797192139</v>
      </c>
      <c r="K22" s="22">
        <v>100000</v>
      </c>
      <c r="L22" s="22">
        <v>2500</v>
      </c>
      <c r="M22" s="22">
        <f t="shared" si="0"/>
        <v>2580.6015997325849</v>
      </c>
      <c r="O22" s="22">
        <f t="shared" si="1"/>
        <v>135.69412399999999</v>
      </c>
      <c r="P22" s="22">
        <f t="shared" si="2"/>
        <v>81.622238381137223</v>
      </c>
      <c r="Q22" s="22">
        <f t="shared" si="21"/>
        <v>114.283592</v>
      </c>
      <c r="R22" s="22">
        <f t="shared" si="14"/>
        <v>0.64231595999999969</v>
      </c>
      <c r="S22" s="22">
        <f t="shared" si="15"/>
        <v>39.152513010138662</v>
      </c>
      <c r="T22" s="22">
        <f t="shared" si="16"/>
        <v>99.958751831901594</v>
      </c>
      <c r="U22" s="22">
        <v>0</v>
      </c>
      <c r="V22" s="22">
        <f t="shared" si="17"/>
        <v>164.48132516290013</v>
      </c>
      <c r="Y22" s="22">
        <f t="shared" si="3"/>
        <v>164.48132516290013</v>
      </c>
      <c r="Z22" s="22">
        <f t="shared" si="4"/>
        <v>0</v>
      </c>
      <c r="AA22" s="22">
        <f t="shared" si="22"/>
        <v>164.48132516290013</v>
      </c>
      <c r="AC22" s="22">
        <f t="shared" si="18"/>
        <v>164.48132516290013</v>
      </c>
      <c r="AD22" s="22">
        <f t="shared" si="5"/>
        <v>128.47858541294167</v>
      </c>
      <c r="AE22" s="22">
        <f t="shared" si="6"/>
        <v>0.58349039526213387</v>
      </c>
      <c r="AF22" s="22">
        <f t="shared" si="7"/>
        <v>74.966020585317168</v>
      </c>
      <c r="AG22" s="22">
        <f t="shared" si="19"/>
        <v>351.54348826873922</v>
      </c>
    </row>
    <row r="23" spans="2:33" x14ac:dyDescent="0.2">
      <c r="B23" s="22">
        <v>8</v>
      </c>
      <c r="C23" s="22">
        <f t="shared" si="20"/>
        <v>5080.6015997325849</v>
      </c>
      <c r="D23" s="22">
        <f t="shared" si="8"/>
        <v>714.17960000000005</v>
      </c>
      <c r="E23" s="22">
        <f t="shared" si="9"/>
        <v>578.48547600000006</v>
      </c>
      <c r="F23" s="22">
        <f t="shared" si="10"/>
        <v>452.72696605860676</v>
      </c>
      <c r="G23" s="22">
        <f t="shared" si="11"/>
        <v>91.118140417911917</v>
      </c>
      <c r="H23" s="22">
        <f t="shared" si="12"/>
        <v>6020.6959013732803</v>
      </c>
      <c r="J23" s="22">
        <f t="shared" si="13"/>
        <v>6321.7306964419449</v>
      </c>
      <c r="K23" s="22">
        <v>100000</v>
      </c>
      <c r="L23" s="22">
        <v>1200</v>
      </c>
      <c r="M23" s="22">
        <f t="shared" si="0"/>
        <v>4820.6959013732803</v>
      </c>
      <c r="O23" s="22">
        <f t="shared" si="1"/>
        <v>135.69412399999999</v>
      </c>
      <c r="P23" s="22">
        <f t="shared" si="2"/>
        <v>91.118140417911917</v>
      </c>
      <c r="Q23" s="22">
        <f t="shared" si="21"/>
        <v>114.283592</v>
      </c>
      <c r="R23" s="22">
        <f t="shared" si="14"/>
        <v>0.64231595999999969</v>
      </c>
      <c r="S23" s="22">
        <f t="shared" si="15"/>
        <v>41.007853062356446</v>
      </c>
      <c r="T23" s="22">
        <f t="shared" si="16"/>
        <v>47.979055208315572</v>
      </c>
      <c r="U23" s="22">
        <v>0</v>
      </c>
      <c r="V23" s="22">
        <f t="shared" si="17"/>
        <v>120.14219052387104</v>
      </c>
      <c r="Y23" s="22">
        <f t="shared" si="3"/>
        <v>120.14219052387104</v>
      </c>
      <c r="Z23" s="22">
        <f t="shared" si="4"/>
        <v>0</v>
      </c>
      <c r="AA23" s="22">
        <f t="shared" si="22"/>
        <v>120.14219052387104</v>
      </c>
      <c r="AC23" s="22">
        <f t="shared" si="18"/>
        <v>120.14219052387104</v>
      </c>
      <c r="AD23" s="22">
        <f t="shared" si="5"/>
        <v>90.0537398975152</v>
      </c>
      <c r="AE23" s="22">
        <f t="shared" si="6"/>
        <v>0.54026888450197574</v>
      </c>
      <c r="AF23" s="22">
        <f t="shared" si="7"/>
        <v>48.653233599661604</v>
      </c>
      <c r="AG23" s="22">
        <f t="shared" si="19"/>
        <v>312.35420712867477</v>
      </c>
    </row>
    <row r="24" spans="2:33" x14ac:dyDescent="0.2">
      <c r="B24" s="22">
        <v>9</v>
      </c>
      <c r="C24" s="22">
        <f t="shared" si="20"/>
        <v>6020.6959013732803</v>
      </c>
      <c r="D24" s="22">
        <f t="shared" si="8"/>
        <v>714.17960000000005</v>
      </c>
      <c r="E24" s="22">
        <f t="shared" si="9"/>
        <v>578.48547600000006</v>
      </c>
      <c r="F24" s="22">
        <f t="shared" si="10"/>
        <v>527.93451018986241</v>
      </c>
      <c r="G24" s="22">
        <f t="shared" si="11"/>
        <v>101.27115887563143</v>
      </c>
      <c r="H24" s="22">
        <f t="shared" si="12"/>
        <v>7025.8447286875116</v>
      </c>
      <c r="J24" s="22">
        <f t="shared" si="13"/>
        <v>7377.1369651218874</v>
      </c>
      <c r="K24" s="22">
        <v>100000</v>
      </c>
      <c r="L24" s="22">
        <v>1200</v>
      </c>
      <c r="M24" s="22">
        <f t="shared" si="0"/>
        <v>5825.8447286875116</v>
      </c>
      <c r="O24" s="22">
        <f t="shared" si="1"/>
        <v>135.69412399999999</v>
      </c>
      <c r="P24" s="22">
        <f t="shared" si="2"/>
        <v>101.27115887563143</v>
      </c>
      <c r="Q24" s="22">
        <f t="shared" si="21"/>
        <v>114.283592</v>
      </c>
      <c r="R24" s="22">
        <f t="shared" si="14"/>
        <v>0.64231595999999969</v>
      </c>
      <c r="S24" s="22">
        <f t="shared" si="15"/>
        <v>43.063484951453013</v>
      </c>
      <c r="T24" s="22">
        <f t="shared" si="16"/>
        <v>47.977767506769624</v>
      </c>
      <c r="U24" s="22">
        <v>0</v>
      </c>
      <c r="V24" s="22">
        <f t="shared" si="17"/>
        <v>128.23828939094804</v>
      </c>
      <c r="Y24" s="22">
        <f t="shared" si="3"/>
        <v>128.23828939094804</v>
      </c>
      <c r="Z24" s="22">
        <f t="shared" si="4"/>
        <v>0</v>
      </c>
      <c r="AA24" s="22">
        <f t="shared" si="22"/>
        <v>128.23828939094804</v>
      </c>
      <c r="AC24" s="22">
        <f t="shared" si="18"/>
        <v>128.23828939094804</v>
      </c>
      <c r="AD24" s="22">
        <f t="shared" si="5"/>
        <v>92.237093868497254</v>
      </c>
      <c r="AE24" s="22">
        <f t="shared" si="6"/>
        <v>0.50024896713145905</v>
      </c>
      <c r="AF24" s="22">
        <f t="shared" si="7"/>
        <v>46.141510938923183</v>
      </c>
      <c r="AG24" s="22">
        <f t="shared" si="19"/>
        <v>277.52703237733931</v>
      </c>
    </row>
    <row r="25" spans="2:33" x14ac:dyDescent="0.2">
      <c r="B25" s="22">
        <v>10</v>
      </c>
      <c r="C25" s="22">
        <f t="shared" si="20"/>
        <v>7025.8447286875116</v>
      </c>
      <c r="D25" s="22">
        <f t="shared" si="8"/>
        <v>714.17960000000005</v>
      </c>
      <c r="E25" s="22">
        <f t="shared" si="9"/>
        <v>578.48547600000006</v>
      </c>
      <c r="F25" s="22">
        <f t="shared" si="10"/>
        <v>608.3464163750009</v>
      </c>
      <c r="G25" s="22">
        <f t="shared" si="11"/>
        <v>112.12676621062512</v>
      </c>
      <c r="H25" s="22">
        <f t="shared" si="12"/>
        <v>8100.5498548518872</v>
      </c>
      <c r="J25" s="22">
        <f t="shared" si="13"/>
        <v>8505.5773475944825</v>
      </c>
      <c r="K25" s="22">
        <v>100000</v>
      </c>
      <c r="L25" s="22">
        <v>1200</v>
      </c>
      <c r="M25" s="22">
        <f t="shared" si="0"/>
        <v>6900.5498548518872</v>
      </c>
      <c r="O25" s="22">
        <f t="shared" si="1"/>
        <v>135.69412399999999</v>
      </c>
      <c r="P25" s="22">
        <f t="shared" si="2"/>
        <v>112.12676621062512</v>
      </c>
      <c r="Q25" s="22">
        <f t="shared" si="21"/>
        <v>114.283592</v>
      </c>
      <c r="R25" s="22">
        <f t="shared" si="14"/>
        <v>0.64231595999999969</v>
      </c>
      <c r="S25" s="22">
        <f t="shared" si="15"/>
        <v>45.336733748857348</v>
      </c>
      <c r="T25" s="22">
        <f t="shared" si="16"/>
        <v>47.97632017148625</v>
      </c>
      <c r="U25" s="22">
        <v>0</v>
      </c>
      <c r="V25" s="22">
        <f t="shared" si="17"/>
        <v>136.81920059325404</v>
      </c>
      <c r="Y25" s="22">
        <f t="shared" si="3"/>
        <v>136.81920059325404</v>
      </c>
      <c r="Z25" s="22">
        <f t="shared" si="4"/>
        <v>0</v>
      </c>
      <c r="AA25" s="22">
        <f t="shared" si="22"/>
        <v>136.81920059325404</v>
      </c>
      <c r="AC25" s="22">
        <f t="shared" si="18"/>
        <v>136.81920059325404</v>
      </c>
      <c r="AD25" s="22">
        <f t="shared" si="5"/>
        <v>94.428909594284548</v>
      </c>
      <c r="AE25" s="22">
        <f t="shared" si="6"/>
        <v>0.46319348808468425</v>
      </c>
      <c r="AF25" s="22">
        <f t="shared" si="7"/>
        <v>43.738856011009965</v>
      </c>
      <c r="AG25" s="22">
        <f t="shared" si="19"/>
        <v>246.57643400451315</v>
      </c>
    </row>
    <row r="26" spans="2:33" x14ac:dyDescent="0.2">
      <c r="B26" s="22">
        <v>11</v>
      </c>
      <c r="C26" s="22">
        <f t="shared" si="20"/>
        <v>8100.5498548518872</v>
      </c>
      <c r="D26" s="22">
        <f t="shared" si="8"/>
        <v>714.17960000000005</v>
      </c>
      <c r="E26" s="22">
        <f t="shared" si="9"/>
        <v>578.48547600000006</v>
      </c>
      <c r="F26" s="22">
        <f t="shared" si="10"/>
        <v>694.32282646815099</v>
      </c>
      <c r="G26" s="22">
        <f t="shared" si="11"/>
        <v>123.7335815732004</v>
      </c>
      <c r="H26" s="22">
        <f t="shared" si="12"/>
        <v>9249.6245757468387</v>
      </c>
      <c r="J26" s="22">
        <f t="shared" si="13"/>
        <v>9712.1058045341815</v>
      </c>
      <c r="K26" s="22">
        <v>100000</v>
      </c>
      <c r="L26" s="22">
        <v>0</v>
      </c>
      <c r="M26" s="22">
        <f t="shared" si="0"/>
        <v>9249.6245757468387</v>
      </c>
      <c r="O26" s="22">
        <f t="shared" si="1"/>
        <v>135.69412399999999</v>
      </c>
      <c r="P26" s="22">
        <f t="shared" si="2"/>
        <v>123.7335815732004</v>
      </c>
      <c r="Q26" s="22">
        <f t="shared" si="21"/>
        <v>114.283592</v>
      </c>
      <c r="R26" s="22">
        <f t="shared" si="14"/>
        <v>0.64231595999999969</v>
      </c>
      <c r="S26" s="22">
        <f t="shared" si="15"/>
        <v>47.845453114983812</v>
      </c>
      <c r="T26" s="22">
        <f t="shared" si="16"/>
        <v>0</v>
      </c>
      <c r="U26" s="22">
        <v>0</v>
      </c>
      <c r="V26" s="22">
        <f t="shared" si="17"/>
        <v>97.940976418216579</v>
      </c>
      <c r="Y26" s="22">
        <f t="shared" si="3"/>
        <v>97.940976418216579</v>
      </c>
      <c r="Z26" s="22">
        <f t="shared" si="4"/>
        <v>0</v>
      </c>
      <c r="AA26" s="22">
        <f t="shared" si="22"/>
        <v>97.940976418216579</v>
      </c>
      <c r="AC26" s="22">
        <f t="shared" si="18"/>
        <v>97.940976418216579</v>
      </c>
      <c r="AD26" s="22">
        <f t="shared" si="5"/>
        <v>64.860349616366904</v>
      </c>
      <c r="AE26" s="22">
        <f t="shared" si="6"/>
        <v>0.42888285933767062</v>
      </c>
      <c r="AF26" s="22">
        <f t="shared" si="7"/>
        <v>27.817492201108426</v>
      </c>
      <c r="AG26" s="22">
        <f t="shared" si="19"/>
        <v>219.07092489896058</v>
      </c>
    </row>
    <row r="27" spans="2:33" x14ac:dyDescent="0.2">
      <c r="B27" s="22">
        <v>12</v>
      </c>
      <c r="C27" s="22">
        <f t="shared" si="20"/>
        <v>9249.6245757468387</v>
      </c>
      <c r="D27" s="22">
        <f t="shared" si="8"/>
        <v>714.17960000000005</v>
      </c>
      <c r="E27" s="22">
        <f t="shared" si="9"/>
        <v>578.48547600000006</v>
      </c>
      <c r="F27" s="22">
        <f t="shared" si="10"/>
        <v>786.24880413974711</v>
      </c>
      <c r="G27" s="22">
        <f t="shared" si="11"/>
        <v>136.14358855886587</v>
      </c>
      <c r="H27" s="22">
        <f t="shared" si="12"/>
        <v>10478.21526732772</v>
      </c>
      <c r="J27" s="22">
        <f t="shared" si="13"/>
        <v>11002.126030694106</v>
      </c>
      <c r="K27" s="22">
        <v>100000</v>
      </c>
      <c r="L27" s="22">
        <v>0</v>
      </c>
      <c r="M27" s="22">
        <f t="shared" si="0"/>
        <v>10478.21526732772</v>
      </c>
      <c r="O27" s="22">
        <f t="shared" si="1"/>
        <v>135.69412399999999</v>
      </c>
      <c r="P27" s="22">
        <f t="shared" si="2"/>
        <v>136.14358855886587</v>
      </c>
      <c r="Q27" s="22">
        <f t="shared" si="21"/>
        <v>114.283592</v>
      </c>
      <c r="R27" s="22">
        <f t="shared" si="14"/>
        <v>0.64231595999999969</v>
      </c>
      <c r="S27" s="22">
        <f t="shared" si="15"/>
        <v>50.607756873482955</v>
      </c>
      <c r="T27" s="22">
        <f t="shared" si="16"/>
        <v>0</v>
      </c>
      <c r="U27" s="22">
        <v>0</v>
      </c>
      <c r="V27" s="22">
        <f t="shared" si="17"/>
        <v>107.5886796453829</v>
      </c>
      <c r="Y27" s="22">
        <f t="shared" si="3"/>
        <v>107.5886796453829</v>
      </c>
      <c r="Z27" s="22">
        <f t="shared" si="4"/>
        <v>0</v>
      </c>
      <c r="AA27" s="22">
        <f t="shared" si="22"/>
        <v>107.5886796453829</v>
      </c>
      <c r="AC27" s="22">
        <f t="shared" si="18"/>
        <v>107.5886796453829</v>
      </c>
      <c r="AD27" s="22">
        <f t="shared" si="5"/>
        <v>68.363397412679788</v>
      </c>
      <c r="AE27" s="22">
        <f t="shared" si="6"/>
        <v>0.39711375864599124</v>
      </c>
      <c r="AF27" s="22">
        <f t="shared" si="7"/>
        <v>27.148045700358903</v>
      </c>
      <c r="AG27" s="22">
        <f t="shared" si="19"/>
        <v>194.62704553682832</v>
      </c>
    </row>
    <row r="28" spans="2:33" x14ac:dyDescent="0.2">
      <c r="B28" s="22">
        <v>13</v>
      </c>
      <c r="C28" s="22">
        <f t="shared" si="20"/>
        <v>10478.21526732772</v>
      </c>
      <c r="D28" s="22">
        <f t="shared" si="8"/>
        <v>714.17960000000005</v>
      </c>
      <c r="E28" s="22">
        <f t="shared" si="9"/>
        <v>578.48547600000006</v>
      </c>
      <c r="F28" s="22">
        <f t="shared" si="10"/>
        <v>884.53605946621758</v>
      </c>
      <c r="G28" s="22">
        <f t="shared" si="11"/>
        <v>149.41236802793938</v>
      </c>
      <c r="H28" s="22">
        <f t="shared" si="12"/>
        <v>11791.824434765998</v>
      </c>
      <c r="J28" s="22">
        <f t="shared" si="13"/>
        <v>12381.415656504299</v>
      </c>
      <c r="K28" s="22">
        <v>100000</v>
      </c>
      <c r="L28" s="22">
        <v>0</v>
      </c>
      <c r="M28" s="22">
        <f t="shared" si="0"/>
        <v>11791.824434765998</v>
      </c>
      <c r="O28" s="22">
        <f t="shared" si="1"/>
        <v>135.69412399999999</v>
      </c>
      <c r="P28" s="22">
        <f t="shared" si="2"/>
        <v>149.41236802793938</v>
      </c>
      <c r="Q28" s="22">
        <f t="shared" si="21"/>
        <v>114.283592</v>
      </c>
      <c r="R28" s="22">
        <f t="shared" si="14"/>
        <v>0.64231595999999969</v>
      </c>
      <c r="S28" s="22">
        <f t="shared" si="15"/>
        <v>53.641649459681503</v>
      </c>
      <c r="T28" s="22">
        <f t="shared" si="16"/>
        <v>0</v>
      </c>
      <c r="U28" s="22">
        <v>0</v>
      </c>
      <c r="V28" s="22">
        <f t="shared" si="17"/>
        <v>117.82356652825783</v>
      </c>
      <c r="Y28" s="22">
        <f t="shared" si="3"/>
        <v>117.82356652825783</v>
      </c>
      <c r="Z28" s="22">
        <f t="shared" si="4"/>
        <v>0</v>
      </c>
      <c r="AA28" s="22">
        <f t="shared" si="22"/>
        <v>117.82356652825783</v>
      </c>
      <c r="AC28" s="22">
        <f t="shared" si="18"/>
        <v>117.82356652825783</v>
      </c>
      <c r="AD28" s="22">
        <f t="shared" si="5"/>
        <v>71.831490156758534</v>
      </c>
      <c r="AE28" s="22">
        <f t="shared" si="6"/>
        <v>0.36769792467221413</v>
      </c>
      <c r="AF28" s="22">
        <f t="shared" si="7"/>
        <v>26.41228985675269</v>
      </c>
      <c r="AG28" s="22">
        <f t="shared" si="19"/>
        <v>172.90401821686649</v>
      </c>
    </row>
    <row r="29" spans="2:33" x14ac:dyDescent="0.2">
      <c r="B29" s="22">
        <v>14</v>
      </c>
      <c r="C29" s="22">
        <f t="shared" si="20"/>
        <v>11791.824434765998</v>
      </c>
      <c r="D29" s="22">
        <f t="shared" si="8"/>
        <v>714.17960000000005</v>
      </c>
      <c r="E29" s="22">
        <f t="shared" si="9"/>
        <v>578.48547600000006</v>
      </c>
      <c r="F29" s="22">
        <f t="shared" si="10"/>
        <v>989.62479286127984</v>
      </c>
      <c r="G29" s="22">
        <f t="shared" si="11"/>
        <v>163.59934703627277</v>
      </c>
      <c r="H29" s="22">
        <f t="shared" si="12"/>
        <v>13196.335356591004</v>
      </c>
      <c r="J29" s="22">
        <f t="shared" si="13"/>
        <v>13856.152124420554</v>
      </c>
      <c r="K29" s="22">
        <v>100000</v>
      </c>
      <c r="L29" s="22">
        <v>0</v>
      </c>
      <c r="M29" s="22">
        <f t="shared" si="0"/>
        <v>13196.335356591004</v>
      </c>
      <c r="O29" s="22">
        <f t="shared" si="1"/>
        <v>135.69412399999999</v>
      </c>
      <c r="P29" s="22">
        <f t="shared" si="2"/>
        <v>163.59934703627277</v>
      </c>
      <c r="Q29" s="22">
        <f t="shared" si="21"/>
        <v>114.283592</v>
      </c>
      <c r="R29" s="22">
        <f t="shared" si="14"/>
        <v>0.64231595999999969</v>
      </c>
      <c r="S29" s="22">
        <f t="shared" si="15"/>
        <v>56.964529003804302</v>
      </c>
      <c r="T29" s="22">
        <f t="shared" si="16"/>
        <v>0</v>
      </c>
      <c r="U29" s="22">
        <v>0</v>
      </c>
      <c r="V29" s="22">
        <f t="shared" si="17"/>
        <v>128.68766599246845</v>
      </c>
      <c r="Y29" s="22">
        <f t="shared" si="3"/>
        <v>128.68766599246845</v>
      </c>
      <c r="Z29" s="22">
        <f t="shared" si="4"/>
        <v>0</v>
      </c>
      <c r="AA29" s="22">
        <f t="shared" si="22"/>
        <v>128.68766599246845</v>
      </c>
      <c r="AC29" s="22">
        <f t="shared" si="18"/>
        <v>128.68766599246845</v>
      </c>
      <c r="AD29" s="22">
        <f t="shared" si="5"/>
        <v>75.270826121115576</v>
      </c>
      <c r="AE29" s="22">
        <f t="shared" si="6"/>
        <v>0.34046104136316119</v>
      </c>
      <c r="AF29" s="22">
        <f t="shared" si="7"/>
        <v>25.626783845460444</v>
      </c>
      <c r="AG29" s="22">
        <f t="shared" si="19"/>
        <v>153.59899631777634</v>
      </c>
    </row>
    <row r="30" spans="2:33" x14ac:dyDescent="0.2">
      <c r="B30" s="22">
        <v>15</v>
      </c>
      <c r="C30" s="22">
        <f t="shared" si="20"/>
        <v>13196.335356591004</v>
      </c>
      <c r="D30" s="22">
        <f t="shared" si="8"/>
        <v>714.17960000000005</v>
      </c>
      <c r="E30" s="22">
        <f t="shared" si="9"/>
        <v>578.48547600000006</v>
      </c>
      <c r="F30" s="22">
        <f t="shared" si="10"/>
        <v>1101.9856666072803</v>
      </c>
      <c r="G30" s="22">
        <f t="shared" si="11"/>
        <v>178.76806499198284</v>
      </c>
      <c r="H30" s="22">
        <f t="shared" si="12"/>
        <v>14698.038434206303</v>
      </c>
      <c r="J30" s="22">
        <f t="shared" si="13"/>
        <v>15432.940355916619</v>
      </c>
      <c r="K30" s="22">
        <v>100000</v>
      </c>
      <c r="L30" s="22">
        <v>0</v>
      </c>
      <c r="M30" s="22">
        <f t="shared" si="0"/>
        <v>14698.038434206303</v>
      </c>
      <c r="O30" s="22">
        <f t="shared" si="1"/>
        <v>135.69412399999999</v>
      </c>
      <c r="P30" s="22">
        <f t="shared" si="2"/>
        <v>178.76806499198284</v>
      </c>
      <c r="Q30" s="22">
        <f t="shared" si="21"/>
        <v>114.283592</v>
      </c>
      <c r="R30" s="22">
        <f t="shared" si="14"/>
        <v>0.64231595999999969</v>
      </c>
      <c r="S30" s="22">
        <f t="shared" si="15"/>
        <v>60.59253079874243</v>
      </c>
      <c r="T30" s="22">
        <f t="shared" si="16"/>
        <v>0</v>
      </c>
      <c r="U30" s="22">
        <v>0</v>
      </c>
      <c r="V30" s="22">
        <f t="shared" si="17"/>
        <v>140.22838215324037</v>
      </c>
      <c r="Y30" s="22">
        <f t="shared" si="3"/>
        <v>140.22838215324037</v>
      </c>
      <c r="Z30" s="22">
        <f t="shared" si="4"/>
        <v>0</v>
      </c>
      <c r="AA30" s="22">
        <f t="shared" si="22"/>
        <v>140.22838215324037</v>
      </c>
      <c r="AC30" s="22">
        <f t="shared" si="18"/>
        <v>140.22838215324037</v>
      </c>
      <c r="AD30" s="22">
        <f t="shared" si="5"/>
        <v>78.688599815599133</v>
      </c>
      <c r="AE30" s="22">
        <f t="shared" si="6"/>
        <v>0.31524170496588994</v>
      </c>
      <c r="AF30" s="22">
        <f t="shared" si="7"/>
        <v>24.805928367248082</v>
      </c>
      <c r="AG30" s="22">
        <f t="shared" si="19"/>
        <v>136.44284234811562</v>
      </c>
    </row>
    <row r="31" spans="2:33" x14ac:dyDescent="0.2">
      <c r="B31" s="22">
        <v>16</v>
      </c>
      <c r="C31" s="22">
        <f t="shared" si="20"/>
        <v>14698.038434206303</v>
      </c>
      <c r="D31" s="22">
        <f t="shared" si="8"/>
        <v>714.17960000000005</v>
      </c>
      <c r="E31" s="22">
        <f t="shared" si="9"/>
        <v>578.48547600000006</v>
      </c>
      <c r="F31" s="22">
        <f t="shared" si="10"/>
        <v>1222.1219128165042</v>
      </c>
      <c r="G31" s="22">
        <f t="shared" si="11"/>
        <v>194.98645823022807</v>
      </c>
      <c r="H31" s="22">
        <f t="shared" si="12"/>
        <v>16303.659364792577</v>
      </c>
      <c r="J31" s="22">
        <f t="shared" si="13"/>
        <v>17118.842333032208</v>
      </c>
      <c r="K31" s="22">
        <v>100000</v>
      </c>
      <c r="L31" s="22">
        <v>0</v>
      </c>
      <c r="M31" s="22">
        <f t="shared" si="0"/>
        <v>16303.659364792577</v>
      </c>
      <c r="O31" s="22">
        <f t="shared" si="1"/>
        <v>135.69412399999999</v>
      </c>
      <c r="P31" s="22">
        <f t="shared" si="2"/>
        <v>194.98645823022807</v>
      </c>
      <c r="Q31" s="22">
        <f t="shared" si="21"/>
        <v>114.283592</v>
      </c>
      <c r="R31" s="22">
        <f t="shared" si="14"/>
        <v>0.64231595999999969</v>
      </c>
      <c r="S31" s="22">
        <f t="shared" si="15"/>
        <v>64.539671594380081</v>
      </c>
      <c r="T31" s="22">
        <f t="shared" si="16"/>
        <v>0</v>
      </c>
      <c r="U31" s="22">
        <v>0</v>
      </c>
      <c r="V31" s="22">
        <f t="shared" si="17"/>
        <v>152.49963459584799</v>
      </c>
      <c r="Y31" s="22">
        <f t="shared" si="3"/>
        <v>152.49963459584799</v>
      </c>
      <c r="Z31" s="22">
        <f t="shared" si="4"/>
        <v>0</v>
      </c>
      <c r="AA31" s="22">
        <f t="shared" si="22"/>
        <v>152.49963459584799</v>
      </c>
      <c r="AC31" s="22">
        <f t="shared" si="18"/>
        <v>152.49963459584799</v>
      </c>
      <c r="AD31" s="22">
        <f t="shared" si="5"/>
        <v>82.093227098304993</v>
      </c>
      <c r="AE31" s="22">
        <f t="shared" si="6"/>
        <v>0.29189046756100923</v>
      </c>
      <c r="AF31" s="22">
        <f t="shared" si="7"/>
        <v>23.962230441316358</v>
      </c>
      <c r="AG31" s="22">
        <f t="shared" si="19"/>
        <v>121.1963759310235</v>
      </c>
    </row>
    <row r="32" spans="2:33" x14ac:dyDescent="0.2">
      <c r="B32" s="22">
        <v>17</v>
      </c>
      <c r="C32" s="22">
        <f t="shared" si="20"/>
        <v>16303.659364792577</v>
      </c>
      <c r="D32" s="22">
        <f t="shared" si="8"/>
        <v>714.17960000000005</v>
      </c>
      <c r="E32" s="22">
        <f t="shared" si="9"/>
        <v>578.48547600000006</v>
      </c>
      <c r="F32" s="22">
        <f t="shared" si="10"/>
        <v>1350.5715872634062</v>
      </c>
      <c r="G32" s="22">
        <f t="shared" si="11"/>
        <v>212.32716428055986</v>
      </c>
      <c r="H32" s="22">
        <f t="shared" si="12"/>
        <v>18020.389263775425</v>
      </c>
      <c r="J32" s="22">
        <f t="shared" si="13"/>
        <v>18921.408726964197</v>
      </c>
      <c r="K32" s="22">
        <v>100000</v>
      </c>
      <c r="L32" s="22">
        <v>0</v>
      </c>
      <c r="M32" s="22">
        <f t="shared" si="0"/>
        <v>18020.389263775425</v>
      </c>
      <c r="O32" s="22">
        <f t="shared" si="1"/>
        <v>135.69412399999999</v>
      </c>
      <c r="P32" s="22">
        <f t="shared" si="2"/>
        <v>212.32716428055986</v>
      </c>
      <c r="Q32" s="22">
        <f t="shared" si="21"/>
        <v>114.283592</v>
      </c>
      <c r="R32" s="22">
        <f t="shared" si="14"/>
        <v>0.64231595999999969</v>
      </c>
      <c r="S32" s="22">
        <f t="shared" si="15"/>
        <v>68.816746283706721</v>
      </c>
      <c r="T32" s="22">
        <f t="shared" si="16"/>
        <v>0</v>
      </c>
      <c r="U32" s="22">
        <v>0</v>
      </c>
      <c r="V32" s="22">
        <f t="shared" si="17"/>
        <v>165.56326595685309</v>
      </c>
      <c r="Y32" s="22">
        <f t="shared" si="3"/>
        <v>165.56326595685309</v>
      </c>
      <c r="Z32" s="22">
        <f t="shared" si="4"/>
        <v>0</v>
      </c>
      <c r="AA32" s="22">
        <f t="shared" si="22"/>
        <v>165.56326595685309</v>
      </c>
      <c r="AC32" s="22">
        <f t="shared" si="18"/>
        <v>165.56326595685309</v>
      </c>
      <c r="AD32" s="22">
        <f t="shared" si="5"/>
        <v>85.494607328203628</v>
      </c>
      <c r="AE32" s="22">
        <f t="shared" si="6"/>
        <v>0.27026895144537894</v>
      </c>
      <c r="AF32" s="22">
        <f t="shared" si="7"/>
        <v>23.106537876828003</v>
      </c>
      <c r="AG32" s="22">
        <f t="shared" si="19"/>
        <v>107.64703941732546</v>
      </c>
    </row>
    <row r="33" spans="2:33" x14ac:dyDescent="0.2">
      <c r="B33" s="22">
        <v>18</v>
      </c>
      <c r="C33" s="22">
        <f t="shared" si="20"/>
        <v>18020.389263775425</v>
      </c>
      <c r="D33" s="22">
        <f t="shared" si="8"/>
        <v>714.17960000000005</v>
      </c>
      <c r="E33" s="22">
        <f t="shared" si="9"/>
        <v>578.48547600000006</v>
      </c>
      <c r="F33" s="22">
        <f t="shared" si="10"/>
        <v>1487.9099791820342</v>
      </c>
      <c r="G33" s="22">
        <f t="shared" si="11"/>
        <v>230.8678471895746</v>
      </c>
      <c r="H33" s="22">
        <f t="shared" si="12"/>
        <v>19855.916871767884</v>
      </c>
      <c r="J33" s="22">
        <f t="shared" si="13"/>
        <v>20848.71271535628</v>
      </c>
      <c r="K33" s="22">
        <v>100000</v>
      </c>
      <c r="L33" s="22">
        <v>0</v>
      </c>
      <c r="M33" s="22">
        <f t="shared" si="0"/>
        <v>19855.916871767884</v>
      </c>
      <c r="O33" s="22">
        <f t="shared" si="1"/>
        <v>135.69412399999999</v>
      </c>
      <c r="P33" s="22">
        <f t="shared" si="2"/>
        <v>230.8678471895746</v>
      </c>
      <c r="Q33" s="22">
        <f t="shared" si="21"/>
        <v>114.283592</v>
      </c>
      <c r="R33" s="22">
        <f t="shared" si="14"/>
        <v>0.64231595999999969</v>
      </c>
      <c r="S33" s="22">
        <f t="shared" si="15"/>
        <v>73.429917775056822</v>
      </c>
      <c r="T33" s="22">
        <f t="shared" si="16"/>
        <v>0</v>
      </c>
      <c r="U33" s="22">
        <v>0</v>
      </c>
      <c r="V33" s="22">
        <f t="shared" si="17"/>
        <v>179.49077737451776</v>
      </c>
      <c r="Y33" s="22">
        <f t="shared" si="3"/>
        <v>179.49077737451776</v>
      </c>
      <c r="Z33" s="22">
        <f t="shared" si="4"/>
        <v>0</v>
      </c>
      <c r="AA33" s="22">
        <f t="shared" si="22"/>
        <v>179.49077737451776</v>
      </c>
      <c r="AC33" s="22">
        <f t="shared" si="18"/>
        <v>179.49077737451776</v>
      </c>
      <c r="AD33" s="22">
        <f t="shared" si="5"/>
        <v>88.904428088738555</v>
      </c>
      <c r="AE33" s="22">
        <f t="shared" si="6"/>
        <v>0.25024902911609154</v>
      </c>
      <c r="AF33" s="22">
        <f t="shared" si="7"/>
        <v>22.248246813328201</v>
      </c>
      <c r="AG33" s="22">
        <f t="shared" si="19"/>
        <v>95.605934642677582</v>
      </c>
    </row>
    <row r="34" spans="2:33" x14ac:dyDescent="0.2">
      <c r="B34" s="22">
        <v>19</v>
      </c>
      <c r="C34" s="22">
        <f t="shared" si="20"/>
        <v>19855.916871767884</v>
      </c>
      <c r="D34" s="22">
        <f t="shared" si="8"/>
        <v>714.17960000000005</v>
      </c>
      <c r="E34" s="22">
        <f t="shared" si="9"/>
        <v>578.48547600000006</v>
      </c>
      <c r="F34" s="22">
        <f t="shared" si="10"/>
        <v>1634.7521878214309</v>
      </c>
      <c r="G34" s="22">
        <f t="shared" si="11"/>
        <v>250.69154535589317</v>
      </c>
      <c r="H34" s="22">
        <f t="shared" si="12"/>
        <v>21818.462990233424</v>
      </c>
      <c r="J34" s="22">
        <f t="shared" si="13"/>
        <v>22909.386139745096</v>
      </c>
      <c r="K34" s="22">
        <v>100000</v>
      </c>
      <c r="L34" s="22">
        <v>0</v>
      </c>
      <c r="M34" s="22">
        <f t="shared" si="0"/>
        <v>21818.462990233424</v>
      </c>
      <c r="O34" s="22">
        <f t="shared" si="1"/>
        <v>135.69412399999999</v>
      </c>
      <c r="P34" s="22">
        <f t="shared" si="2"/>
        <v>250.69154535589317</v>
      </c>
      <c r="Q34" s="22">
        <f t="shared" si="21"/>
        <v>114.283592</v>
      </c>
      <c r="R34" s="22">
        <f t="shared" si="14"/>
        <v>0.64231595999999969</v>
      </c>
      <c r="S34" s="22">
        <f t="shared" si="15"/>
        <v>78.378927787020856</v>
      </c>
      <c r="T34" s="22">
        <f t="shared" si="16"/>
        <v>0</v>
      </c>
      <c r="U34" s="22">
        <v>0</v>
      </c>
      <c r="V34" s="22">
        <f t="shared" si="17"/>
        <v>194.36546552887228</v>
      </c>
      <c r="Y34" s="22">
        <f t="shared" si="3"/>
        <v>194.36546552887228</v>
      </c>
      <c r="Z34" s="22">
        <f t="shared" si="4"/>
        <v>0</v>
      </c>
      <c r="AA34" s="22">
        <f t="shared" si="22"/>
        <v>194.36546552887228</v>
      </c>
      <c r="AC34" s="22">
        <f t="shared" si="18"/>
        <v>194.36546552887228</v>
      </c>
      <c r="AD34" s="22">
        <f t="shared" si="5"/>
        <v>92.336518695747529</v>
      </c>
      <c r="AE34" s="22">
        <f t="shared" si="6"/>
        <v>0.23171206399638106</v>
      </c>
      <c r="AF34" s="22">
        <f t="shared" si="7"/>
        <v>21.395485329232088</v>
      </c>
      <c r="AG34" s="22">
        <f t="shared" si="19"/>
        <v>84.905189518476391</v>
      </c>
    </row>
    <row r="35" spans="2:33" x14ac:dyDescent="0.2">
      <c r="B35" s="22">
        <v>20</v>
      </c>
      <c r="C35" s="22">
        <f t="shared" si="20"/>
        <v>21818.462990233424</v>
      </c>
      <c r="D35" s="22">
        <f t="shared" si="8"/>
        <v>714.17960000000005</v>
      </c>
      <c r="E35" s="22">
        <f t="shared" si="9"/>
        <v>578.48547600000006</v>
      </c>
      <c r="F35" s="22">
        <f t="shared" si="10"/>
        <v>1791.755877298674</v>
      </c>
      <c r="G35" s="22">
        <f t="shared" si="11"/>
        <v>271.887043435321</v>
      </c>
      <c r="H35" s="22">
        <f t="shared" si="12"/>
        <v>23916.81730009678</v>
      </c>
      <c r="J35" s="22">
        <f t="shared" si="13"/>
        <v>25112.65816510162</v>
      </c>
      <c r="K35" s="22">
        <v>100000</v>
      </c>
      <c r="L35" s="22">
        <v>0</v>
      </c>
      <c r="M35" s="22">
        <f t="shared" si="0"/>
        <v>23916.81730009678</v>
      </c>
      <c r="O35" s="22">
        <f t="shared" si="1"/>
        <v>135.69412399999999</v>
      </c>
      <c r="P35" s="22">
        <f t="shared" si="2"/>
        <v>271.887043435321</v>
      </c>
      <c r="Q35" s="22">
        <f t="shared" si="21"/>
        <v>114.283592</v>
      </c>
      <c r="R35" s="22">
        <f t="shared" si="14"/>
        <v>0.64231595999999969</v>
      </c>
      <c r="S35" s="22">
        <f t="shared" si="15"/>
        <v>83.654840486650315</v>
      </c>
      <c r="T35" s="22">
        <f t="shared" si="16"/>
        <v>0</v>
      </c>
      <c r="U35" s="22">
        <v>0</v>
      </c>
      <c r="V35" s="22">
        <f t="shared" si="17"/>
        <v>210.28505090867071</v>
      </c>
      <c r="Y35" s="22">
        <f t="shared" si="3"/>
        <v>210.28505090867071</v>
      </c>
      <c r="Z35" s="22">
        <f t="shared" si="4"/>
        <v>0</v>
      </c>
      <c r="AA35" s="22">
        <f t="shared" si="22"/>
        <v>210.28505090867071</v>
      </c>
      <c r="AC35" s="22">
        <f t="shared" si="18"/>
        <v>210.28505090867071</v>
      </c>
      <c r="AD35" s="22">
        <f t="shared" si="5"/>
        <v>95.807259432994073</v>
      </c>
      <c r="AE35" s="22">
        <f t="shared" si="6"/>
        <v>0.21454820740405653</v>
      </c>
      <c r="AF35" s="22">
        <f t="shared" si="7"/>
        <v>20.555275767644265</v>
      </c>
      <c r="AG35" s="22">
        <f t="shared" si="19"/>
        <v>75.395617744419553</v>
      </c>
    </row>
    <row r="36" spans="2:33" x14ac:dyDescent="0.2">
      <c r="B36" s="22">
        <v>21</v>
      </c>
      <c r="C36" s="22">
        <f t="shared" si="20"/>
        <v>23916.81730009678</v>
      </c>
      <c r="D36" s="22">
        <f t="shared" si="8"/>
        <v>714.17960000000005</v>
      </c>
      <c r="E36" s="22">
        <f t="shared" si="9"/>
        <v>578.48547600000006</v>
      </c>
      <c r="F36" s="22">
        <f t="shared" si="10"/>
        <v>1959.6242220877425</v>
      </c>
      <c r="G36" s="22">
        <f t="shared" si="11"/>
        <v>294.54926998184527</v>
      </c>
      <c r="H36" s="22">
        <f t="shared" si="12"/>
        <v>26160.377728202679</v>
      </c>
      <c r="J36" s="22">
        <f t="shared" si="13"/>
        <v>27468.396614612815</v>
      </c>
      <c r="K36" s="22">
        <v>100000</v>
      </c>
      <c r="L36" s="22">
        <v>0</v>
      </c>
      <c r="M36" s="22">
        <f t="shared" si="0"/>
        <v>26160.377728202679</v>
      </c>
      <c r="O36" s="22">
        <f t="shared" si="1"/>
        <v>135.69412399999999</v>
      </c>
      <c r="P36" s="22">
        <f t="shared" si="2"/>
        <v>294.54926998184527</v>
      </c>
      <c r="Q36" s="22">
        <f t="shared" si="21"/>
        <v>114.283592</v>
      </c>
      <c r="R36" s="22">
        <f t="shared" si="14"/>
        <v>0.64231595999999969</v>
      </c>
      <c r="S36" s="22">
        <f t="shared" si="15"/>
        <v>89.237211751101228</v>
      </c>
      <c r="T36" s="22">
        <f t="shared" si="16"/>
        <v>0</v>
      </c>
      <c r="U36" s="22">
        <v>0</v>
      </c>
      <c r="V36" s="22">
        <f t="shared" si="17"/>
        <v>227.36490619074405</v>
      </c>
      <c r="Y36" s="22">
        <f t="shared" si="3"/>
        <v>227.36490619074405</v>
      </c>
      <c r="Z36" s="22">
        <f t="shared" si="4"/>
        <v>0</v>
      </c>
      <c r="AA36" s="22">
        <f t="shared" si="22"/>
        <v>227.36490619074405</v>
      </c>
      <c r="AC36" s="22">
        <f t="shared" si="18"/>
        <v>227.36490619074405</v>
      </c>
      <c r="AD36" s="22">
        <f t="shared" si="5"/>
        <v>99.336054222964549</v>
      </c>
      <c r="AE36" s="22">
        <f t="shared" si="6"/>
        <v>0.19865574759634863</v>
      </c>
      <c r="AF36" s="22">
        <f t="shared" si="7"/>
        <v>19.733678114934445</v>
      </c>
      <c r="AG36" s="22">
        <f t="shared" si="19"/>
        <v>66.94463901696227</v>
      </c>
    </row>
    <row r="37" spans="2:33" x14ac:dyDescent="0.2">
      <c r="B37" s="22">
        <v>22</v>
      </c>
      <c r="C37" s="22">
        <f t="shared" si="20"/>
        <v>26160.377728202679</v>
      </c>
      <c r="D37" s="22">
        <f t="shared" si="8"/>
        <v>714.17960000000005</v>
      </c>
      <c r="E37" s="22">
        <f t="shared" si="9"/>
        <v>578.48547600000006</v>
      </c>
      <c r="F37" s="22">
        <f t="shared" si="10"/>
        <v>2139.1090563362145</v>
      </c>
      <c r="G37" s="22">
        <f t="shared" si="11"/>
        <v>318.77972260538894</v>
      </c>
      <c r="H37" s="22">
        <f t="shared" si="12"/>
        <v>28559.192537933508</v>
      </c>
      <c r="J37" s="22">
        <f t="shared" si="13"/>
        <v>29987.152164830186</v>
      </c>
      <c r="K37" s="22">
        <v>100000</v>
      </c>
      <c r="L37" s="22">
        <v>0</v>
      </c>
      <c r="M37" s="22">
        <f t="shared" si="0"/>
        <v>28559.192537933508</v>
      </c>
      <c r="O37" s="22">
        <f t="shared" si="1"/>
        <v>135.69412399999999</v>
      </c>
      <c r="P37" s="22">
        <f t="shared" si="2"/>
        <v>318.77972260538894</v>
      </c>
      <c r="Q37" s="22">
        <f t="shared" si="21"/>
        <v>114.283592</v>
      </c>
      <c r="R37" s="22">
        <f t="shared" si="14"/>
        <v>0.64231595999999969</v>
      </c>
      <c r="S37" s="22">
        <f t="shared" si="15"/>
        <v>95.090553688027683</v>
      </c>
      <c r="T37" s="22">
        <f t="shared" si="16"/>
        <v>0</v>
      </c>
      <c r="U37" s="22">
        <v>0</v>
      </c>
      <c r="V37" s="22">
        <f t="shared" si="17"/>
        <v>245.74201687736127</v>
      </c>
      <c r="Y37" s="22">
        <f t="shared" si="3"/>
        <v>245.74201687736127</v>
      </c>
      <c r="Z37" s="22">
        <f t="shared" si="4"/>
        <v>0</v>
      </c>
      <c r="AA37" s="22">
        <f t="shared" si="22"/>
        <v>245.74201687736127</v>
      </c>
      <c r="AC37" s="22">
        <f t="shared" si="18"/>
        <v>245.74201687736127</v>
      </c>
      <c r="AD37" s="22">
        <f t="shared" si="5"/>
        <v>102.94587522079406</v>
      </c>
      <c r="AE37" s="22">
        <f t="shared" si="6"/>
        <v>0.18394050703365611</v>
      </c>
      <c r="AF37" s="22">
        <f t="shared" si="7"/>
        <v>18.935916485136353</v>
      </c>
      <c r="AG37" s="22">
        <f t="shared" si="19"/>
        <v>59.434430739437211</v>
      </c>
    </row>
    <row r="38" spans="2:33" x14ac:dyDescent="0.2">
      <c r="B38" s="22">
        <v>23</v>
      </c>
      <c r="C38" s="22">
        <f t="shared" si="20"/>
        <v>28559.192537933508</v>
      </c>
      <c r="D38" s="22">
        <f t="shared" si="8"/>
        <v>714.17960000000005</v>
      </c>
      <c r="E38" s="22">
        <f t="shared" si="9"/>
        <v>578.48547600000006</v>
      </c>
      <c r="F38" s="22">
        <f t="shared" si="10"/>
        <v>2331.0142411146808</v>
      </c>
      <c r="G38" s="22">
        <f t="shared" si="11"/>
        <v>344.68692255048194</v>
      </c>
      <c r="H38" s="22">
        <f t="shared" si="12"/>
        <v>31124.005332497709</v>
      </c>
      <c r="J38" s="22">
        <f t="shared" si="13"/>
        <v>32680.205599122597</v>
      </c>
      <c r="K38" s="22">
        <v>100000</v>
      </c>
      <c r="L38" s="22">
        <v>0</v>
      </c>
      <c r="M38" s="22">
        <f t="shared" si="0"/>
        <v>31124.005332497709</v>
      </c>
      <c r="O38" s="22">
        <f t="shared" si="1"/>
        <v>135.69412399999999</v>
      </c>
      <c r="P38" s="22">
        <f t="shared" si="2"/>
        <v>344.68692255048194</v>
      </c>
      <c r="Q38" s="22">
        <f t="shared" si="21"/>
        <v>114.283592</v>
      </c>
      <c r="R38" s="22">
        <f t="shared" si="14"/>
        <v>0.64231595999999969</v>
      </c>
      <c r="S38" s="22">
        <f t="shared" si="15"/>
        <v>101.15993608483839</v>
      </c>
      <c r="T38" s="22">
        <f t="shared" si="16"/>
        <v>0</v>
      </c>
      <c r="U38" s="22">
        <v>0</v>
      </c>
      <c r="V38" s="22">
        <f t="shared" si="17"/>
        <v>265.57983442564353</v>
      </c>
      <c r="Y38" s="22">
        <f t="shared" si="3"/>
        <v>265.57983442564353</v>
      </c>
      <c r="Z38" s="22">
        <f t="shared" si="4"/>
        <v>0</v>
      </c>
      <c r="AA38" s="22">
        <f t="shared" si="22"/>
        <v>265.57983442564353</v>
      </c>
      <c r="AC38" s="22">
        <f t="shared" si="18"/>
        <v>265.57983442564353</v>
      </c>
      <c r="AD38" s="22">
        <f t="shared" si="5"/>
        <v>106.66388858720428</v>
      </c>
      <c r="AE38" s="22">
        <f t="shared" si="6"/>
        <v>0.17031528429042234</v>
      </c>
      <c r="AF38" s="22">
        <f t="shared" si="7"/>
        <v>18.166490508251631</v>
      </c>
      <c r="AG38" s="22">
        <f t="shared" si="19"/>
        <v>52.760285466918511</v>
      </c>
    </row>
    <row r="39" spans="2:33" x14ac:dyDescent="0.2">
      <c r="B39" s="22">
        <v>24</v>
      </c>
      <c r="C39" s="22">
        <f t="shared" si="20"/>
        <v>31124.005332497709</v>
      </c>
      <c r="D39" s="22">
        <f t="shared" si="8"/>
        <v>714.17960000000005</v>
      </c>
      <c r="E39" s="22">
        <f t="shared" si="9"/>
        <v>578.48547600000006</v>
      </c>
      <c r="F39" s="22">
        <f t="shared" si="10"/>
        <v>2536.1992646798167</v>
      </c>
      <c r="G39" s="22">
        <f t="shared" si="11"/>
        <v>372.38690073177526</v>
      </c>
      <c r="H39" s="22">
        <f t="shared" si="12"/>
        <v>33866.303172445747</v>
      </c>
      <c r="J39" s="22">
        <f t="shared" si="13"/>
        <v>35559.618331068035</v>
      </c>
      <c r="K39" s="22">
        <v>100000</v>
      </c>
      <c r="L39" s="22">
        <v>0</v>
      </c>
      <c r="M39" s="22">
        <f t="shared" si="0"/>
        <v>33866.303172445747</v>
      </c>
      <c r="O39" s="22">
        <f t="shared" si="1"/>
        <v>135.69412399999999</v>
      </c>
      <c r="P39" s="22">
        <f t="shared" si="2"/>
        <v>372.38690073177526</v>
      </c>
      <c r="Q39" s="22">
        <f t="shared" si="21"/>
        <v>114.283592</v>
      </c>
      <c r="R39" s="22">
        <f t="shared" si="14"/>
        <v>0.64231595999999969</v>
      </c>
      <c r="S39" s="22">
        <f t="shared" si="15"/>
        <v>107.36553269483045</v>
      </c>
      <c r="T39" s="22">
        <f t="shared" si="16"/>
        <v>0</v>
      </c>
      <c r="U39" s="22">
        <v>0</v>
      </c>
      <c r="V39" s="22">
        <f t="shared" si="17"/>
        <v>287.07421599694482</v>
      </c>
      <c r="Y39" s="22">
        <f t="shared" si="3"/>
        <v>287.07421599694482</v>
      </c>
      <c r="Z39" s="22">
        <f t="shared" si="4"/>
        <v>0</v>
      </c>
      <c r="AA39" s="22">
        <f t="shared" si="22"/>
        <v>287.07421599694482</v>
      </c>
      <c r="AC39" s="22">
        <f t="shared" si="18"/>
        <v>287.07421599694482</v>
      </c>
      <c r="AD39" s="22">
        <f t="shared" si="5"/>
        <v>110.52217141057709</v>
      </c>
      <c r="AE39" s="22">
        <f t="shared" si="6"/>
        <v>0.1576993373059466</v>
      </c>
      <c r="AF39" s="22">
        <f t="shared" si="7"/>
        <v>17.429273189062243</v>
      </c>
      <c r="AG39" s="22">
        <f t="shared" si="19"/>
        <v>46.829151187004157</v>
      </c>
    </row>
    <row r="40" spans="2:33" x14ac:dyDescent="0.2">
      <c r="B40" s="22">
        <v>25</v>
      </c>
      <c r="C40" s="22">
        <f t="shared" si="20"/>
        <v>33866.303172445747</v>
      </c>
      <c r="D40" s="22">
        <f t="shared" si="8"/>
        <v>714.17960000000005</v>
      </c>
      <c r="E40" s="22">
        <f t="shared" si="9"/>
        <v>578.48547600000006</v>
      </c>
      <c r="F40" s="22">
        <f t="shared" si="10"/>
        <v>2755.5830918756601</v>
      </c>
      <c r="G40" s="22">
        <f t="shared" si="11"/>
        <v>402.00371740321413</v>
      </c>
      <c r="H40" s="22">
        <f t="shared" si="12"/>
        <v>36798.368022918199</v>
      </c>
      <c r="J40" s="22">
        <f t="shared" si="13"/>
        <v>38638.286424064114</v>
      </c>
      <c r="K40" s="22">
        <v>100000</v>
      </c>
      <c r="L40" s="22">
        <v>0</v>
      </c>
      <c r="M40" s="22">
        <f t="shared" si="0"/>
        <v>36798.368022918199</v>
      </c>
      <c r="O40" s="22">
        <f t="shared" si="1"/>
        <v>135.69412399999999</v>
      </c>
      <c r="P40" s="22">
        <f t="shared" si="2"/>
        <v>402.00371740321413</v>
      </c>
      <c r="Q40" s="22">
        <f t="shared" si="21"/>
        <v>114.283592</v>
      </c>
      <c r="R40" s="22">
        <f t="shared" si="14"/>
        <v>0.64231595999999969</v>
      </c>
      <c r="S40" s="22">
        <f t="shared" si="15"/>
        <v>113.59587953849748</v>
      </c>
      <c r="T40" s="22">
        <f t="shared" si="16"/>
        <v>0</v>
      </c>
      <c r="U40" s="22">
        <v>0</v>
      </c>
      <c r="V40" s="22">
        <f t="shared" si="17"/>
        <v>310.46068582471673</v>
      </c>
      <c r="Y40" s="22">
        <f t="shared" si="3"/>
        <v>310.46068582471673</v>
      </c>
      <c r="Z40" s="22">
        <f>ABS(MIN(Y41-Z41*J79,0))/(1+$B$9)</f>
        <v>320.45598863104726</v>
      </c>
      <c r="AA40" s="22">
        <f>MAX(Y40-Z40*J78,0)</f>
        <v>3.3758715222934939</v>
      </c>
      <c r="AC40" s="22">
        <f t="shared" si="18"/>
        <v>3.3758715222934939</v>
      </c>
      <c r="AD40" s="22">
        <f t="shared" si="5"/>
        <v>1.2456806864900347</v>
      </c>
      <c r="AE40" s="22">
        <f t="shared" si="6"/>
        <v>0.1460179049129135</v>
      </c>
      <c r="AF40" s="22">
        <f t="shared" si="7"/>
        <v>0.18189168403175471</v>
      </c>
      <c r="AG40" s="22">
        <f t="shared" si="19"/>
        <v>41.558334086547582</v>
      </c>
    </row>
    <row r="41" spans="2:33" x14ac:dyDescent="0.2">
      <c r="B41" s="22">
        <v>26</v>
      </c>
      <c r="C41" s="22">
        <f t="shared" si="20"/>
        <v>36798.368022918199</v>
      </c>
      <c r="D41" s="22">
        <f t="shared" si="8"/>
        <v>714.17960000000005</v>
      </c>
      <c r="E41" s="22">
        <f t="shared" si="9"/>
        <v>578.48547600000006</v>
      </c>
      <c r="F41" s="22">
        <f t="shared" si="10"/>
        <v>2990.148279913456</v>
      </c>
      <c r="G41" s="22">
        <f t="shared" si="11"/>
        <v>433.67001778831656</v>
      </c>
      <c r="H41" s="22">
        <f t="shared" si="12"/>
        <v>39933.331761043337</v>
      </c>
      <c r="J41" s="22">
        <f t="shared" si="13"/>
        <v>41929.998349095506</v>
      </c>
      <c r="K41" s="22">
        <v>100000</v>
      </c>
      <c r="L41" s="22">
        <v>0</v>
      </c>
      <c r="M41" s="22">
        <f t="shared" si="0"/>
        <v>39933.331761043337</v>
      </c>
      <c r="O41" s="22">
        <f t="shared" si="1"/>
        <v>135.69412399999999</v>
      </c>
      <c r="P41" s="22">
        <f t="shared" si="2"/>
        <v>433.67001778831656</v>
      </c>
      <c r="Q41" s="22">
        <f t="shared" si="21"/>
        <v>114.283592</v>
      </c>
      <c r="R41" s="22">
        <f t="shared" si="14"/>
        <v>0.64231595999999969</v>
      </c>
      <c r="S41" s="22">
        <f t="shared" si="15"/>
        <v>119.69956330160157</v>
      </c>
      <c r="T41" s="22">
        <f t="shared" si="16"/>
        <v>0</v>
      </c>
      <c r="U41" s="22">
        <v>0</v>
      </c>
      <c r="V41" s="22">
        <f t="shared" si="17"/>
        <v>336.02330244671504</v>
      </c>
      <c r="Y41" s="22">
        <f t="shared" si="3"/>
        <v>336.02330244671504</v>
      </c>
      <c r="Z41" s="22">
        <f t="shared" si="4"/>
        <v>695.23228845428434</v>
      </c>
      <c r="AA41" s="22">
        <f t="shared" si="22"/>
        <v>0</v>
      </c>
      <c r="AC41" s="22">
        <f t="shared" si="18"/>
        <v>0</v>
      </c>
      <c r="AD41" s="22">
        <f t="shared" si="5"/>
        <v>0</v>
      </c>
      <c r="AE41" s="22">
        <f t="shared" si="6"/>
        <v>0.13520176380825324</v>
      </c>
      <c r="AF41" s="22">
        <f t="shared" si="7"/>
        <v>0</v>
      </c>
      <c r="AG41" s="22">
        <f t="shared" si="19"/>
        <v>36.874345719519937</v>
      </c>
    </row>
    <row r="42" spans="2:33" x14ac:dyDescent="0.2">
      <c r="B42" s="22">
        <v>27</v>
      </c>
      <c r="C42" s="22">
        <f t="shared" si="20"/>
        <v>39933.331761043337</v>
      </c>
      <c r="D42" s="22">
        <f t="shared" si="8"/>
        <v>714.17960000000005</v>
      </c>
      <c r="E42" s="22">
        <f t="shared" si="9"/>
        <v>578.48547600000006</v>
      </c>
      <c r="F42" s="22">
        <f t="shared" si="10"/>
        <v>3240.9453789634672</v>
      </c>
      <c r="G42" s="22">
        <f t="shared" si="11"/>
        <v>467.52762616006805</v>
      </c>
      <c r="H42" s="22">
        <f t="shared" si="12"/>
        <v>43285.234989846736</v>
      </c>
      <c r="J42" s="22">
        <f t="shared" si="13"/>
        <v>45449.496739339076</v>
      </c>
      <c r="K42" s="22">
        <v>100000</v>
      </c>
      <c r="L42" s="22">
        <v>0</v>
      </c>
      <c r="M42" s="22">
        <f t="shared" si="0"/>
        <v>43285.234989846736</v>
      </c>
      <c r="O42" s="22">
        <f t="shared" si="1"/>
        <v>135.69412399999999</v>
      </c>
      <c r="P42" s="22">
        <f t="shared" si="2"/>
        <v>467.52762616006805</v>
      </c>
      <c r="Q42" s="22">
        <f t="shared" si="21"/>
        <v>114.283592</v>
      </c>
      <c r="R42" s="22">
        <f t="shared" si="14"/>
        <v>0.64231595999999969</v>
      </c>
      <c r="S42" s="22">
        <f t="shared" si="15"/>
        <v>125.47499877678683</v>
      </c>
      <c r="T42" s="22">
        <f t="shared" si="16"/>
        <v>0</v>
      </c>
      <c r="U42" s="22">
        <v>0</v>
      </c>
      <c r="V42" s="22">
        <f t="shared" si="17"/>
        <v>364.10547534328123</v>
      </c>
      <c r="Y42" s="22">
        <f t="shared" si="3"/>
        <v>364.10547534328123</v>
      </c>
      <c r="Z42" s="22">
        <f t="shared" si="4"/>
        <v>1127.6977499456093</v>
      </c>
      <c r="AA42" s="22">
        <f t="shared" si="22"/>
        <v>0</v>
      </c>
      <c r="AC42" s="22">
        <f t="shared" si="18"/>
        <v>0</v>
      </c>
      <c r="AD42" s="22">
        <f t="shared" si="5"/>
        <v>0</v>
      </c>
      <c r="AE42" s="22">
        <f t="shared" si="6"/>
        <v>0.12518681834097523</v>
      </c>
      <c r="AF42" s="22">
        <f t="shared" si="7"/>
        <v>0</v>
      </c>
      <c r="AG42" s="22">
        <f t="shared" si="19"/>
        <v>32.711878504205806</v>
      </c>
    </row>
    <row r="43" spans="2:33" x14ac:dyDescent="0.2">
      <c r="B43" s="22">
        <v>28</v>
      </c>
      <c r="C43" s="22">
        <f t="shared" si="20"/>
        <v>43285.234989846736</v>
      </c>
      <c r="D43" s="22">
        <f t="shared" si="8"/>
        <v>714.17960000000005</v>
      </c>
      <c r="E43" s="22">
        <f t="shared" si="9"/>
        <v>578.48547600000006</v>
      </c>
      <c r="F43" s="22">
        <f t="shared" si="10"/>
        <v>3509.0976372677392</v>
      </c>
      <c r="G43" s="22">
        <f t="shared" si="11"/>
        <v>503.7281810311448</v>
      </c>
      <c r="H43" s="22">
        <f t="shared" si="12"/>
        <v>46869.089922083331</v>
      </c>
      <c r="J43" s="22">
        <f t="shared" si="13"/>
        <v>49212.544418187499</v>
      </c>
      <c r="K43" s="22">
        <v>100000</v>
      </c>
      <c r="L43" s="22">
        <v>0</v>
      </c>
      <c r="M43" s="22">
        <f t="shared" si="0"/>
        <v>46869.089922083331</v>
      </c>
      <c r="O43" s="22">
        <f t="shared" si="1"/>
        <v>135.69412399999999</v>
      </c>
      <c r="P43" s="22">
        <f t="shared" si="2"/>
        <v>503.7281810311448</v>
      </c>
      <c r="Q43" s="22">
        <f t="shared" si="21"/>
        <v>114.283592</v>
      </c>
      <c r="R43" s="22">
        <f t="shared" si="14"/>
        <v>0.64231595999999969</v>
      </c>
      <c r="S43" s="22">
        <f>H81*(MAX(0,(K43-H43)))</f>
        <v>130.6578831270113</v>
      </c>
      <c r="T43" s="22">
        <f t="shared" si="16"/>
        <v>0</v>
      </c>
      <c r="U43" s="22">
        <v>0</v>
      </c>
      <c r="V43" s="22">
        <f t="shared" si="17"/>
        <v>395.12314586413351</v>
      </c>
      <c r="Y43" s="22">
        <f t="shared" si="3"/>
        <v>395.12314586413351</v>
      </c>
      <c r="Z43" s="22">
        <f t="shared" si="4"/>
        <v>1625.5097241584745</v>
      </c>
      <c r="AA43" s="22">
        <f>MAX(Y43-Z43*J81,0)</f>
        <v>0</v>
      </c>
      <c r="AC43" s="22">
        <f t="shared" si="18"/>
        <v>0</v>
      </c>
      <c r="AD43" s="22">
        <f t="shared" si="5"/>
        <v>0</v>
      </c>
      <c r="AE43" s="22">
        <f t="shared" si="6"/>
        <v>0.11591372068608817</v>
      </c>
      <c r="AF43" s="22">
        <f t="shared" si="7"/>
        <v>0</v>
      </c>
      <c r="AG43" s="22">
        <f t="shared" si="19"/>
        <v>29.012895266887316</v>
      </c>
    </row>
    <row r="44" spans="2:33" x14ac:dyDescent="0.2">
      <c r="B44" s="22">
        <v>29</v>
      </c>
      <c r="C44" s="22">
        <f t="shared" si="20"/>
        <v>46869.089922083331</v>
      </c>
      <c r="D44" s="22">
        <f t="shared" si="8"/>
        <v>714.17960000000005</v>
      </c>
      <c r="E44" s="22">
        <f t="shared" si="9"/>
        <v>578.48547600000006</v>
      </c>
      <c r="F44" s="22">
        <f t="shared" si="10"/>
        <v>3795.8060318466669</v>
      </c>
      <c r="G44" s="22">
        <f t="shared" si="11"/>
        <v>542.43381429930002</v>
      </c>
      <c r="H44" s="22">
        <f t="shared" si="12"/>
        <v>50700.947615630699</v>
      </c>
      <c r="J44" s="22">
        <f t="shared" si="13"/>
        <v>53235.994996412235</v>
      </c>
      <c r="K44" s="22">
        <v>100000</v>
      </c>
      <c r="L44" s="22">
        <v>0</v>
      </c>
      <c r="M44" s="22">
        <f t="shared" si="0"/>
        <v>50700.947615630699</v>
      </c>
      <c r="O44" s="22">
        <f t="shared" si="1"/>
        <v>135.69412399999999</v>
      </c>
      <c r="P44" s="22">
        <f t="shared" si="2"/>
        <v>542.43381429930002</v>
      </c>
      <c r="Q44" s="22">
        <f t="shared" si="21"/>
        <v>114.283592</v>
      </c>
      <c r="R44" s="22">
        <f t="shared" si="14"/>
        <v>0.64231595999999969</v>
      </c>
      <c r="S44" s="22">
        <f t="shared" si="15"/>
        <v>134.90582917174166</v>
      </c>
      <c r="T44" s="22">
        <f t="shared" si="16"/>
        <v>0</v>
      </c>
      <c r="U44" s="22">
        <v>0</v>
      </c>
      <c r="V44" s="22">
        <f t="shared" si="17"/>
        <v>429.5808330875584</v>
      </c>
      <c r="Y44" s="22">
        <f t="shared" si="3"/>
        <v>429.5808330875584</v>
      </c>
      <c r="Z44" s="22">
        <f>ABS(MIN(Y45-Z45*J83,0))/(1+$B$9)</f>
        <v>2197.530004392323</v>
      </c>
      <c r="AA44" s="22">
        <f t="shared" si="22"/>
        <v>0</v>
      </c>
      <c r="AC44" s="22">
        <f t="shared" si="18"/>
        <v>0</v>
      </c>
      <c r="AD44" s="22">
        <f t="shared" si="5"/>
        <v>0</v>
      </c>
      <c r="AE44" s="22">
        <f t="shared" si="6"/>
        <v>0.10732751915378534</v>
      </c>
      <c r="AF44" s="22">
        <f t="shared" si="7"/>
        <v>0</v>
      </c>
      <c r="AG44" s="22">
        <f t="shared" si="19"/>
        <v>25.725820138990748</v>
      </c>
    </row>
    <row r="45" spans="2:33" x14ac:dyDescent="0.2">
      <c r="B45" s="22">
        <v>30</v>
      </c>
      <c r="C45" s="22">
        <f t="shared" si="20"/>
        <v>50700.947615630699</v>
      </c>
      <c r="D45" s="22">
        <f t="shared" si="8"/>
        <v>714.17960000000005</v>
      </c>
      <c r="E45" s="22">
        <f t="shared" si="9"/>
        <v>578.48547600000006</v>
      </c>
      <c r="F45" s="22">
        <f>(E45+C45)*$B$8</f>
        <v>4102.3546473304559</v>
      </c>
      <c r="G45" s="22">
        <f t="shared" si="11"/>
        <v>583.81787738961157</v>
      </c>
      <c r="H45" s="22">
        <f t="shared" si="12"/>
        <v>54797.969861571539</v>
      </c>
      <c r="J45" s="22">
        <f>MAX(1.05*H45,T83)</f>
        <v>57537.86835465012</v>
      </c>
      <c r="K45" s="22">
        <v>100000</v>
      </c>
      <c r="L45" s="22">
        <v>0</v>
      </c>
      <c r="M45" s="22">
        <f>MAX(H45-L45,0)</f>
        <v>54797.969861571539</v>
      </c>
      <c r="O45" s="22">
        <f t="shared" si="1"/>
        <v>135.69412399999999</v>
      </c>
      <c r="P45" s="22">
        <f t="shared" si="2"/>
        <v>583.81787738961157</v>
      </c>
      <c r="Q45" s="22">
        <f t="shared" si="21"/>
        <v>114.283592</v>
      </c>
      <c r="R45" s="22">
        <f t="shared" si="14"/>
        <v>0.64231595999999969</v>
      </c>
      <c r="S45" s="22">
        <f>H83*(MAX(0,(K45-H45)))</f>
        <v>137.77957708381993</v>
      </c>
      <c r="T45" s="22">
        <f>IF(H45&lt;=L45,H45,L45)*I83</f>
        <v>0</v>
      </c>
      <c r="U45" s="22">
        <f>MAX(J45-H45,0)*J83</f>
        <v>2731.5470527898842</v>
      </c>
      <c r="V45" s="22">
        <f>O45+P45-Q45+R45-S45+T45-U45</f>
        <v>-2263.4559045240926</v>
      </c>
      <c r="Y45" s="22">
        <f t="shared" si="3"/>
        <v>-2263.4559045240926</v>
      </c>
      <c r="Z45" s="22">
        <v>0</v>
      </c>
      <c r="AA45" s="22">
        <f t="shared" si="22"/>
        <v>0</v>
      </c>
      <c r="AC45" s="22">
        <f t="shared" si="18"/>
        <v>0</v>
      </c>
      <c r="AD45" s="22">
        <f t="shared" si="5"/>
        <v>0</v>
      </c>
      <c r="AE45" s="22">
        <f t="shared" si="6"/>
        <v>9.9377332549801231E-2</v>
      </c>
      <c r="AF45" s="22">
        <f t="shared" si="7"/>
        <v>0</v>
      </c>
      <c r="AG45" s="22">
        <f t="shared" si="19"/>
        <v>22.804819527516131</v>
      </c>
    </row>
    <row r="52" spans="2:20" x14ac:dyDescent="0.2">
      <c r="B52" s="21" t="s">
        <v>35</v>
      </c>
      <c r="C52" s="19"/>
      <c r="D52" s="19"/>
      <c r="F52" s="21" t="s">
        <v>36</v>
      </c>
      <c r="H52" s="21" t="s">
        <v>37</v>
      </c>
      <c r="I52" s="19"/>
      <c r="J52" s="19"/>
      <c r="K52" s="19"/>
      <c r="N52" s="21" t="s">
        <v>56</v>
      </c>
      <c r="O52" s="19"/>
      <c r="P52" s="19"/>
      <c r="Q52" s="19"/>
      <c r="R52" s="19"/>
      <c r="S52" s="19"/>
      <c r="T52" s="19"/>
    </row>
    <row r="53" spans="2:20" ht="34" x14ac:dyDescent="0.2">
      <c r="B53" s="19" t="s">
        <v>0</v>
      </c>
      <c r="C53" s="19"/>
      <c r="D53" s="19"/>
      <c r="F53" s="19"/>
      <c r="G53" s="14"/>
      <c r="H53" s="19"/>
      <c r="I53" s="23"/>
      <c r="J53" s="23"/>
      <c r="K53" s="19"/>
      <c r="N53" s="19" t="s">
        <v>13</v>
      </c>
      <c r="O53" s="20" t="s">
        <v>34</v>
      </c>
      <c r="P53" s="20" t="s">
        <v>33</v>
      </c>
      <c r="Q53" s="20" t="s">
        <v>32</v>
      </c>
      <c r="R53" s="19" t="s">
        <v>19</v>
      </c>
      <c r="S53" s="19" t="s">
        <v>20</v>
      </c>
      <c r="T53" s="19" t="s">
        <v>21</v>
      </c>
    </row>
    <row r="54" spans="2:20" x14ac:dyDescent="0.2">
      <c r="B54" s="22">
        <v>30</v>
      </c>
      <c r="C54" s="22">
        <v>0.99968455413538904</v>
      </c>
      <c r="D54" s="22">
        <v>3.1544586461096369E-4</v>
      </c>
      <c r="F54" s="22">
        <v>0.04</v>
      </c>
      <c r="H54" s="22">
        <f>D54</f>
        <v>3.1544586461096369E-4</v>
      </c>
      <c r="I54" s="22">
        <f>(1-H54)*F54</f>
        <v>3.9987382165415565E-2</v>
      </c>
      <c r="J54" s="22">
        <f>1-H54-I54</f>
        <v>0.95969717196997351</v>
      </c>
      <c r="K54" s="22">
        <v>1</v>
      </c>
      <c r="N54" s="22">
        <v>1</v>
      </c>
      <c r="O54" s="22">
        <v>0</v>
      </c>
      <c r="P54" s="22">
        <f>$B$3</f>
        <v>714.17960000000005</v>
      </c>
      <c r="Q54" s="22">
        <f>P54*$B$4</f>
        <v>578.48547600000006</v>
      </c>
      <c r="R54" s="22">
        <f>(Q54+O54)*$B$7</f>
        <v>23.139419040000003</v>
      </c>
      <c r="S54" s="22">
        <f>30+$B$5*(O54+Q54+R54)</f>
        <v>36.016248950399998</v>
      </c>
      <c r="T54" s="22">
        <f>O54+Q54+R54-S54</f>
        <v>565.60864608960003</v>
      </c>
    </row>
    <row r="55" spans="2:20" x14ac:dyDescent="0.2">
      <c r="B55" s="22">
        <v>31</v>
      </c>
      <c r="C55" s="22">
        <v>0.99967271648292844</v>
      </c>
      <c r="D55" s="22">
        <v>3.2728351707156378E-4</v>
      </c>
      <c r="F55" s="22">
        <v>0.04</v>
      </c>
      <c r="H55" s="22">
        <f t="shared" ref="H55:H83" si="23">D55</f>
        <v>3.2728351707156378E-4</v>
      </c>
      <c r="I55" s="22">
        <f>(1-H55)*F55</f>
        <v>3.9986908659317137E-2</v>
      </c>
      <c r="J55" s="22">
        <f>1-H55-I55</f>
        <v>0.95968580782361135</v>
      </c>
      <c r="K55" s="22">
        <f>J54*K54</f>
        <v>0.95969717196997351</v>
      </c>
      <c r="N55" s="22">
        <v>2</v>
      </c>
      <c r="O55" s="22">
        <f>T54</f>
        <v>565.60864608960003</v>
      </c>
      <c r="P55" s="22">
        <f t="shared" ref="P55:P83" si="24">$B$3</f>
        <v>714.17960000000005</v>
      </c>
      <c r="Q55" s="22">
        <f t="shared" ref="Q55:Q83" si="25">P55*$B$4</f>
        <v>578.48547600000006</v>
      </c>
      <c r="R55" s="22">
        <f>(Q55+O55)*$B$7</f>
        <v>45.76376488358401</v>
      </c>
      <c r="S55" s="22">
        <f t="shared" ref="S55:S83" si="26">30+$B$5*(O55+Q55+R55)</f>
        <v>41.898578869731843</v>
      </c>
      <c r="T55" s="22">
        <f t="shared" ref="T55:T83" si="27">O55+Q55+R55-S55</f>
        <v>1147.9593081034523</v>
      </c>
    </row>
    <row r="56" spans="2:20" x14ac:dyDescent="0.2">
      <c r="B56" s="22">
        <v>32</v>
      </c>
      <c r="C56" s="22">
        <v>0.99965941112888679</v>
      </c>
      <c r="D56" s="22">
        <v>3.4058887111321212E-4</v>
      </c>
      <c r="F56" s="22">
        <v>0.04</v>
      </c>
      <c r="H56" s="22">
        <f t="shared" si="23"/>
        <v>3.4058887111321212E-4</v>
      </c>
      <c r="I56" s="22">
        <f t="shared" ref="I56:I82" si="28">(1-H56)*F56</f>
        <v>3.9986376445155472E-2</v>
      </c>
      <c r="J56" s="22">
        <f t="shared" ref="J56:J83" si="29">1-H56-I56</f>
        <v>0.95967303468373133</v>
      </c>
      <c r="K56" s="22">
        <f t="shared" ref="K56:K83" si="30">J55*K55</f>
        <v>0.92100775574803928</v>
      </c>
      <c r="N56" s="22">
        <v>3</v>
      </c>
      <c r="O56" s="22">
        <f t="shared" ref="O56:O83" si="31">T55</f>
        <v>1147.9593081034523</v>
      </c>
      <c r="P56" s="22">
        <f t="shared" si="24"/>
        <v>714.17960000000005</v>
      </c>
      <c r="Q56" s="22">
        <f t="shared" si="25"/>
        <v>578.48547600000006</v>
      </c>
      <c r="R56" s="22">
        <f t="shared" ref="R56:R81" si="32">(Q56+O56)*$B$7</f>
        <v>69.057791364138097</v>
      </c>
      <c r="S56" s="22">
        <f t="shared" si="26"/>
        <v>47.955025754675901</v>
      </c>
      <c r="T56" s="22">
        <f t="shared" si="27"/>
        <v>1747.5475497129144</v>
      </c>
    </row>
    <row r="57" spans="2:20" x14ac:dyDescent="0.2">
      <c r="B57" s="22">
        <v>33</v>
      </c>
      <c r="C57" s="22">
        <v>0.99964445612233466</v>
      </c>
      <c r="D57" s="22">
        <v>3.5554387766534301E-4</v>
      </c>
      <c r="F57" s="22">
        <v>0.04</v>
      </c>
      <c r="H57" s="22">
        <f t="shared" si="23"/>
        <v>3.5554387766534301E-4</v>
      </c>
      <c r="I57" s="22">
        <f t="shared" si="28"/>
        <v>3.998577824489339E-2</v>
      </c>
      <c r="J57" s="22">
        <f t="shared" si="29"/>
        <v>0.9596586778774413</v>
      </c>
      <c r="K57" s="22">
        <f t="shared" si="30"/>
        <v>0.88386630792597365</v>
      </c>
      <c r="N57" s="22">
        <v>4</v>
      </c>
      <c r="O57" s="22">
        <f t="shared" si="31"/>
        <v>1747.5475497129144</v>
      </c>
      <c r="P57" s="22">
        <f t="shared" si="24"/>
        <v>714.17960000000005</v>
      </c>
      <c r="Q57" s="22">
        <f t="shared" si="25"/>
        <v>578.48547600000006</v>
      </c>
      <c r="R57" s="22">
        <f t="shared" si="32"/>
        <v>93.041321028516577</v>
      </c>
      <c r="S57" s="22">
        <f t="shared" si="26"/>
        <v>54.190743467414308</v>
      </c>
      <c r="T57" s="22">
        <f t="shared" si="27"/>
        <v>2364.8836032740164</v>
      </c>
    </row>
    <row r="58" spans="2:20" x14ac:dyDescent="0.2">
      <c r="B58" s="22">
        <v>34</v>
      </c>
      <c r="C58" s="22">
        <v>0.99962764696203188</v>
      </c>
      <c r="D58" s="22">
        <v>3.7235303796812058E-4</v>
      </c>
      <c r="F58" s="22">
        <v>0.04</v>
      </c>
      <c r="H58" s="22">
        <f t="shared" si="23"/>
        <v>3.7235303796812058E-4</v>
      </c>
      <c r="I58" s="22">
        <f t="shared" si="28"/>
        <v>3.9985105878481274E-2</v>
      </c>
      <c r="J58" s="22">
        <f t="shared" si="29"/>
        <v>0.95964254108355063</v>
      </c>
      <c r="K58" s="22">
        <f t="shared" si="30"/>
        <v>0.84820997248465524</v>
      </c>
      <c r="N58" s="22">
        <v>5</v>
      </c>
      <c r="O58" s="22">
        <f t="shared" si="31"/>
        <v>2364.8836032740164</v>
      </c>
      <c r="P58" s="22">
        <f t="shared" si="24"/>
        <v>714.17960000000005</v>
      </c>
      <c r="Q58" s="22">
        <f t="shared" si="25"/>
        <v>578.48547600000006</v>
      </c>
      <c r="R58" s="22">
        <f t="shared" si="32"/>
        <v>117.73476317096065</v>
      </c>
      <c r="S58" s="22">
        <f t="shared" si="26"/>
        <v>60.611038424449774</v>
      </c>
      <c r="T58" s="22">
        <f t="shared" si="27"/>
        <v>3000.4928040205273</v>
      </c>
    </row>
    <row r="59" spans="2:20" x14ac:dyDescent="0.2">
      <c r="B59" s="22">
        <v>35</v>
      </c>
      <c r="C59" s="22">
        <v>0.9996087538032451</v>
      </c>
      <c r="D59" s="22">
        <v>3.9124619675490191E-4</v>
      </c>
      <c r="F59" s="22">
        <v>0.04</v>
      </c>
      <c r="H59" s="22">
        <f t="shared" si="23"/>
        <v>3.9124619675490191E-4</v>
      </c>
      <c r="I59" s="22">
        <f>(1-H59)*F59</f>
        <v>3.9984350152129804E-2</v>
      </c>
      <c r="J59" s="22">
        <f t="shared" si="29"/>
        <v>0.95962440365111534</v>
      </c>
      <c r="K59" s="22">
        <f t="shared" si="30"/>
        <v>0.81397837336758316</v>
      </c>
      <c r="N59" s="22">
        <v>6</v>
      </c>
      <c r="O59" s="22">
        <f t="shared" si="31"/>
        <v>3000.4928040205273</v>
      </c>
      <c r="P59" s="22">
        <f t="shared" si="24"/>
        <v>714.17960000000005</v>
      </c>
      <c r="Q59" s="22">
        <f t="shared" si="25"/>
        <v>578.48547600000006</v>
      </c>
      <c r="R59" s="22">
        <f t="shared" si="32"/>
        <v>143.15913120082109</v>
      </c>
      <c r="S59" s="22">
        <f t="shared" si="26"/>
        <v>67.221374112213482</v>
      </c>
      <c r="T59" s="22">
        <f t="shared" si="27"/>
        <v>3654.9160371091352</v>
      </c>
    </row>
    <row r="60" spans="2:20" x14ac:dyDescent="0.2">
      <c r="B60" s="22">
        <v>36</v>
      </c>
      <c r="C60" s="22">
        <v>0.99958751831901593</v>
      </c>
      <c r="D60" s="22">
        <v>4.1248168098406701E-4</v>
      </c>
      <c r="F60" s="22">
        <v>0.04</v>
      </c>
      <c r="H60" s="22">
        <f t="shared" si="23"/>
        <v>4.1248168098406701E-4</v>
      </c>
      <c r="I60" s="22">
        <f t="shared" si="28"/>
        <v>3.9983500732760635E-2</v>
      </c>
      <c r="J60" s="22">
        <f t="shared" si="29"/>
        <v>0.95960401758625524</v>
      </c>
      <c r="K60" s="22">
        <f t="shared" si="30"/>
        <v>0.78111351112777194</v>
      </c>
      <c r="N60" s="22">
        <v>7</v>
      </c>
      <c r="O60" s="22">
        <f t="shared" si="31"/>
        <v>3654.9160371091352</v>
      </c>
      <c r="P60" s="22">
        <f t="shared" si="24"/>
        <v>714.17960000000005</v>
      </c>
      <c r="Q60" s="22">
        <f t="shared" si="25"/>
        <v>578.48547600000006</v>
      </c>
      <c r="R60" s="22">
        <f t="shared" si="32"/>
        <v>169.33606052436542</v>
      </c>
      <c r="S60" s="22">
        <f t="shared" si="26"/>
        <v>74.027375736335017</v>
      </c>
      <c r="T60" s="22">
        <f t="shared" si="27"/>
        <v>4328.7101978971659</v>
      </c>
    </row>
    <row r="61" spans="2:20" x14ac:dyDescent="0.2">
      <c r="B61" s="22">
        <v>37</v>
      </c>
      <c r="C61" s="22">
        <v>0.99956365017324111</v>
      </c>
      <c r="D61" s="22">
        <v>4.3634982675888612E-4</v>
      </c>
      <c r="F61" s="22">
        <v>0.04</v>
      </c>
      <c r="H61" s="22">
        <f t="shared" si="23"/>
        <v>4.3634982675888612E-4</v>
      </c>
      <c r="I61" s="22">
        <f t="shared" si="28"/>
        <v>3.9982546006929645E-2</v>
      </c>
      <c r="J61" s="22">
        <f t="shared" si="29"/>
        <v>0.95958110416631148</v>
      </c>
      <c r="K61" s="22">
        <f t="shared" si="30"/>
        <v>0.74955966346911607</v>
      </c>
      <c r="N61" s="22">
        <v>8</v>
      </c>
      <c r="O61" s="22">
        <f t="shared" si="31"/>
        <v>4328.7101978971659</v>
      </c>
      <c r="P61" s="22">
        <f t="shared" si="24"/>
        <v>714.17960000000005</v>
      </c>
      <c r="Q61" s="22">
        <f t="shared" si="25"/>
        <v>578.48547600000006</v>
      </c>
      <c r="R61" s="22">
        <f t="shared" si="32"/>
        <v>196.28782695588663</v>
      </c>
      <c r="S61" s="22">
        <f t="shared" si="26"/>
        <v>81.034835008530536</v>
      </c>
      <c r="T61" s="22">
        <f t="shared" si="27"/>
        <v>5022.4486658445221</v>
      </c>
    </row>
    <row r="62" spans="2:20" x14ac:dyDescent="0.2">
      <c r="B62" s="22">
        <v>38</v>
      </c>
      <c r="C62" s="22">
        <v>0.99953682305770042</v>
      </c>
      <c r="D62" s="22">
        <v>4.6317694229958128E-4</v>
      </c>
      <c r="F62" s="22">
        <v>0.04</v>
      </c>
      <c r="H62" s="22">
        <f t="shared" si="23"/>
        <v>4.6317694229958128E-4</v>
      </c>
      <c r="I62" s="22">
        <f t="shared" si="28"/>
        <v>3.9981472922308019E-2</v>
      </c>
      <c r="J62" s="22">
        <f t="shared" si="29"/>
        <v>0.95955535013539239</v>
      </c>
      <c r="K62" s="22">
        <f t="shared" si="30"/>
        <v>0.71926328951022322</v>
      </c>
      <c r="N62" s="22">
        <v>9</v>
      </c>
      <c r="O62" s="22">
        <f t="shared" si="31"/>
        <v>5022.4486658445221</v>
      </c>
      <c r="P62" s="22">
        <f t="shared" si="24"/>
        <v>714.17960000000005</v>
      </c>
      <c r="Q62" s="22">
        <f t="shared" si="25"/>
        <v>578.48547600000006</v>
      </c>
      <c r="R62" s="22">
        <f t="shared" si="32"/>
        <v>224.03736567378087</v>
      </c>
      <c r="S62" s="22">
        <f t="shared" si="26"/>
        <v>88.249715075183033</v>
      </c>
      <c r="T62" s="22">
        <f t="shared" si="27"/>
        <v>5736.7217924431197</v>
      </c>
    </row>
    <row r="63" spans="2:20" x14ac:dyDescent="0.2">
      <c r="B63" s="22">
        <v>39</v>
      </c>
      <c r="C63" s="22">
        <v>0.99950667023929685</v>
      </c>
      <c r="D63" s="22">
        <v>4.9332976070315393E-4</v>
      </c>
      <c r="F63" s="22">
        <v>0.04</v>
      </c>
      <c r="H63" s="22">
        <f t="shared" si="23"/>
        <v>4.9332976070315393E-4</v>
      </c>
      <c r="I63" s="22">
        <f t="shared" si="28"/>
        <v>3.9980266809571875E-2</v>
      </c>
      <c r="J63" s="22">
        <f t="shared" si="29"/>
        <v>0.95952640342972495</v>
      </c>
      <c r="K63" s="22">
        <f t="shared" si="30"/>
        <v>0.69017293760551635</v>
      </c>
      <c r="N63" s="22">
        <v>10</v>
      </c>
      <c r="O63" s="22">
        <f t="shared" si="31"/>
        <v>5736.7217924431197</v>
      </c>
      <c r="P63" s="22">
        <f t="shared" si="24"/>
        <v>714.17960000000005</v>
      </c>
      <c r="Q63" s="22">
        <f t="shared" si="25"/>
        <v>578.48547600000006</v>
      </c>
      <c r="R63" s="22">
        <f t="shared" si="32"/>
        <v>252.60829073772479</v>
      </c>
      <c r="S63" s="22">
        <f t="shared" si="26"/>
        <v>95.678155591808448</v>
      </c>
      <c r="T63" s="22">
        <f t="shared" si="27"/>
        <v>6472.1374035890358</v>
      </c>
    </row>
    <row r="64" spans="2:20" x14ac:dyDescent="0.2">
      <c r="B64" s="22">
        <v>40</v>
      </c>
      <c r="C64" s="22">
        <v>0.99947277955720504</v>
      </c>
      <c r="D64" s="22">
        <v>5.2722044279496227E-4</v>
      </c>
      <c r="F64" s="22">
        <v>0.04</v>
      </c>
      <c r="H64" s="22">
        <f t="shared" si="23"/>
        <v>5.2722044279496227E-4</v>
      </c>
      <c r="I64" s="22">
        <f t="shared" si="28"/>
        <v>3.9978911182288204E-2</v>
      </c>
      <c r="J64" s="22">
        <f t="shared" si="29"/>
        <v>0.95949386837491679</v>
      </c>
      <c r="K64" s="22">
        <f t="shared" si="30"/>
        <v>0.66223915656514909</v>
      </c>
      <c r="N64" s="22">
        <v>11</v>
      </c>
      <c r="O64" s="22">
        <f t="shared" si="31"/>
        <v>6472.1374035890358</v>
      </c>
      <c r="P64" s="22">
        <f t="shared" si="24"/>
        <v>714.17960000000005</v>
      </c>
      <c r="Q64" s="22">
        <f t="shared" si="25"/>
        <v>578.48547600000006</v>
      </c>
      <c r="R64" s="22">
        <f t="shared" si="32"/>
        <v>282.0249151835614</v>
      </c>
      <c r="S64" s="22">
        <f t="shared" si="26"/>
        <v>103.32647794772598</v>
      </c>
      <c r="T64" s="22">
        <f t="shared" si="27"/>
        <v>7229.3213168248712</v>
      </c>
    </row>
    <row r="65" spans="2:20" x14ac:dyDescent="0.2">
      <c r="B65" s="22">
        <v>41</v>
      </c>
      <c r="C65" s="22">
        <v>0.99943468780225275</v>
      </c>
      <c r="D65" s="22">
        <v>5.653121977472475E-4</v>
      </c>
      <c r="F65" s="22">
        <v>0.04</v>
      </c>
      <c r="H65" s="22">
        <f t="shared" si="23"/>
        <v>5.653121977472475E-4</v>
      </c>
      <c r="I65" s="22">
        <f t="shared" si="28"/>
        <v>3.997738751209011E-2</v>
      </c>
      <c r="J65" s="22">
        <f t="shared" si="29"/>
        <v>0.95945730029016263</v>
      </c>
      <c r="K65" s="22">
        <f t="shared" si="30"/>
        <v>0.63541441012203703</v>
      </c>
      <c r="N65" s="22">
        <v>12</v>
      </c>
      <c r="O65" s="22">
        <f t="shared" si="31"/>
        <v>7229.3213168248712</v>
      </c>
      <c r="P65" s="22">
        <f t="shared" si="24"/>
        <v>714.17960000000005</v>
      </c>
      <c r="Q65" s="22">
        <f t="shared" si="25"/>
        <v>578.48547600000006</v>
      </c>
      <c r="R65" s="22">
        <f t="shared" si="32"/>
        <v>312.31227171299486</v>
      </c>
      <c r="S65" s="22">
        <f t="shared" si="26"/>
        <v>111.20119064537866</v>
      </c>
      <c r="T65" s="22">
        <f t="shared" si="27"/>
        <v>8008.9178738924866</v>
      </c>
    </row>
    <row r="66" spans="2:20" x14ac:dyDescent="0.2">
      <c r="B66" s="22">
        <v>42</v>
      </c>
      <c r="C66" s="22">
        <v>0.9993918744026169</v>
      </c>
      <c r="D66" s="22">
        <v>6.0812559738310235E-4</v>
      </c>
      <c r="F66" s="22">
        <v>0.04</v>
      </c>
      <c r="H66" s="22">
        <f t="shared" si="23"/>
        <v>6.0812559738310235E-4</v>
      </c>
      <c r="I66" s="22">
        <f t="shared" si="28"/>
        <v>3.9975674976104679E-2</v>
      </c>
      <c r="J66" s="22">
        <f t="shared" si="29"/>
        <v>0.95941619942651224</v>
      </c>
      <c r="K66" s="22">
        <f t="shared" si="30"/>
        <v>0.60965299450115584</v>
      </c>
      <c r="N66" s="22">
        <v>13</v>
      </c>
      <c r="O66" s="22">
        <f t="shared" si="31"/>
        <v>8008.9178738924866</v>
      </c>
      <c r="P66" s="22">
        <f t="shared" si="24"/>
        <v>714.17960000000005</v>
      </c>
      <c r="Q66" s="22">
        <f t="shared" si="25"/>
        <v>578.48547600000006</v>
      </c>
      <c r="R66" s="22">
        <f t="shared" si="32"/>
        <v>343.49613399569949</v>
      </c>
      <c r="S66" s="22">
        <f t="shared" si="26"/>
        <v>119.30899483888186</v>
      </c>
      <c r="T66" s="22">
        <f t="shared" si="27"/>
        <v>8811.5904890493039</v>
      </c>
    </row>
    <row r="67" spans="2:20" x14ac:dyDescent="0.2">
      <c r="B67" s="22">
        <v>43</v>
      </c>
      <c r="C67" s="22">
        <v>0.99934375433067468</v>
      </c>
      <c r="D67" s="22">
        <v>6.5624566932531714E-4</v>
      </c>
      <c r="F67" s="22">
        <v>0.04</v>
      </c>
      <c r="H67" s="22">
        <f t="shared" si="23"/>
        <v>6.5624566932531714E-4</v>
      </c>
      <c r="I67" s="22">
        <f t="shared" si="28"/>
        <v>3.9973750173226991E-2</v>
      </c>
      <c r="J67" s="22">
        <f t="shared" si="29"/>
        <v>0.95937000415744766</v>
      </c>
      <c r="K67" s="22">
        <f t="shared" si="30"/>
        <v>0.58491095895329126</v>
      </c>
      <c r="N67" s="22">
        <v>14</v>
      </c>
      <c r="O67" s="22">
        <f t="shared" si="31"/>
        <v>8811.5904890493039</v>
      </c>
      <c r="P67" s="22">
        <f t="shared" si="24"/>
        <v>714.17960000000005</v>
      </c>
      <c r="Q67" s="22">
        <f t="shared" si="25"/>
        <v>578.48547600000006</v>
      </c>
      <c r="R67" s="22">
        <f t="shared" si="32"/>
        <v>375.60303860197217</v>
      </c>
      <c r="S67" s="22">
        <f t="shared" si="26"/>
        <v>127.65679003651276</v>
      </c>
      <c r="T67" s="22">
        <f t="shared" si="27"/>
        <v>9638.0222136147622</v>
      </c>
    </row>
    <row r="68" spans="2:20" x14ac:dyDescent="0.2">
      <c r="B68" s="22">
        <v>44</v>
      </c>
      <c r="C68" s="22">
        <v>0.99928967013552195</v>
      </c>
      <c r="D68" s="22">
        <v>7.1032986447805424E-4</v>
      </c>
      <c r="F68" s="22">
        <v>0.04</v>
      </c>
      <c r="H68" s="22">
        <f t="shared" si="23"/>
        <v>7.1032986447805424E-4</v>
      </c>
      <c r="I68" s="22">
        <f t="shared" si="28"/>
        <v>3.9971586805420879E-2</v>
      </c>
      <c r="J68" s="22">
        <f t="shared" si="29"/>
        <v>0.95931808333010105</v>
      </c>
      <c r="K68" s="22">
        <f t="shared" si="30"/>
        <v>0.56114602912275569</v>
      </c>
      <c r="N68" s="22">
        <v>15</v>
      </c>
      <c r="O68" s="22">
        <f t="shared" si="31"/>
        <v>9638.0222136147622</v>
      </c>
      <c r="P68" s="22">
        <f t="shared" si="24"/>
        <v>714.17960000000005</v>
      </c>
      <c r="Q68" s="22">
        <f t="shared" si="25"/>
        <v>578.48547600000006</v>
      </c>
      <c r="R68" s="22">
        <f t="shared" si="32"/>
        <v>408.6603075845905</v>
      </c>
      <c r="S68" s="22">
        <f t="shared" si="26"/>
        <v>136.25167997199352</v>
      </c>
      <c r="T68" s="22">
        <f t="shared" si="27"/>
        <v>10488.916317227358</v>
      </c>
    </row>
    <row r="69" spans="2:20" x14ac:dyDescent="0.2">
      <c r="B69" s="22">
        <v>45</v>
      </c>
      <c r="C69" s="22">
        <v>0.99922888299411228</v>
      </c>
      <c r="D69" s="22">
        <v>7.7111700588772258E-4</v>
      </c>
      <c r="F69" s="22">
        <v>0.04</v>
      </c>
      <c r="H69" s="22">
        <f t="shared" si="23"/>
        <v>7.7111700588772258E-4</v>
      </c>
      <c r="I69" s="22">
        <f t="shared" si="28"/>
        <v>3.9969155319764492E-2</v>
      </c>
      <c r="J69" s="22">
        <f t="shared" si="29"/>
        <v>0.95925972767434775</v>
      </c>
      <c r="K69" s="22">
        <f t="shared" si="30"/>
        <v>0.53831753312633901</v>
      </c>
      <c r="N69" s="22">
        <v>16</v>
      </c>
      <c r="O69" s="22">
        <f t="shared" si="31"/>
        <v>10488.916317227358</v>
      </c>
      <c r="P69" s="22">
        <f t="shared" si="24"/>
        <v>714.17960000000005</v>
      </c>
      <c r="Q69" s="22">
        <f t="shared" si="25"/>
        <v>578.48547600000006</v>
      </c>
      <c r="R69" s="22">
        <f t="shared" si="32"/>
        <v>442.69607172909434</v>
      </c>
      <c r="S69" s="22">
        <f t="shared" si="26"/>
        <v>145.10097864956452</v>
      </c>
      <c r="T69" s="22">
        <f t="shared" si="27"/>
        <v>11364.996886306888</v>
      </c>
    </row>
    <row r="70" spans="2:20" x14ac:dyDescent="0.2">
      <c r="B70" s="22">
        <v>46</v>
      </c>
      <c r="C70" s="22">
        <v>0.99916056266106057</v>
      </c>
      <c r="D70" s="22">
        <v>8.3943733893943051E-4</v>
      </c>
      <c r="F70" s="22">
        <v>0.04</v>
      </c>
      <c r="H70" s="22">
        <f t="shared" si="23"/>
        <v>8.3943733893943051E-4</v>
      </c>
      <c r="I70" s="22">
        <f t="shared" si="28"/>
        <v>3.9966422506442424E-2</v>
      </c>
      <c r="J70" s="22">
        <f t="shared" si="29"/>
        <v>0.95919414015461812</v>
      </c>
      <c r="K70" s="22">
        <f t="shared" si="30"/>
        <v>0.51638633022909863</v>
      </c>
      <c r="N70" s="22">
        <v>17</v>
      </c>
      <c r="O70" s="22">
        <f t="shared" si="31"/>
        <v>11364.996886306888</v>
      </c>
      <c r="P70" s="22">
        <f t="shared" si="24"/>
        <v>714.17960000000005</v>
      </c>
      <c r="Q70" s="22">
        <f t="shared" si="25"/>
        <v>578.48547600000006</v>
      </c>
      <c r="R70" s="22">
        <f t="shared" si="32"/>
        <v>477.73929449227552</v>
      </c>
      <c r="S70" s="22">
        <f t="shared" si="26"/>
        <v>154.21221656799162</v>
      </c>
      <c r="T70" s="22">
        <f t="shared" si="27"/>
        <v>12267.009440231172</v>
      </c>
    </row>
    <row r="71" spans="2:20" x14ac:dyDescent="0.2">
      <c r="B71" s="22">
        <v>47</v>
      </c>
      <c r="C71" s="22">
        <v>0.9990837761827337</v>
      </c>
      <c r="D71" s="22">
        <v>9.1622381726630397E-4</v>
      </c>
      <c r="F71" s="22">
        <v>0.04</v>
      </c>
      <c r="H71" s="22">
        <f t="shared" si="23"/>
        <v>9.1622381726630397E-4</v>
      </c>
      <c r="I71" s="22">
        <f t="shared" si="28"/>
        <v>3.9963351047309352E-2</v>
      </c>
      <c r="J71" s="22">
        <f t="shared" si="29"/>
        <v>0.95912042513542439</v>
      </c>
      <c r="K71" s="22">
        <f t="shared" si="30"/>
        <v>0.49531474201169895</v>
      </c>
      <c r="N71" s="22">
        <v>18</v>
      </c>
      <c r="O71" s="22">
        <f t="shared" si="31"/>
        <v>12267.009440231172</v>
      </c>
      <c r="P71" s="22">
        <f t="shared" si="24"/>
        <v>714.17960000000005</v>
      </c>
      <c r="Q71" s="22">
        <f t="shared" si="25"/>
        <v>578.48547600000006</v>
      </c>
      <c r="R71" s="22">
        <f t="shared" si="32"/>
        <v>513.81979664924688</v>
      </c>
      <c r="S71" s="22">
        <f t="shared" si="26"/>
        <v>163.59314712880419</v>
      </c>
      <c r="T71" s="22">
        <f t="shared" si="27"/>
        <v>13195.721565751614</v>
      </c>
    </row>
    <row r="72" spans="2:20" x14ac:dyDescent="0.2">
      <c r="B72" s="22">
        <v>48</v>
      </c>
      <c r="C72" s="22">
        <v>0.99899747522516436</v>
      </c>
      <c r="D72" s="22">
        <v>1.0025247748356447E-3</v>
      </c>
      <c r="F72" s="22">
        <v>0.04</v>
      </c>
      <c r="H72" s="22">
        <f t="shared" si="23"/>
        <v>1.0025247748356447E-3</v>
      </c>
      <c r="I72" s="22">
        <f t="shared" si="28"/>
        <v>3.9959899009006573E-2</v>
      </c>
      <c r="J72" s="22">
        <f t="shared" si="29"/>
        <v>0.95903757621615782</v>
      </c>
      <c r="K72" s="22">
        <f t="shared" si="30"/>
        <v>0.47506648593410378</v>
      </c>
      <c r="N72" s="22">
        <v>19</v>
      </c>
      <c r="O72" s="22">
        <f t="shared" si="31"/>
        <v>13195.721565751614</v>
      </c>
      <c r="P72" s="22">
        <f t="shared" si="24"/>
        <v>714.17960000000005</v>
      </c>
      <c r="Q72" s="22">
        <f t="shared" si="25"/>
        <v>578.48547600000006</v>
      </c>
      <c r="R72" s="22">
        <f t="shared" si="32"/>
        <v>550.96828167006458</v>
      </c>
      <c r="S72" s="22">
        <f t="shared" si="26"/>
        <v>173.25175323421678</v>
      </c>
      <c r="T72" s="22">
        <f t="shared" si="27"/>
        <v>14151.92357018746</v>
      </c>
    </row>
    <row r="73" spans="2:20" x14ac:dyDescent="0.2">
      <c r="B73" s="22">
        <v>49</v>
      </c>
      <c r="C73" s="22">
        <v>0.99890048184739311</v>
      </c>
      <c r="D73" s="22">
        <v>1.0995181526068931E-3</v>
      </c>
      <c r="F73" s="22">
        <v>0.04</v>
      </c>
      <c r="H73" s="22">
        <f t="shared" si="23"/>
        <v>1.0995181526068931E-3</v>
      </c>
      <c r="I73" s="22">
        <f t="shared" si="28"/>
        <v>3.9956019273895728E-2</v>
      </c>
      <c r="J73" s="22">
        <f t="shared" si="29"/>
        <v>0.95894446257349741</v>
      </c>
      <c r="K73" s="22">
        <f t="shared" si="30"/>
        <v>0.45560661121177032</v>
      </c>
      <c r="N73" s="22">
        <v>20</v>
      </c>
      <c r="O73" s="22">
        <f t="shared" si="31"/>
        <v>14151.92357018746</v>
      </c>
      <c r="P73" s="22">
        <f t="shared" si="24"/>
        <v>714.17960000000005</v>
      </c>
      <c r="Q73" s="22">
        <f t="shared" si="25"/>
        <v>578.48547600000006</v>
      </c>
      <c r="R73" s="22">
        <f t="shared" si="32"/>
        <v>589.21636184749843</v>
      </c>
      <c r="S73" s="22">
        <f t="shared" si="26"/>
        <v>183.1962540803496</v>
      </c>
      <c r="T73" s="22">
        <f t="shared" si="27"/>
        <v>15136.42915395461</v>
      </c>
    </row>
    <row r="74" spans="2:20" x14ac:dyDescent="0.2">
      <c r="B74" s="22">
        <v>50</v>
      </c>
      <c r="C74" s="22">
        <v>0.99879147253187961</v>
      </c>
      <c r="D74" s="22">
        <v>1.2085274681203906E-3</v>
      </c>
      <c r="F74" s="22">
        <v>0.04</v>
      </c>
      <c r="H74" s="22">
        <f t="shared" si="23"/>
        <v>1.2085274681203906E-3</v>
      </c>
      <c r="I74" s="22">
        <f t="shared" si="28"/>
        <v>3.9951658901275187E-2</v>
      </c>
      <c r="J74" s="22">
        <f t="shared" si="29"/>
        <v>0.95883981363060444</v>
      </c>
      <c r="K74" s="22">
        <f t="shared" si="30"/>
        <v>0.43690143693340344</v>
      </c>
      <c r="N74" s="22">
        <v>21</v>
      </c>
      <c r="O74" s="22">
        <f t="shared" si="31"/>
        <v>15136.42915395461</v>
      </c>
      <c r="P74" s="22">
        <f t="shared" si="24"/>
        <v>714.17960000000005</v>
      </c>
      <c r="Q74" s="22">
        <f t="shared" si="25"/>
        <v>578.48547600000006</v>
      </c>
      <c r="R74" s="22">
        <f t="shared" si="32"/>
        <v>628.59658519818447</v>
      </c>
      <c r="S74" s="22">
        <f t="shared" si="26"/>
        <v>193.43511215152793</v>
      </c>
      <c r="T74" s="22">
        <f t="shared" si="27"/>
        <v>16150.076103001265</v>
      </c>
    </row>
    <row r="75" spans="2:20" x14ac:dyDescent="0.2">
      <c r="B75" s="22">
        <v>51</v>
      </c>
      <c r="C75" s="22">
        <v>0.99866896026142316</v>
      </c>
      <c r="D75" s="22">
        <v>1.3310397385768447E-3</v>
      </c>
      <c r="F75" s="22">
        <v>0.04</v>
      </c>
      <c r="H75" s="22">
        <f t="shared" si="23"/>
        <v>1.3310397385768447E-3</v>
      </c>
      <c r="I75" s="22">
        <f t="shared" si="28"/>
        <v>3.9946758410456924E-2</v>
      </c>
      <c r="J75" s="22">
        <f t="shared" si="29"/>
        <v>0.95872220185096624</v>
      </c>
      <c r="K75" s="22">
        <f t="shared" si="30"/>
        <v>0.41891849236416784</v>
      </c>
      <c r="N75" s="22">
        <v>22</v>
      </c>
      <c r="O75" s="22">
        <f t="shared" si="31"/>
        <v>16150.076103001265</v>
      </c>
      <c r="P75" s="22">
        <f t="shared" si="24"/>
        <v>714.17960000000005</v>
      </c>
      <c r="Q75" s="22">
        <f t="shared" si="25"/>
        <v>578.48547600000006</v>
      </c>
      <c r="R75" s="22">
        <f t="shared" si="32"/>
        <v>669.14246316005074</v>
      </c>
      <c r="S75" s="22">
        <f t="shared" si="26"/>
        <v>203.97704042161317</v>
      </c>
      <c r="T75" s="22">
        <f t="shared" si="27"/>
        <v>17193.727001739702</v>
      </c>
    </row>
    <row r="76" spans="2:20" x14ac:dyDescent="0.2">
      <c r="B76" s="22">
        <v>52</v>
      </c>
      <c r="C76" s="22">
        <v>0.99853127440738698</v>
      </c>
      <c r="D76" s="22">
        <v>1.4687255926130183E-3</v>
      </c>
      <c r="F76" s="22">
        <v>0.04</v>
      </c>
      <c r="H76" s="22">
        <f t="shared" si="23"/>
        <v>1.4687255926130183E-3</v>
      </c>
      <c r="I76" s="22">
        <f t="shared" si="28"/>
        <v>3.994125097629548E-2</v>
      </c>
      <c r="J76" s="22">
        <f t="shared" si="29"/>
        <v>0.95859002343109145</v>
      </c>
      <c r="K76" s="22">
        <f t="shared" si="30"/>
        <v>0.40162645939546215</v>
      </c>
      <c r="N76" s="22">
        <v>23</v>
      </c>
      <c r="O76" s="22">
        <f t="shared" si="31"/>
        <v>17193.727001739702</v>
      </c>
      <c r="P76" s="22">
        <f t="shared" si="24"/>
        <v>714.17960000000005</v>
      </c>
      <c r="Q76" s="22">
        <f t="shared" si="25"/>
        <v>578.48547600000006</v>
      </c>
      <c r="R76" s="22">
        <f t="shared" si="32"/>
        <v>710.88849910958822</v>
      </c>
      <c r="S76" s="22">
        <f t="shared" si="26"/>
        <v>214.83100976849292</v>
      </c>
      <c r="T76" s="22">
        <f t="shared" si="27"/>
        <v>18268.2699670808</v>
      </c>
    </row>
    <row r="77" spans="2:20" x14ac:dyDescent="0.2">
      <c r="B77" s="22">
        <v>53</v>
      </c>
      <c r="C77" s="22">
        <v>0.99837653816669603</v>
      </c>
      <c r="D77" s="22">
        <v>1.6234618333039741E-3</v>
      </c>
      <c r="F77" s="22">
        <v>0.04</v>
      </c>
      <c r="H77" s="22">
        <f t="shared" si="23"/>
        <v>1.6234618333039741E-3</v>
      </c>
      <c r="I77" s="22">
        <f t="shared" si="28"/>
        <v>3.9935061526667842E-2</v>
      </c>
      <c r="J77" s="22">
        <f t="shared" si="29"/>
        <v>0.95844147664002821</v>
      </c>
      <c r="K77" s="22">
        <f t="shared" si="30"/>
        <v>0.38499511712244239</v>
      </c>
      <c r="N77" s="22">
        <v>24</v>
      </c>
      <c r="O77" s="22">
        <f t="shared" si="31"/>
        <v>18268.2699670808</v>
      </c>
      <c r="P77" s="22">
        <f t="shared" si="24"/>
        <v>714.17960000000005</v>
      </c>
      <c r="Q77" s="22">
        <f t="shared" si="25"/>
        <v>578.48547600000006</v>
      </c>
      <c r="R77" s="22">
        <f t="shared" si="32"/>
        <v>753.87021772323203</v>
      </c>
      <c r="S77" s="22">
        <f t="shared" si="26"/>
        <v>226.00625660804036</v>
      </c>
      <c r="T77" s="22">
        <f t="shared" si="27"/>
        <v>19374.619404195993</v>
      </c>
    </row>
    <row r="78" spans="2:20" x14ac:dyDescent="0.2">
      <c r="B78" s="22">
        <v>54</v>
      </c>
      <c r="C78" s="22">
        <v>0.99820264325484998</v>
      </c>
      <c r="D78" s="22">
        <v>1.797356745150025E-3</v>
      </c>
      <c r="F78" s="22">
        <v>0.04</v>
      </c>
      <c r="H78" s="22">
        <f t="shared" si="23"/>
        <v>1.797356745150025E-3</v>
      </c>
      <c r="I78" s="22">
        <f t="shared" si="28"/>
        <v>3.9928105730194001E-2</v>
      </c>
      <c r="J78" s="22">
        <f t="shared" si="29"/>
        <v>0.95827453752465597</v>
      </c>
      <c r="K78" s="22">
        <f t="shared" si="30"/>
        <v>0.3689952885540343</v>
      </c>
      <c r="N78" s="22">
        <v>25</v>
      </c>
      <c r="O78" s="22">
        <f t="shared" si="31"/>
        <v>19374.619404195993</v>
      </c>
      <c r="P78" s="22">
        <f t="shared" si="24"/>
        <v>714.17960000000005</v>
      </c>
      <c r="Q78" s="22">
        <f t="shared" si="25"/>
        <v>578.48547600000006</v>
      </c>
      <c r="R78" s="22">
        <f t="shared" si="32"/>
        <v>798.12419520783988</v>
      </c>
      <c r="S78" s="22">
        <f t="shared" si="26"/>
        <v>237.51229075403833</v>
      </c>
      <c r="T78" s="22">
        <f t="shared" si="27"/>
        <v>20513.716784649794</v>
      </c>
    </row>
    <row r="79" spans="2:20" x14ac:dyDescent="0.2">
      <c r="B79" s="22">
        <v>55</v>
      </c>
      <c r="C79" s="22">
        <v>0.99800722152882837</v>
      </c>
      <c r="D79" s="22">
        <v>1.9927784711716301E-3</v>
      </c>
      <c r="F79" s="22">
        <v>0.04</v>
      </c>
      <c r="H79" s="22">
        <f t="shared" si="23"/>
        <v>1.9927784711716301E-3</v>
      </c>
      <c r="I79" s="22">
        <f t="shared" si="28"/>
        <v>3.9920288861153133E-2</v>
      </c>
      <c r="J79" s="22">
        <f t="shared" si="29"/>
        <v>0.9580869326676752</v>
      </c>
      <c r="K79" s="22">
        <f t="shared" si="30"/>
        <v>0.35359878948789419</v>
      </c>
      <c r="N79" s="22">
        <v>26</v>
      </c>
      <c r="O79" s="22">
        <f t="shared" si="31"/>
        <v>20513.716784649794</v>
      </c>
      <c r="P79" s="22">
        <f t="shared" si="24"/>
        <v>714.17960000000005</v>
      </c>
      <c r="Q79" s="22">
        <f t="shared" si="25"/>
        <v>578.48547600000006</v>
      </c>
      <c r="R79" s="22">
        <f t="shared" si="32"/>
        <v>843.68809042599185</v>
      </c>
      <c r="S79" s="22">
        <f t="shared" si="26"/>
        <v>249.3589035107579</v>
      </c>
      <c r="T79" s="22">
        <f t="shared" si="27"/>
        <v>21686.53144756503</v>
      </c>
    </row>
    <row r="80" spans="2:20" x14ac:dyDescent="0.2">
      <c r="B80" s="22">
        <v>56</v>
      </c>
      <c r="C80" s="22">
        <v>0.99778761317702147</v>
      </c>
      <c r="D80" s="22">
        <v>2.2123868229785293E-3</v>
      </c>
      <c r="F80" s="22">
        <v>0.04</v>
      </c>
      <c r="H80" s="22">
        <f t="shared" si="23"/>
        <v>2.2123868229785293E-3</v>
      </c>
      <c r="I80" s="22">
        <f t="shared" si="28"/>
        <v>3.9911504527080859E-2</v>
      </c>
      <c r="J80" s="22">
        <f t="shared" si="29"/>
        <v>0.95787610864994066</v>
      </c>
      <c r="K80" s="22">
        <f t="shared" si="30"/>
        <v>0.33877837961545954</v>
      </c>
      <c r="N80" s="22">
        <v>27</v>
      </c>
      <c r="O80" s="22">
        <f t="shared" si="31"/>
        <v>21686.53144756503</v>
      </c>
      <c r="P80" s="22">
        <f t="shared" si="24"/>
        <v>714.17960000000005</v>
      </c>
      <c r="Q80" s="22">
        <f t="shared" si="25"/>
        <v>578.48547600000006</v>
      </c>
      <c r="R80" s="22">
        <f t="shared" si="32"/>
        <v>890.60067694260124</v>
      </c>
      <c r="S80" s="22">
        <f t="shared" si="26"/>
        <v>261.55617600507634</v>
      </c>
      <c r="T80" s="22">
        <f t="shared" si="27"/>
        <v>22894.061424502557</v>
      </c>
    </row>
    <row r="81" spans="2:20" x14ac:dyDescent="0.2">
      <c r="B81" s="22">
        <v>57</v>
      </c>
      <c r="C81" s="22">
        <v>0.99754083107299685</v>
      </c>
      <c r="D81" s="22">
        <v>2.4591689270031525E-3</v>
      </c>
      <c r="F81" s="22">
        <v>0.04</v>
      </c>
      <c r="H81" s="22">
        <f t="shared" si="23"/>
        <v>2.4591689270031525E-3</v>
      </c>
      <c r="I81" s="22">
        <f t="shared" si="28"/>
        <v>3.9901633242919878E-2</v>
      </c>
      <c r="J81" s="22">
        <f t="shared" si="29"/>
        <v>0.957639197830077</v>
      </c>
      <c r="K81" s="22">
        <f t="shared" si="30"/>
        <v>0.32450771596078876</v>
      </c>
      <c r="N81" s="22">
        <v>28</v>
      </c>
      <c r="O81" s="22">
        <f t="shared" si="31"/>
        <v>22894.061424502557</v>
      </c>
      <c r="P81" s="22">
        <f t="shared" si="24"/>
        <v>714.17960000000005</v>
      </c>
      <c r="Q81" s="22">
        <f t="shared" si="25"/>
        <v>578.48547600000006</v>
      </c>
      <c r="R81" s="22">
        <f t="shared" si="32"/>
        <v>938.90187602010235</v>
      </c>
      <c r="S81" s="22">
        <f t="shared" si="26"/>
        <v>274.11448776522661</v>
      </c>
      <c r="T81" s="22">
        <f t="shared" si="27"/>
        <v>24137.334288757436</v>
      </c>
    </row>
    <row r="82" spans="2:20" x14ac:dyDescent="0.2">
      <c r="B82" s="22">
        <v>58</v>
      </c>
      <c r="C82" s="22">
        <v>0.99726352084579795</v>
      </c>
      <c r="D82" s="22">
        <v>2.7364791542020539E-3</v>
      </c>
      <c r="F82" s="22">
        <v>0.04</v>
      </c>
      <c r="H82" s="22">
        <f t="shared" si="23"/>
        <v>2.7364791542020539E-3</v>
      </c>
      <c r="I82" s="22">
        <f t="shared" si="28"/>
        <v>3.9890540833831915E-2</v>
      </c>
      <c r="J82" s="22">
        <f t="shared" si="29"/>
        <v>0.95737298001196602</v>
      </c>
      <c r="K82" s="22">
        <f t="shared" si="30"/>
        <v>0.31076130880236025</v>
      </c>
      <c r="N82" s="22">
        <v>29</v>
      </c>
      <c r="O82" s="22">
        <f t="shared" si="31"/>
        <v>24137.334288757436</v>
      </c>
      <c r="P82" s="22">
        <f t="shared" si="24"/>
        <v>714.17960000000005</v>
      </c>
      <c r="Q82" s="22">
        <f t="shared" si="25"/>
        <v>578.48547600000006</v>
      </c>
      <c r="R82" s="22">
        <f>(Q82+O82)*$B$7</f>
        <v>988.63279059029753</v>
      </c>
      <c r="S82" s="22">
        <f t="shared" si="26"/>
        <v>287.04452555347734</v>
      </c>
      <c r="T82" s="22">
        <f t="shared" si="27"/>
        <v>25417.40802979426</v>
      </c>
    </row>
    <row r="83" spans="2:20" x14ac:dyDescent="0.2">
      <c r="B83" s="22">
        <v>59</v>
      </c>
      <c r="C83" s="22">
        <v>0.99695191617142243</v>
      </c>
      <c r="D83" s="22">
        <v>3.0480838285775746E-3</v>
      </c>
      <c r="F83" s="22">
        <v>0</v>
      </c>
      <c r="H83" s="22">
        <f t="shared" si="23"/>
        <v>3.0480838285775746E-3</v>
      </c>
      <c r="I83" s="22">
        <f>0</f>
        <v>0</v>
      </c>
      <c r="J83" s="22">
        <f t="shared" si="29"/>
        <v>0.99695191617142243</v>
      </c>
      <c r="K83" s="22">
        <f t="shared" si="30"/>
        <v>0.29751448028053445</v>
      </c>
      <c r="N83" s="22">
        <v>30</v>
      </c>
      <c r="O83" s="22">
        <f t="shared" si="31"/>
        <v>25417.40802979426</v>
      </c>
      <c r="P83" s="22">
        <f t="shared" si="24"/>
        <v>714.17960000000005</v>
      </c>
      <c r="Q83" s="22">
        <f t="shared" si="25"/>
        <v>578.48547600000006</v>
      </c>
      <c r="R83" s="22">
        <f>(Q83+O83)*$B$7</f>
        <v>1039.8357402317704</v>
      </c>
      <c r="S83" s="22">
        <f t="shared" si="26"/>
        <v>300.35729246026034</v>
      </c>
      <c r="T83" s="22">
        <f t="shared" si="27"/>
        <v>26735.371953565773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A0C7-581B-E242-ABEA-426430C7FC54}">
  <dimension ref="A1:AI83"/>
  <sheetViews>
    <sheetView showGridLines="0" topLeftCell="L1" zoomScale="126" zoomScaleNormal="126" workbookViewId="0">
      <selection activeCell="AA15" sqref="AA15"/>
    </sheetView>
  </sheetViews>
  <sheetFormatPr baseColWidth="10" defaultRowHeight="16" x14ac:dyDescent="0.2"/>
  <cols>
    <col min="1" max="1" width="22.6640625" bestFit="1" customWidth="1"/>
    <col min="15" max="15" width="11.6640625" customWidth="1"/>
    <col min="16" max="16" width="11.33203125" customWidth="1"/>
    <col min="17" max="17" width="15.33203125" customWidth="1"/>
    <col min="18" max="18" width="17" customWidth="1"/>
    <col min="19" max="19" width="16.6640625" customWidth="1"/>
    <col min="23" max="23" width="18.1640625" customWidth="1"/>
    <col min="24" max="25" width="15.83203125" customWidth="1"/>
  </cols>
  <sheetData>
    <row r="1" spans="1:35" x14ac:dyDescent="0.2">
      <c r="A1" t="s">
        <v>8</v>
      </c>
    </row>
    <row r="2" spans="1:35" x14ac:dyDescent="0.2">
      <c r="A2" t="s">
        <v>9</v>
      </c>
      <c r="B2">
        <v>30</v>
      </c>
      <c r="E2" t="s">
        <v>26</v>
      </c>
      <c r="F2">
        <v>300</v>
      </c>
    </row>
    <row r="3" spans="1:35" x14ac:dyDescent="0.2">
      <c r="A3" s="16" t="s">
        <v>15</v>
      </c>
      <c r="B3" s="17">
        <v>714.17960000000005</v>
      </c>
      <c r="E3" t="s">
        <v>27</v>
      </c>
      <c r="F3" s="13">
        <v>0.1</v>
      </c>
    </row>
    <row r="4" spans="1:35" x14ac:dyDescent="0.2">
      <c r="A4" t="s">
        <v>10</v>
      </c>
      <c r="B4">
        <v>0.81</v>
      </c>
      <c r="E4" t="s">
        <v>28</v>
      </c>
      <c r="F4">
        <v>100</v>
      </c>
    </row>
    <row r="5" spans="1:35" x14ac:dyDescent="0.2">
      <c r="A5" t="s">
        <v>11</v>
      </c>
      <c r="B5" s="13">
        <v>0.01</v>
      </c>
      <c r="C5">
        <v>30</v>
      </c>
      <c r="E5" t="s">
        <v>29</v>
      </c>
      <c r="F5" s="13">
        <v>0.02</v>
      </c>
    </row>
    <row r="6" spans="1:35" x14ac:dyDescent="0.2">
      <c r="A6" t="s">
        <v>12</v>
      </c>
      <c r="B6" t="s">
        <v>23</v>
      </c>
      <c r="L6" s="15"/>
    </row>
    <row r="7" spans="1:35" x14ac:dyDescent="0.2">
      <c r="A7" t="s">
        <v>14</v>
      </c>
      <c r="B7" s="13">
        <v>0.04</v>
      </c>
    </row>
    <row r="8" spans="1:35" x14ac:dyDescent="0.2">
      <c r="A8" t="s">
        <v>17</v>
      </c>
      <c r="B8" s="13">
        <v>0.08</v>
      </c>
    </row>
    <row r="9" spans="1:35" x14ac:dyDescent="0.2">
      <c r="A9" t="s">
        <v>18</v>
      </c>
      <c r="B9" s="13">
        <v>0.03</v>
      </c>
    </row>
    <row r="10" spans="1:35" x14ac:dyDescent="0.2">
      <c r="A10" t="s">
        <v>24</v>
      </c>
      <c r="B10" s="13">
        <v>0.08</v>
      </c>
    </row>
    <row r="14" spans="1:35" ht="13" customHeight="1" x14ac:dyDescent="0.2">
      <c r="B14" s="21" t="s">
        <v>16</v>
      </c>
      <c r="C14" s="19"/>
      <c r="D14" s="19"/>
      <c r="E14" s="19"/>
      <c r="F14" s="25"/>
      <c r="G14" s="19"/>
      <c r="H14" s="19"/>
      <c r="I14" s="19"/>
      <c r="P14" s="21" t="s">
        <v>22</v>
      </c>
      <c r="Q14" s="19"/>
      <c r="R14" s="19"/>
      <c r="S14" s="25"/>
      <c r="T14" s="19"/>
      <c r="U14" s="19"/>
      <c r="V14" s="19"/>
      <c r="W14" s="19"/>
      <c r="X14" s="19"/>
      <c r="Z14" s="21" t="s">
        <v>42</v>
      </c>
      <c r="AA14" s="19"/>
      <c r="AB14" s="19"/>
      <c r="AD14" s="19" t="s">
        <v>45</v>
      </c>
      <c r="AE14" s="19"/>
      <c r="AF14" s="19"/>
      <c r="AG14" s="19"/>
      <c r="AH14" s="19"/>
      <c r="AI14" s="24"/>
    </row>
    <row r="15" spans="1:35" ht="53" customHeight="1" x14ac:dyDescent="0.2">
      <c r="B15" s="19" t="s">
        <v>13</v>
      </c>
      <c r="C15" s="20" t="s">
        <v>34</v>
      </c>
      <c r="D15" s="20" t="s">
        <v>33</v>
      </c>
      <c r="E15" s="20" t="s">
        <v>32</v>
      </c>
      <c r="F15" s="26" t="s">
        <v>1</v>
      </c>
      <c r="G15" s="19" t="s">
        <v>19</v>
      </c>
      <c r="H15" s="19" t="s">
        <v>20</v>
      </c>
      <c r="I15" s="19" t="s">
        <v>21</v>
      </c>
      <c r="K15" s="20" t="s">
        <v>55</v>
      </c>
      <c r="L15" s="20" t="s">
        <v>31</v>
      </c>
      <c r="M15" s="20" t="s">
        <v>40</v>
      </c>
      <c r="N15" s="20" t="s">
        <v>54</v>
      </c>
      <c r="P15" s="20" t="s">
        <v>30</v>
      </c>
      <c r="Q15" s="19" t="s">
        <v>20</v>
      </c>
      <c r="R15" s="19" t="s">
        <v>25</v>
      </c>
      <c r="S15" s="26" t="s">
        <v>1</v>
      </c>
      <c r="T15" s="19" t="s">
        <v>19</v>
      </c>
      <c r="U15" s="20" t="s">
        <v>38</v>
      </c>
      <c r="V15" s="20" t="s">
        <v>39</v>
      </c>
      <c r="W15" s="20" t="s">
        <v>53</v>
      </c>
      <c r="X15" s="20" t="s">
        <v>41</v>
      </c>
      <c r="Z15" s="20" t="s">
        <v>46</v>
      </c>
      <c r="AA15" s="20" t="s">
        <v>43</v>
      </c>
      <c r="AB15" s="20" t="s">
        <v>44</v>
      </c>
      <c r="AD15" s="20" t="s">
        <v>47</v>
      </c>
      <c r="AE15" s="20" t="s">
        <v>48</v>
      </c>
      <c r="AF15" s="20" t="s">
        <v>49</v>
      </c>
      <c r="AG15" s="20" t="s">
        <v>50</v>
      </c>
      <c r="AH15" s="20" t="s">
        <v>51</v>
      </c>
      <c r="AI15" s="18" t="s">
        <v>52</v>
      </c>
    </row>
    <row r="16" spans="1:35" x14ac:dyDescent="0.2">
      <c r="B16" s="22">
        <v>1</v>
      </c>
      <c r="C16" s="22">
        <v>0</v>
      </c>
      <c r="D16" s="22">
        <f>$B$3</f>
        <v>714.17960000000005</v>
      </c>
      <c r="E16" s="22">
        <f>D16*$B$4</f>
        <v>578.48547600000006</v>
      </c>
      <c r="F16" s="27">
        <f>3%</f>
        <v>0.03</v>
      </c>
      <c r="G16" s="22">
        <f>(E16+C16)*F16</f>
        <v>17.354564280000002</v>
      </c>
      <c r="H16" s="22">
        <f t="shared" ref="H16:H45" si="0">30+$B$5*(C16+E16+G16)</f>
        <v>35.958400402800002</v>
      </c>
      <c r="I16" s="22">
        <f t="shared" ref="I16:I45" si="1">C16+E16+G16-H16</f>
        <v>559.88163987720009</v>
      </c>
      <c r="K16" s="22">
        <f t="shared" ref="K16:K45" si="2">MAX(1.05*I16,T54)</f>
        <v>587.87572187106014</v>
      </c>
      <c r="L16" s="22">
        <v>100000</v>
      </c>
      <c r="M16" s="22">
        <v>4000</v>
      </c>
      <c r="N16" s="22">
        <f t="shared" ref="N16:N45" si="3">MAX(I16-M16,0)</f>
        <v>0</v>
      </c>
      <c r="P16" s="22">
        <f t="shared" ref="P16:P45" si="4">D16-E16</f>
        <v>135.69412399999999</v>
      </c>
      <c r="Q16" s="22">
        <f t="shared" ref="Q16:Q45" si="5">H16</f>
        <v>35.958400402800002</v>
      </c>
      <c r="R16" s="22">
        <f>$F$2+$F$3*$B$3</f>
        <v>371.41795999999999</v>
      </c>
      <c r="S16" s="29">
        <v>5.0000000000000001E-3</v>
      </c>
      <c r="T16" s="22">
        <f>S16*(P16-R16)</f>
        <v>-1.1786191800000001</v>
      </c>
      <c r="U16" s="22">
        <f t="shared" ref="U16:U45" si="6">H54*(MAX(0,(L16-I16)))</f>
        <v>36.339980031131674</v>
      </c>
      <c r="V16" s="22">
        <f>IF(I16&lt;=M16,I16,M16)*I54</f>
        <v>22.387081337889416</v>
      </c>
      <c r="W16" s="22">
        <v>0</v>
      </c>
      <c r="X16" s="22">
        <f t="shared" ref="X16:X45" si="7">P16+Q16-R16+T16-U16+V16-W16</f>
        <v>-214.89695347044227</v>
      </c>
      <c r="Z16" s="22">
        <f t="shared" ref="Z16:Z45" si="8">X16</f>
        <v>-214.89695347044227</v>
      </c>
      <c r="AA16" s="22">
        <f t="shared" ref="AA16:AA44" si="9">ABS(MIN(Z17-AA17*J55,0))/(1+$B$9)</f>
        <v>0</v>
      </c>
      <c r="AB16" s="22">
        <f>Z16-AA16*J5</f>
        <v>-214.89695347044227</v>
      </c>
      <c r="AD16" s="22">
        <f>AB16</f>
        <v>-214.89695347044227</v>
      </c>
      <c r="AE16" s="22">
        <f t="shared" ref="AE16:AE45" si="10">AD16*K54</f>
        <v>-214.89695347044227</v>
      </c>
      <c r="AF16" s="22">
        <f t="shared" ref="AF16:AF45" si="11">1/(1+$B$10)^B16</f>
        <v>0.92592592592592582</v>
      </c>
      <c r="AG16" s="22">
        <f t="shared" ref="AG16:AG45" si="12">AE16*AF16</f>
        <v>-198.97866062077986</v>
      </c>
      <c r="AH16" s="22">
        <f>B3</f>
        <v>714.17960000000005</v>
      </c>
      <c r="AI16" s="17">
        <f>SUM(AG16:AG45)/SUM(AH16:AH45)</f>
        <v>0.11428560655923242</v>
      </c>
    </row>
    <row r="17" spans="2:34" x14ac:dyDescent="0.2">
      <c r="B17" s="22">
        <v>2</v>
      </c>
      <c r="C17" s="22">
        <f t="shared" ref="C17:C45" si="13">I16</f>
        <v>559.88163987720009</v>
      </c>
      <c r="D17" s="22">
        <f t="shared" ref="D17:D45" si="14">$B$3</f>
        <v>714.17960000000005</v>
      </c>
      <c r="E17" s="22">
        <f t="shared" ref="E17:E45" si="15">D17*$B$4</f>
        <v>578.48547600000006</v>
      </c>
      <c r="F17" s="27">
        <f>F16+0.01</f>
        <v>0.04</v>
      </c>
      <c r="G17" s="22">
        <f>(E17+C17)*F17</f>
        <v>45.534684635088006</v>
      </c>
      <c r="H17" s="22">
        <f t="shared" si="0"/>
        <v>41.839018005122881</v>
      </c>
      <c r="I17" s="22">
        <f t="shared" si="1"/>
        <v>1142.0627825071654</v>
      </c>
      <c r="K17" s="22">
        <f t="shared" si="2"/>
        <v>1199.1659216325236</v>
      </c>
      <c r="L17" s="22">
        <v>100000</v>
      </c>
      <c r="M17" s="22">
        <v>3800</v>
      </c>
      <c r="N17" s="22">
        <f t="shared" si="3"/>
        <v>0</v>
      </c>
      <c r="P17" s="22">
        <f t="shared" si="4"/>
        <v>135.69412399999999</v>
      </c>
      <c r="Q17" s="22">
        <f t="shared" si="5"/>
        <v>41.839018005122881</v>
      </c>
      <c r="R17" s="22">
        <f>$F$4+$F$5*$B$3</f>
        <v>114.283592</v>
      </c>
      <c r="S17" s="27">
        <f>S16+0.005</f>
        <v>0.01</v>
      </c>
      <c r="T17" s="22">
        <f>S17*(P17-R17)</f>
        <v>0.2141053199999999</v>
      </c>
      <c r="U17" s="22">
        <f>H55*(MAX(0,(L17-I17)))</f>
        <v>32.354573382980895</v>
      </c>
      <c r="V17" s="22">
        <f t="shared" ref="V17:V45" si="16">IF(I17&lt;=M17,I17,M17)*I55</f>
        <v>45.667560167319593</v>
      </c>
      <c r="W17" s="22">
        <v>0</v>
      </c>
      <c r="X17" s="22">
        <f t="shared" si="7"/>
        <v>76.776642109461562</v>
      </c>
      <c r="Z17" s="22">
        <f t="shared" si="8"/>
        <v>76.776642109461562</v>
      </c>
      <c r="AA17" s="22">
        <f t="shared" si="9"/>
        <v>0</v>
      </c>
      <c r="AB17" s="22">
        <f t="shared" ref="AB17:AB45" si="17">MAX(Z17-AA17*J55,0)</f>
        <v>76.776642109461562</v>
      </c>
      <c r="AD17" s="22">
        <f t="shared" ref="AD17:AD45" si="18">AB17</f>
        <v>76.776642109461562</v>
      </c>
      <c r="AE17" s="22">
        <f t="shared" si="10"/>
        <v>73.67864102697979</v>
      </c>
      <c r="AF17" s="22">
        <f t="shared" si="11"/>
        <v>0.85733882030178321</v>
      </c>
      <c r="AG17" s="22">
        <f t="shared" si="12"/>
        <v>63.167559179509418</v>
      </c>
      <c r="AH17" s="22">
        <f t="shared" ref="AH17:AH45" si="19">$B$3*AF16*K55</f>
        <v>634.59431646096925</v>
      </c>
    </row>
    <row r="18" spans="2:34" x14ac:dyDescent="0.2">
      <c r="B18" s="22">
        <v>3</v>
      </c>
      <c r="C18" s="22">
        <f t="shared" si="13"/>
        <v>1142.0627825071654</v>
      </c>
      <c r="D18" s="22">
        <f t="shared" si="14"/>
        <v>714.17960000000005</v>
      </c>
      <c r="E18" s="22">
        <f t="shared" si="15"/>
        <v>578.48547600000006</v>
      </c>
      <c r="F18" s="27">
        <f t="shared" ref="F18:F20" si="20">F17+0.01</f>
        <v>0.05</v>
      </c>
      <c r="G18" s="22">
        <f t="shared" ref="G18:G44" si="21">(E18+C18)*F18</f>
        <v>86.027412925358277</v>
      </c>
      <c r="H18" s="22">
        <f t="shared" si="0"/>
        <v>48.065756714325232</v>
      </c>
      <c r="I18" s="22">
        <f t="shared" si="1"/>
        <v>1758.5099147181984</v>
      </c>
      <c r="K18" s="22">
        <f t="shared" si="2"/>
        <v>1846.4354104541085</v>
      </c>
      <c r="L18" s="22">
        <v>100000</v>
      </c>
      <c r="M18" s="22">
        <v>3200</v>
      </c>
      <c r="N18" s="22">
        <f t="shared" si="3"/>
        <v>0</v>
      </c>
      <c r="P18" s="22">
        <f t="shared" si="4"/>
        <v>135.69412399999999</v>
      </c>
      <c r="Q18" s="22">
        <f t="shared" si="5"/>
        <v>48.065756714325232</v>
      </c>
      <c r="R18" s="22">
        <f t="shared" ref="R18:R45" si="22">$F$4+$F$5*$B$3</f>
        <v>114.283592</v>
      </c>
      <c r="S18" s="27">
        <f t="shared" ref="S18:S20" si="23">S17+0.005</f>
        <v>1.4999999999999999E-2</v>
      </c>
      <c r="T18" s="22">
        <f>S18*(P18-R18)</f>
        <v>0.32115797999999984</v>
      </c>
      <c r="U18" s="22">
        <f t="shared" si="6"/>
        <v>33.459958204625948</v>
      </c>
      <c r="V18" s="22">
        <f t="shared" si="16"/>
        <v>70.316439432460129</v>
      </c>
      <c r="W18" s="22">
        <v>0</v>
      </c>
      <c r="X18" s="22">
        <f t="shared" si="7"/>
        <v>106.6539279221594</v>
      </c>
      <c r="Z18" s="22">
        <f t="shared" si="8"/>
        <v>106.6539279221594</v>
      </c>
      <c r="AA18" s="22">
        <f t="shared" si="9"/>
        <v>0</v>
      </c>
      <c r="AB18" s="22">
        <f t="shared" si="17"/>
        <v>106.6539279221594</v>
      </c>
      <c r="AD18" s="22">
        <f t="shared" si="18"/>
        <v>106.6539279221594</v>
      </c>
      <c r="AE18" s="22">
        <f t="shared" si="10"/>
        <v>98.224181792774345</v>
      </c>
      <c r="AF18" s="22">
        <f t="shared" si="11"/>
        <v>0.79383224102016958</v>
      </c>
      <c r="AG18" s="22">
        <f t="shared" si="12"/>
        <v>77.973522354930594</v>
      </c>
      <c r="AH18" s="22">
        <f t="shared" si="19"/>
        <v>563.89922151214614</v>
      </c>
    </row>
    <row r="19" spans="2:34" x14ac:dyDescent="0.2">
      <c r="B19" s="22">
        <v>4</v>
      </c>
      <c r="C19" s="22">
        <f t="shared" si="13"/>
        <v>1758.5099147181984</v>
      </c>
      <c r="D19" s="22">
        <f t="shared" si="14"/>
        <v>714.17960000000005</v>
      </c>
      <c r="E19" s="22">
        <f t="shared" si="15"/>
        <v>578.48547600000006</v>
      </c>
      <c r="F19" s="27">
        <f t="shared" si="20"/>
        <v>6.0000000000000005E-2</v>
      </c>
      <c r="G19" s="22">
        <f t="shared" si="21"/>
        <v>140.21972344309191</v>
      </c>
      <c r="H19" s="22">
        <f t="shared" si="0"/>
        <v>54.772151141612909</v>
      </c>
      <c r="I19" s="22">
        <f t="shared" si="1"/>
        <v>2422.4429630196773</v>
      </c>
      <c r="K19" s="22">
        <f t="shared" si="2"/>
        <v>2543.5651111706611</v>
      </c>
      <c r="L19" s="22">
        <v>100000</v>
      </c>
      <c r="M19" s="22">
        <v>3200</v>
      </c>
      <c r="N19" s="22">
        <f t="shared" si="3"/>
        <v>0</v>
      </c>
      <c r="P19" s="22">
        <f t="shared" si="4"/>
        <v>135.69412399999999</v>
      </c>
      <c r="Q19" s="22">
        <f t="shared" si="5"/>
        <v>54.772151141612909</v>
      </c>
      <c r="R19" s="22">
        <f t="shared" si="22"/>
        <v>114.283592</v>
      </c>
      <c r="S19" s="27">
        <f t="shared" si="23"/>
        <v>0.02</v>
      </c>
      <c r="T19" s="22">
        <f t="shared" ref="T19:T45" si="24">S19*(P19-R19)</f>
        <v>0.42821063999999981</v>
      </c>
      <c r="U19" s="22">
        <f t="shared" si="6"/>
        <v>34.693103002039159</v>
      </c>
      <c r="V19" s="22">
        <f t="shared" si="16"/>
        <v>96.863267130207291</v>
      </c>
      <c r="W19" s="22">
        <v>0</v>
      </c>
      <c r="X19" s="22">
        <f t="shared" si="7"/>
        <v>138.78105790978103</v>
      </c>
      <c r="Z19" s="22">
        <f t="shared" si="8"/>
        <v>138.78105790978103</v>
      </c>
      <c r="AA19" s="22">
        <f t="shared" si="9"/>
        <v>0</v>
      </c>
      <c r="AB19" s="22">
        <f t="shared" si="17"/>
        <v>138.78105790978103</v>
      </c>
      <c r="AD19" s="22">
        <f t="shared" si="18"/>
        <v>138.78105790978103</v>
      </c>
      <c r="AE19" s="22">
        <f t="shared" si="10"/>
        <v>122.65776613441416</v>
      </c>
      <c r="AF19" s="22">
        <f t="shared" si="11"/>
        <v>0.73502985279645328</v>
      </c>
      <c r="AG19" s="22">
        <f t="shared" si="12"/>
        <v>90.157119786120234</v>
      </c>
      <c r="AH19" s="22">
        <f t="shared" si="19"/>
        <v>501.07303441143972</v>
      </c>
    </row>
    <row r="20" spans="2:34" x14ac:dyDescent="0.2">
      <c r="B20" s="22">
        <v>5</v>
      </c>
      <c r="C20" s="22">
        <f t="shared" si="13"/>
        <v>2422.4429630196773</v>
      </c>
      <c r="D20" s="22">
        <f t="shared" si="14"/>
        <v>714.17960000000005</v>
      </c>
      <c r="E20" s="22">
        <f t="shared" si="15"/>
        <v>578.48547600000006</v>
      </c>
      <c r="F20" s="27">
        <f t="shared" si="20"/>
        <v>7.0000000000000007E-2</v>
      </c>
      <c r="G20" s="22">
        <f t="shared" si="21"/>
        <v>210.06499073137743</v>
      </c>
      <c r="H20" s="22">
        <f t="shared" si="0"/>
        <v>62.109934297510549</v>
      </c>
      <c r="I20" s="22">
        <f t="shared" si="1"/>
        <v>3148.8834954535441</v>
      </c>
      <c r="K20" s="22">
        <f t="shared" si="2"/>
        <v>3306.3276702262215</v>
      </c>
      <c r="L20" s="22">
        <v>100000</v>
      </c>
      <c r="M20" s="22">
        <v>2500</v>
      </c>
      <c r="N20" s="22">
        <f t="shared" si="3"/>
        <v>648.88349545354413</v>
      </c>
      <c r="P20" s="22">
        <f t="shared" si="4"/>
        <v>135.69412399999999</v>
      </c>
      <c r="Q20" s="22">
        <f t="shared" si="5"/>
        <v>62.109934297510549</v>
      </c>
      <c r="R20" s="22">
        <f t="shared" si="22"/>
        <v>114.283592</v>
      </c>
      <c r="S20" s="27">
        <f t="shared" si="23"/>
        <v>2.5000000000000001E-2</v>
      </c>
      <c r="T20" s="22">
        <f t="shared" si="24"/>
        <v>0.53526329999999978</v>
      </c>
      <c r="U20" s="22">
        <f t="shared" si="6"/>
        <v>36.062807461072261</v>
      </c>
      <c r="V20" s="22">
        <f t="shared" si="16"/>
        <v>99.96276469620318</v>
      </c>
      <c r="W20" s="22">
        <v>0</v>
      </c>
      <c r="X20" s="22">
        <f t="shared" si="7"/>
        <v>147.95568683264148</v>
      </c>
      <c r="Z20" s="22">
        <f t="shared" si="8"/>
        <v>147.95568683264148</v>
      </c>
      <c r="AA20" s="22">
        <f t="shared" si="9"/>
        <v>0</v>
      </c>
      <c r="AB20" s="22">
        <f t="shared" si="17"/>
        <v>147.95568683264148</v>
      </c>
      <c r="AD20" s="22">
        <f t="shared" si="18"/>
        <v>147.95568683264148</v>
      </c>
      <c r="AE20" s="22">
        <f t="shared" si="10"/>
        <v>125.49121220280246</v>
      </c>
      <c r="AF20" s="22">
        <f t="shared" si="11"/>
        <v>0.68058319703375303</v>
      </c>
      <c r="AG20" s="22">
        <f t="shared" si="12"/>
        <v>85.407210400624422</v>
      </c>
      <c r="AH20" s="22">
        <f t="shared" si="19"/>
        <v>445.23989418825914</v>
      </c>
    </row>
    <row r="21" spans="2:34" x14ac:dyDescent="0.2">
      <c r="B21" s="22">
        <v>6</v>
      </c>
      <c r="C21" s="22">
        <f t="shared" si="13"/>
        <v>3148.8834954535441</v>
      </c>
      <c r="D21" s="22">
        <f t="shared" si="14"/>
        <v>714.17960000000005</v>
      </c>
      <c r="E21" s="22">
        <f t="shared" si="15"/>
        <v>578.48547600000006</v>
      </c>
      <c r="F21" s="27">
        <f>F20+0.01</f>
        <v>0.08</v>
      </c>
      <c r="G21" s="22">
        <f t="shared" si="21"/>
        <v>298.18951771628355</v>
      </c>
      <c r="H21" s="22">
        <f t="shared" si="0"/>
        <v>70.255584891698277</v>
      </c>
      <c r="I21" s="22">
        <f t="shared" si="1"/>
        <v>3955.3029042781295</v>
      </c>
      <c r="K21" s="22">
        <f t="shared" si="2"/>
        <v>4153.0680494920362</v>
      </c>
      <c r="L21" s="22">
        <v>100000</v>
      </c>
      <c r="M21" s="22">
        <v>2500</v>
      </c>
      <c r="N21" s="22">
        <f t="shared" si="3"/>
        <v>1455.3029042781295</v>
      </c>
      <c r="P21" s="22">
        <f t="shared" si="4"/>
        <v>135.69412399999999</v>
      </c>
      <c r="Q21" s="22">
        <f t="shared" si="5"/>
        <v>70.255584891698277</v>
      </c>
      <c r="R21" s="22">
        <f t="shared" si="22"/>
        <v>114.283592</v>
      </c>
      <c r="S21" s="27">
        <f>S20</f>
        <v>2.5000000000000001E-2</v>
      </c>
      <c r="T21" s="22">
        <f t="shared" si="24"/>
        <v>0.53526329999999978</v>
      </c>
      <c r="U21" s="22">
        <f t="shared" si="6"/>
        <v>37.577122457177758</v>
      </c>
      <c r="V21" s="22">
        <f t="shared" si="16"/>
        <v>99.960875380324509</v>
      </c>
      <c r="W21" s="22">
        <v>0</v>
      </c>
      <c r="X21" s="22">
        <f t="shared" si="7"/>
        <v>154.58513311484501</v>
      </c>
      <c r="Z21" s="22">
        <f t="shared" si="8"/>
        <v>154.58513311484501</v>
      </c>
      <c r="AA21" s="22">
        <f t="shared" si="9"/>
        <v>0</v>
      </c>
      <c r="AB21" s="22">
        <f t="shared" si="17"/>
        <v>154.58513311484501</v>
      </c>
      <c r="AD21" s="22">
        <f t="shared" si="18"/>
        <v>154.58513311484501</v>
      </c>
      <c r="AE21" s="22">
        <f t="shared" si="10"/>
        <v>125.82266176663546</v>
      </c>
      <c r="AF21" s="22">
        <f t="shared" si="11"/>
        <v>0.63016962688310452</v>
      </c>
      <c r="AG21" s="22">
        <f t="shared" si="12"/>
        <v>79.289619818919732</v>
      </c>
      <c r="AH21" s="22">
        <f t="shared" si="19"/>
        <v>395.62142912091866</v>
      </c>
    </row>
    <row r="22" spans="2:34" x14ac:dyDescent="0.2">
      <c r="B22" s="22">
        <v>7</v>
      </c>
      <c r="C22" s="22">
        <f t="shared" si="13"/>
        <v>3955.3029042781295</v>
      </c>
      <c r="D22" s="22">
        <f t="shared" si="14"/>
        <v>714.17960000000005</v>
      </c>
      <c r="E22" s="22">
        <f t="shared" si="15"/>
        <v>578.48547600000006</v>
      </c>
      <c r="F22" s="27">
        <f>F21</f>
        <v>0.08</v>
      </c>
      <c r="G22" s="22">
        <f t="shared" si="21"/>
        <v>362.70307042225039</v>
      </c>
      <c r="H22" s="22">
        <f t="shared" si="0"/>
        <v>78.964914507003812</v>
      </c>
      <c r="I22" s="22">
        <f t="shared" si="1"/>
        <v>4817.5265361933771</v>
      </c>
      <c r="K22" s="22">
        <f t="shared" si="2"/>
        <v>5058.4028630030461</v>
      </c>
      <c r="L22" s="22">
        <v>100000</v>
      </c>
      <c r="M22" s="22">
        <v>2500</v>
      </c>
      <c r="N22" s="22">
        <f t="shared" si="3"/>
        <v>2317.5265361933771</v>
      </c>
      <c r="P22" s="22">
        <f t="shared" si="4"/>
        <v>135.69412399999999</v>
      </c>
      <c r="Q22" s="22">
        <f t="shared" si="5"/>
        <v>78.964914507003812</v>
      </c>
      <c r="R22" s="22">
        <f t="shared" si="22"/>
        <v>114.283592</v>
      </c>
      <c r="S22" s="27">
        <f t="shared" ref="S22:S45" si="25">S21</f>
        <v>2.5000000000000001E-2</v>
      </c>
      <c r="T22" s="22">
        <f t="shared" si="24"/>
        <v>0.53526329999999978</v>
      </c>
      <c r="U22" s="22">
        <f t="shared" si="6"/>
        <v>39.261026654572312</v>
      </c>
      <c r="V22" s="22">
        <f t="shared" si="16"/>
        <v>99.958751831901594</v>
      </c>
      <c r="W22" s="22">
        <v>0</v>
      </c>
      <c r="X22" s="22">
        <f t="shared" si="7"/>
        <v>161.60843498433309</v>
      </c>
      <c r="Z22" s="22">
        <f t="shared" si="8"/>
        <v>161.60843498433309</v>
      </c>
      <c r="AA22" s="22">
        <f t="shared" si="9"/>
        <v>0</v>
      </c>
      <c r="AB22" s="22">
        <f t="shared" si="17"/>
        <v>161.60843498433309</v>
      </c>
      <c r="AD22" s="22">
        <f t="shared" si="18"/>
        <v>161.60843498433309</v>
      </c>
      <c r="AE22" s="22">
        <f t="shared" si="10"/>
        <v>126.22821836023644</v>
      </c>
      <c r="AF22" s="22">
        <f t="shared" si="11"/>
        <v>0.58349039526213387</v>
      </c>
      <c r="AG22" s="22">
        <f t="shared" si="12"/>
        <v>73.6529530242493</v>
      </c>
      <c r="AH22" s="22">
        <f t="shared" si="19"/>
        <v>351.5259055479292</v>
      </c>
    </row>
    <row r="23" spans="2:34" x14ac:dyDescent="0.2">
      <c r="B23" s="22">
        <v>8</v>
      </c>
      <c r="C23" s="22">
        <f t="shared" si="13"/>
        <v>4817.5265361933771</v>
      </c>
      <c r="D23" s="22">
        <f t="shared" si="14"/>
        <v>714.17960000000005</v>
      </c>
      <c r="E23" s="22">
        <f t="shared" si="15"/>
        <v>578.48547600000006</v>
      </c>
      <c r="F23" s="27">
        <f t="shared" ref="F23:F45" si="26">F22</f>
        <v>0.08</v>
      </c>
      <c r="G23" s="22">
        <f t="shared" si="21"/>
        <v>431.68096097547016</v>
      </c>
      <c r="H23" s="22">
        <f t="shared" si="0"/>
        <v>88.276929731688469</v>
      </c>
      <c r="I23" s="22">
        <f t="shared" si="1"/>
        <v>5739.4160434371588</v>
      </c>
      <c r="K23" s="22">
        <f t="shared" si="2"/>
        <v>6026.3868456090167</v>
      </c>
      <c r="L23" s="22">
        <v>100000</v>
      </c>
      <c r="M23" s="22">
        <v>1200</v>
      </c>
      <c r="N23" s="22">
        <f t="shared" si="3"/>
        <v>4539.4160434371588</v>
      </c>
      <c r="P23" s="22">
        <f t="shared" si="4"/>
        <v>135.69412399999999</v>
      </c>
      <c r="Q23" s="22">
        <f t="shared" si="5"/>
        <v>88.276929731688469</v>
      </c>
      <c r="R23" s="22">
        <f t="shared" si="22"/>
        <v>114.283592</v>
      </c>
      <c r="S23" s="27">
        <f t="shared" si="25"/>
        <v>2.5000000000000001E-2</v>
      </c>
      <c r="T23" s="22">
        <f t="shared" si="24"/>
        <v>0.53526329999999978</v>
      </c>
      <c r="U23" s="22">
        <f t="shared" si="6"/>
        <v>41.130589479637635</v>
      </c>
      <c r="V23" s="22">
        <f t="shared" si="16"/>
        <v>47.979055208315572</v>
      </c>
      <c r="W23" s="22">
        <v>0</v>
      </c>
      <c r="X23" s="22">
        <f t="shared" si="7"/>
        <v>117.07119076036641</v>
      </c>
      <c r="Z23" s="22">
        <f t="shared" si="8"/>
        <v>117.07119076036641</v>
      </c>
      <c r="AA23" s="22">
        <f t="shared" si="9"/>
        <v>0</v>
      </c>
      <c r="AB23" s="22">
        <f t="shared" si="17"/>
        <v>117.07119076036641</v>
      </c>
      <c r="AD23" s="22">
        <f t="shared" si="18"/>
        <v>117.07119076036641</v>
      </c>
      <c r="AE23" s="22">
        <f t="shared" si="10"/>
        <v>87.747453371667007</v>
      </c>
      <c r="AF23" s="22">
        <f t="shared" si="11"/>
        <v>0.54026888450197574</v>
      </c>
      <c r="AG23" s="22">
        <f t="shared" si="12"/>
        <v>47.407218750999661</v>
      </c>
      <c r="AH23" s="22">
        <f t="shared" si="19"/>
        <v>312.33858449022165</v>
      </c>
    </row>
    <row r="24" spans="2:34" x14ac:dyDescent="0.2">
      <c r="B24" s="22">
        <v>9</v>
      </c>
      <c r="C24" s="22">
        <f t="shared" si="13"/>
        <v>5739.4160434371588</v>
      </c>
      <c r="D24" s="22">
        <f t="shared" si="14"/>
        <v>714.17960000000005</v>
      </c>
      <c r="E24" s="22">
        <f t="shared" si="15"/>
        <v>578.48547600000006</v>
      </c>
      <c r="F24" s="27">
        <f t="shared" si="26"/>
        <v>0.08</v>
      </c>
      <c r="G24" s="22">
        <f t="shared" si="21"/>
        <v>505.4321215549727</v>
      </c>
      <c r="H24" s="22">
        <f t="shared" si="0"/>
        <v>98.233336409921307</v>
      </c>
      <c r="I24" s="22">
        <f t="shared" si="1"/>
        <v>6725.1003045822099</v>
      </c>
      <c r="K24" s="22">
        <f t="shared" si="2"/>
        <v>7061.3553198113204</v>
      </c>
      <c r="L24" s="22">
        <v>100000</v>
      </c>
      <c r="M24" s="22">
        <v>1200</v>
      </c>
      <c r="N24" s="22">
        <f t="shared" si="3"/>
        <v>5525.1003045822099</v>
      </c>
      <c r="P24" s="22">
        <f t="shared" si="4"/>
        <v>135.69412399999999</v>
      </c>
      <c r="Q24" s="22">
        <f t="shared" si="5"/>
        <v>98.233336409921307</v>
      </c>
      <c r="R24" s="22">
        <f t="shared" si="22"/>
        <v>114.283592</v>
      </c>
      <c r="S24" s="27">
        <f t="shared" si="25"/>
        <v>2.5000000000000001E-2</v>
      </c>
      <c r="T24" s="22">
        <f t="shared" si="24"/>
        <v>0.53526329999999978</v>
      </c>
      <c r="U24" s="22">
        <f t="shared" si="6"/>
        <v>43.202782834223754</v>
      </c>
      <c r="V24" s="22">
        <f t="shared" si="16"/>
        <v>47.977767506769624</v>
      </c>
      <c r="W24" s="22">
        <v>0</v>
      </c>
      <c r="X24" s="22">
        <f t="shared" si="7"/>
        <v>124.95411638246718</v>
      </c>
      <c r="Z24" s="22">
        <f t="shared" si="8"/>
        <v>124.95411638246718</v>
      </c>
      <c r="AA24" s="22">
        <f t="shared" si="9"/>
        <v>0</v>
      </c>
      <c r="AB24" s="22">
        <f t="shared" si="17"/>
        <v>124.95411638246718</v>
      </c>
      <c r="AD24" s="22">
        <f t="shared" si="18"/>
        <v>124.95411638246718</v>
      </c>
      <c r="AE24" s="22">
        <f t="shared" si="10"/>
        <v>89.870413623676555</v>
      </c>
      <c r="AF24" s="22">
        <f t="shared" si="11"/>
        <v>0.50024896713145905</v>
      </c>
      <c r="AG24" s="22">
        <f t="shared" si="12"/>
        <v>44.957581590921201</v>
      </c>
      <c r="AH24" s="22">
        <f t="shared" si="19"/>
        <v>277.51315164710149</v>
      </c>
    </row>
    <row r="25" spans="2:34" x14ac:dyDescent="0.2">
      <c r="B25" s="22">
        <v>10</v>
      </c>
      <c r="C25" s="22">
        <f t="shared" si="13"/>
        <v>6725.1003045822099</v>
      </c>
      <c r="D25" s="22">
        <f t="shared" si="14"/>
        <v>714.17960000000005</v>
      </c>
      <c r="E25" s="22">
        <f t="shared" si="15"/>
        <v>578.48547600000006</v>
      </c>
      <c r="F25" s="27">
        <f t="shared" si="26"/>
        <v>0.08</v>
      </c>
      <c r="G25" s="22">
        <f t="shared" si="21"/>
        <v>584.28686244657683</v>
      </c>
      <c r="H25" s="22">
        <f t="shared" si="0"/>
        <v>108.87872643028787</v>
      </c>
      <c r="I25" s="22">
        <f t="shared" si="1"/>
        <v>7778.9939165984979</v>
      </c>
      <c r="K25" s="22">
        <f t="shared" si="2"/>
        <v>8167.943612428423</v>
      </c>
      <c r="L25" s="22">
        <v>100000</v>
      </c>
      <c r="M25" s="22">
        <v>1200</v>
      </c>
      <c r="N25" s="22">
        <f t="shared" si="3"/>
        <v>6578.9939165984979</v>
      </c>
      <c r="P25" s="22">
        <f t="shared" si="4"/>
        <v>135.69412399999999</v>
      </c>
      <c r="Q25" s="22">
        <f t="shared" si="5"/>
        <v>108.87872643028787</v>
      </c>
      <c r="R25" s="22">
        <f t="shared" si="22"/>
        <v>114.283592</v>
      </c>
      <c r="S25" s="27">
        <f t="shared" si="25"/>
        <v>2.5000000000000001E-2</v>
      </c>
      <c r="T25" s="22">
        <f t="shared" si="24"/>
        <v>0.53526329999999978</v>
      </c>
      <c r="U25" s="22">
        <f t="shared" si="6"/>
        <v>45.495366862928563</v>
      </c>
      <c r="V25" s="22">
        <f t="shared" si="16"/>
        <v>47.97632017148625</v>
      </c>
      <c r="W25" s="22">
        <v>0</v>
      </c>
      <c r="X25" s="22">
        <f t="shared" si="7"/>
        <v>133.30547503884554</v>
      </c>
      <c r="Z25" s="22">
        <f t="shared" si="8"/>
        <v>133.30547503884554</v>
      </c>
      <c r="AA25" s="22">
        <f t="shared" si="9"/>
        <v>0</v>
      </c>
      <c r="AB25" s="22">
        <f t="shared" si="17"/>
        <v>133.30547503884554</v>
      </c>
      <c r="AD25" s="22">
        <f t="shared" si="18"/>
        <v>133.30547503884554</v>
      </c>
      <c r="AE25" s="22">
        <f t="shared" si="10"/>
        <v>91.999229663324243</v>
      </c>
      <c r="AF25" s="22">
        <f t="shared" si="11"/>
        <v>0.46319348808468425</v>
      </c>
      <c r="AG25" s="22">
        <f t="shared" si="12"/>
        <v>42.613444088859104</v>
      </c>
      <c r="AH25" s="22">
        <f t="shared" si="19"/>
        <v>246.56410129250992</v>
      </c>
    </row>
    <row r="26" spans="2:34" x14ac:dyDescent="0.2">
      <c r="B26" s="22">
        <v>11</v>
      </c>
      <c r="C26" s="22">
        <f t="shared" si="13"/>
        <v>7778.9939165984979</v>
      </c>
      <c r="D26" s="22">
        <f t="shared" si="14"/>
        <v>714.17960000000005</v>
      </c>
      <c r="E26" s="22">
        <f t="shared" si="15"/>
        <v>578.48547600000006</v>
      </c>
      <c r="F26" s="27">
        <f t="shared" si="26"/>
        <v>0.08</v>
      </c>
      <c r="G26" s="22">
        <f t="shared" si="21"/>
        <v>668.59835140787982</v>
      </c>
      <c r="H26" s="22">
        <f t="shared" si="0"/>
        <v>120.26077744006378</v>
      </c>
      <c r="I26" s="22">
        <f t="shared" si="1"/>
        <v>8905.8169665663136</v>
      </c>
      <c r="K26" s="22">
        <f t="shared" si="2"/>
        <v>9351.107814894629</v>
      </c>
      <c r="L26" s="22">
        <v>100000</v>
      </c>
      <c r="M26" s="22">
        <v>0</v>
      </c>
      <c r="N26" s="22">
        <f t="shared" si="3"/>
        <v>8905.8169665663136</v>
      </c>
      <c r="P26" s="22">
        <f t="shared" si="4"/>
        <v>135.69412399999999</v>
      </c>
      <c r="Q26" s="22">
        <f t="shared" si="5"/>
        <v>120.26077744006378</v>
      </c>
      <c r="R26" s="22">
        <f t="shared" si="22"/>
        <v>114.283592</v>
      </c>
      <c r="S26" s="27">
        <f t="shared" si="25"/>
        <v>2.5000000000000001E-2</v>
      </c>
      <c r="T26" s="22">
        <f t="shared" si="24"/>
        <v>0.53526329999999978</v>
      </c>
      <c r="U26" s="22">
        <f t="shared" si="6"/>
        <v>48.026715514932249</v>
      </c>
      <c r="V26" s="22">
        <f t="shared" si="16"/>
        <v>0</v>
      </c>
      <c r="W26" s="22">
        <v>0</v>
      </c>
      <c r="X26" s="22">
        <f t="shared" si="7"/>
        <v>94.179857225131514</v>
      </c>
      <c r="Z26" s="22">
        <f t="shared" si="8"/>
        <v>94.179857225131514</v>
      </c>
      <c r="AA26" s="22">
        <f t="shared" si="9"/>
        <v>0</v>
      </c>
      <c r="AB26" s="22">
        <f t="shared" si="17"/>
        <v>94.179857225131514</v>
      </c>
      <c r="AD26" s="22">
        <f t="shared" si="18"/>
        <v>94.179857225131514</v>
      </c>
      <c r="AE26" s="22">
        <f t="shared" si="10"/>
        <v>62.366469750714685</v>
      </c>
      <c r="AF26" s="22">
        <f t="shared" si="11"/>
        <v>0.42888285933767062</v>
      </c>
      <c r="AG26" s="22">
        <f t="shared" si="12"/>
        <v>26.747909873482858</v>
      </c>
      <c r="AH26" s="22">
        <f t="shared" si="19"/>
        <v>219.05996789637445</v>
      </c>
    </row>
    <row r="27" spans="2:34" x14ac:dyDescent="0.2">
      <c r="B27" s="22">
        <v>12</v>
      </c>
      <c r="C27" s="22">
        <f t="shared" si="13"/>
        <v>8905.8169665663136</v>
      </c>
      <c r="D27" s="22">
        <f t="shared" si="14"/>
        <v>714.17960000000005</v>
      </c>
      <c r="E27" s="22">
        <f t="shared" si="15"/>
        <v>578.48547600000006</v>
      </c>
      <c r="F27" s="27">
        <f t="shared" si="26"/>
        <v>0.08</v>
      </c>
      <c r="G27" s="22">
        <f t="shared" si="21"/>
        <v>758.74419540530505</v>
      </c>
      <c r="H27" s="22">
        <f t="shared" si="0"/>
        <v>132.43046637971617</v>
      </c>
      <c r="I27" s="22">
        <f t="shared" si="1"/>
        <v>10110.616171591902</v>
      </c>
      <c r="K27" s="22">
        <f t="shared" si="2"/>
        <v>10616.146980171497</v>
      </c>
      <c r="L27" s="22">
        <v>100000</v>
      </c>
      <c r="M27" s="22">
        <v>0</v>
      </c>
      <c r="N27" s="22">
        <f t="shared" si="3"/>
        <v>10110.616171591902</v>
      </c>
      <c r="P27" s="22">
        <f t="shared" si="4"/>
        <v>135.69412399999999</v>
      </c>
      <c r="Q27" s="22">
        <f t="shared" si="5"/>
        <v>132.43046637971617</v>
      </c>
      <c r="R27" s="22">
        <f t="shared" si="22"/>
        <v>114.283592</v>
      </c>
      <c r="S27" s="27">
        <f t="shared" si="25"/>
        <v>2.5000000000000001E-2</v>
      </c>
      <c r="T27" s="22">
        <f t="shared" si="24"/>
        <v>0.53526329999999978</v>
      </c>
      <c r="U27" s="22">
        <f t="shared" si="6"/>
        <v>50.815565126183273</v>
      </c>
      <c r="V27" s="22">
        <f t="shared" si="16"/>
        <v>0</v>
      </c>
      <c r="W27" s="22">
        <v>0</v>
      </c>
      <c r="X27" s="22">
        <f t="shared" si="7"/>
        <v>103.56069655353288</v>
      </c>
      <c r="Z27" s="22">
        <f t="shared" si="8"/>
        <v>103.56069655353288</v>
      </c>
      <c r="AA27" s="22">
        <f t="shared" si="9"/>
        <v>0</v>
      </c>
      <c r="AB27" s="22">
        <f t="shared" si="17"/>
        <v>103.56069655353288</v>
      </c>
      <c r="AD27" s="22">
        <f t="shared" si="18"/>
        <v>103.56069655353288</v>
      </c>
      <c r="AE27" s="22">
        <f t="shared" si="10"/>
        <v>65.800667676237907</v>
      </c>
      <c r="AF27" s="22">
        <f t="shared" si="11"/>
        <v>0.39711375864599124</v>
      </c>
      <c r="AG27" s="22">
        <f t="shared" si="12"/>
        <v>26.130350462326618</v>
      </c>
      <c r="AH27" s="22">
        <f t="shared" si="19"/>
        <v>194.61731111386797</v>
      </c>
    </row>
    <row r="28" spans="2:34" x14ac:dyDescent="0.2">
      <c r="B28" s="22">
        <v>13</v>
      </c>
      <c r="C28" s="22">
        <f t="shared" si="13"/>
        <v>10110.616171591902</v>
      </c>
      <c r="D28" s="22">
        <f t="shared" si="14"/>
        <v>714.17960000000005</v>
      </c>
      <c r="E28" s="22">
        <f t="shared" si="15"/>
        <v>578.48547600000006</v>
      </c>
      <c r="F28" s="27">
        <f t="shared" si="26"/>
        <v>0.08</v>
      </c>
      <c r="G28" s="22">
        <f t="shared" si="21"/>
        <v>855.12813180735225</v>
      </c>
      <c r="H28" s="22">
        <f t="shared" si="0"/>
        <v>145.44229779399257</v>
      </c>
      <c r="I28" s="22">
        <f t="shared" si="1"/>
        <v>11398.787481605263</v>
      </c>
      <c r="K28" s="22">
        <f t="shared" si="2"/>
        <v>11968.726855685527</v>
      </c>
      <c r="L28" s="22">
        <v>100000</v>
      </c>
      <c r="M28" s="22">
        <v>0</v>
      </c>
      <c r="N28" s="22">
        <f t="shared" si="3"/>
        <v>11398.787481605263</v>
      </c>
      <c r="P28" s="22">
        <f t="shared" si="4"/>
        <v>135.69412399999999</v>
      </c>
      <c r="Q28" s="22">
        <f t="shared" si="5"/>
        <v>145.44229779399257</v>
      </c>
      <c r="R28" s="22">
        <f t="shared" si="22"/>
        <v>114.283592</v>
      </c>
      <c r="S28" s="27">
        <f t="shared" si="25"/>
        <v>2.5000000000000001E-2</v>
      </c>
      <c r="T28" s="22">
        <f t="shared" si="24"/>
        <v>0.53526329999999978</v>
      </c>
      <c r="U28" s="22">
        <f t="shared" si="6"/>
        <v>53.880665291616005</v>
      </c>
      <c r="V28" s="22">
        <f t="shared" si="16"/>
        <v>0</v>
      </c>
      <c r="W28" s="22">
        <v>0</v>
      </c>
      <c r="X28" s="22">
        <f t="shared" si="7"/>
        <v>113.50742780237655</v>
      </c>
      <c r="Z28" s="22">
        <f t="shared" si="8"/>
        <v>113.50742780237655</v>
      </c>
      <c r="AA28" s="22">
        <f t="shared" si="9"/>
        <v>0</v>
      </c>
      <c r="AB28" s="22">
        <f t="shared" si="17"/>
        <v>113.50742780237655</v>
      </c>
      <c r="AD28" s="22">
        <f t="shared" si="18"/>
        <v>113.50742780237655</v>
      </c>
      <c r="AE28" s="22">
        <f t="shared" si="10"/>
        <v>69.196682158890354</v>
      </c>
      <c r="AF28" s="22">
        <f t="shared" si="11"/>
        <v>0.36769792467221413</v>
      </c>
      <c r="AG28" s="22">
        <f t="shared" si="12"/>
        <v>25.443476424026809</v>
      </c>
      <c r="AH28" s="22">
        <f t="shared" si="19"/>
        <v>172.89537028800223</v>
      </c>
    </row>
    <row r="29" spans="2:34" x14ac:dyDescent="0.2">
      <c r="B29" s="22">
        <v>14</v>
      </c>
      <c r="C29" s="22">
        <f t="shared" si="13"/>
        <v>11398.787481605263</v>
      </c>
      <c r="D29" s="22">
        <f t="shared" si="14"/>
        <v>714.17960000000005</v>
      </c>
      <c r="E29" s="22">
        <f t="shared" si="15"/>
        <v>578.48547600000006</v>
      </c>
      <c r="F29" s="27">
        <f t="shared" si="26"/>
        <v>0.08</v>
      </c>
      <c r="G29" s="22">
        <f t="shared" si="21"/>
        <v>958.18183660842101</v>
      </c>
      <c r="H29" s="22">
        <f t="shared" si="0"/>
        <v>159.35454794213683</v>
      </c>
      <c r="I29" s="22">
        <f t="shared" si="1"/>
        <v>12776.100246271546</v>
      </c>
      <c r="K29" s="22">
        <f t="shared" si="2"/>
        <v>13414.905258585124</v>
      </c>
      <c r="L29" s="22">
        <v>100000</v>
      </c>
      <c r="M29" s="22">
        <v>0</v>
      </c>
      <c r="N29" s="22">
        <f t="shared" si="3"/>
        <v>12776.100246271546</v>
      </c>
      <c r="P29" s="22">
        <f t="shared" si="4"/>
        <v>135.69412399999999</v>
      </c>
      <c r="Q29" s="22">
        <f t="shared" si="5"/>
        <v>159.35454794213683</v>
      </c>
      <c r="R29" s="22">
        <f t="shared" si="22"/>
        <v>114.283592</v>
      </c>
      <c r="S29" s="27">
        <f t="shared" si="25"/>
        <v>2.5000000000000001E-2</v>
      </c>
      <c r="T29" s="22">
        <f t="shared" si="24"/>
        <v>0.53526329999999978</v>
      </c>
      <c r="U29" s="22">
        <f t="shared" si="6"/>
        <v>57.240306475049898</v>
      </c>
      <c r="V29" s="22">
        <f t="shared" si="16"/>
        <v>0</v>
      </c>
      <c r="W29" s="22">
        <v>0</v>
      </c>
      <c r="X29" s="22">
        <f t="shared" si="7"/>
        <v>124.06003676708693</v>
      </c>
      <c r="Z29" s="22">
        <f t="shared" si="8"/>
        <v>124.06003676708693</v>
      </c>
      <c r="AA29" s="22">
        <f t="shared" si="9"/>
        <v>0</v>
      </c>
      <c r="AB29" s="22">
        <f t="shared" si="17"/>
        <v>124.06003676708693</v>
      </c>
      <c r="AD29" s="22">
        <f t="shared" si="18"/>
        <v>124.06003676708693</v>
      </c>
      <c r="AE29" s="22">
        <f t="shared" si="10"/>
        <v>72.560445724600697</v>
      </c>
      <c r="AF29" s="22">
        <f t="shared" si="11"/>
        <v>0.34046104136316119</v>
      </c>
      <c r="AG29" s="22">
        <f t="shared" si="12"/>
        <v>24.704004913172689</v>
      </c>
      <c r="AH29" s="22">
        <f t="shared" si="19"/>
        <v>153.5913139445876</v>
      </c>
    </row>
    <row r="30" spans="2:34" x14ac:dyDescent="0.2">
      <c r="B30" s="22">
        <v>15</v>
      </c>
      <c r="C30" s="22">
        <f t="shared" si="13"/>
        <v>12776.100246271546</v>
      </c>
      <c r="D30" s="22">
        <f t="shared" si="14"/>
        <v>714.17960000000005</v>
      </c>
      <c r="E30" s="22">
        <f t="shared" si="15"/>
        <v>578.48547600000006</v>
      </c>
      <c r="F30" s="27">
        <f t="shared" si="26"/>
        <v>0.08</v>
      </c>
      <c r="G30" s="22">
        <f t="shared" si="21"/>
        <v>1068.3668577817236</v>
      </c>
      <c r="H30" s="22">
        <f t="shared" si="0"/>
        <v>174.22952580053271</v>
      </c>
      <c r="I30" s="22">
        <f t="shared" si="1"/>
        <v>14248.723054252738</v>
      </c>
      <c r="K30" s="22">
        <f t="shared" si="2"/>
        <v>14961.159206965374</v>
      </c>
      <c r="L30" s="22">
        <v>100000</v>
      </c>
      <c r="M30" s="22">
        <v>0</v>
      </c>
      <c r="N30" s="22">
        <f t="shared" si="3"/>
        <v>14248.723054252738</v>
      </c>
      <c r="P30" s="22">
        <f t="shared" si="4"/>
        <v>135.69412399999999</v>
      </c>
      <c r="Q30" s="22">
        <f t="shared" si="5"/>
        <v>174.22952580053271</v>
      </c>
      <c r="R30" s="22">
        <f t="shared" si="22"/>
        <v>114.283592</v>
      </c>
      <c r="S30" s="27">
        <f t="shared" si="25"/>
        <v>2.5000000000000001E-2</v>
      </c>
      <c r="T30" s="22">
        <f t="shared" si="24"/>
        <v>0.53526329999999978</v>
      </c>
      <c r="U30" s="22">
        <f t="shared" si="6"/>
        <v>60.911692931692748</v>
      </c>
      <c r="V30" s="22">
        <f t="shared" si="16"/>
        <v>0</v>
      </c>
      <c r="W30" s="22">
        <v>0</v>
      </c>
      <c r="X30" s="22">
        <f t="shared" si="7"/>
        <v>135.26362816883994</v>
      </c>
      <c r="Z30" s="22">
        <f t="shared" si="8"/>
        <v>135.26362816883994</v>
      </c>
      <c r="AA30" s="22">
        <f t="shared" si="9"/>
        <v>0</v>
      </c>
      <c r="AB30" s="22">
        <f t="shared" si="17"/>
        <v>135.26362816883994</v>
      </c>
      <c r="AD30" s="22">
        <f t="shared" si="18"/>
        <v>135.26362816883994</v>
      </c>
      <c r="AE30" s="22">
        <f t="shared" si="10"/>
        <v>75.898851501753285</v>
      </c>
      <c r="AF30" s="22">
        <f t="shared" si="11"/>
        <v>0.31524170496588994</v>
      </c>
      <c r="AG30" s="22">
        <f t="shared" si="12"/>
        <v>23.926483352365601</v>
      </c>
      <c r="AH30" s="22">
        <f t="shared" si="19"/>
        <v>136.43601805330263</v>
      </c>
    </row>
    <row r="31" spans="2:34" x14ac:dyDescent="0.2">
      <c r="B31" s="22">
        <v>16</v>
      </c>
      <c r="C31" s="22">
        <f t="shared" si="13"/>
        <v>14248.723054252738</v>
      </c>
      <c r="D31" s="22">
        <f t="shared" si="14"/>
        <v>714.17960000000005</v>
      </c>
      <c r="E31" s="22">
        <f t="shared" si="15"/>
        <v>578.48547600000006</v>
      </c>
      <c r="F31" s="27">
        <f t="shared" si="26"/>
        <v>0.08</v>
      </c>
      <c r="G31" s="22">
        <f t="shared" si="21"/>
        <v>1186.1766824202191</v>
      </c>
      <c r="H31" s="22">
        <f t="shared" si="0"/>
        <v>190.13385212672958</v>
      </c>
      <c r="I31" s="22">
        <f t="shared" si="1"/>
        <v>15823.251360546226</v>
      </c>
      <c r="K31" s="22">
        <f t="shared" si="2"/>
        <v>16614.41392857354</v>
      </c>
      <c r="L31" s="22">
        <v>100000</v>
      </c>
      <c r="M31" s="22">
        <v>0</v>
      </c>
      <c r="N31" s="22">
        <f t="shared" si="3"/>
        <v>15823.251360546226</v>
      </c>
      <c r="P31" s="22">
        <f t="shared" si="4"/>
        <v>135.69412399999999</v>
      </c>
      <c r="Q31" s="22">
        <f t="shared" si="5"/>
        <v>190.13385212672958</v>
      </c>
      <c r="R31" s="22">
        <f t="shared" si="22"/>
        <v>114.283592</v>
      </c>
      <c r="S31" s="27">
        <f t="shared" si="25"/>
        <v>2.5000000000000001E-2</v>
      </c>
      <c r="T31" s="22">
        <f t="shared" si="24"/>
        <v>0.53526329999999978</v>
      </c>
      <c r="U31" s="22">
        <f t="shared" si="6"/>
        <v>64.910122376219022</v>
      </c>
      <c r="V31" s="22">
        <f t="shared" si="16"/>
        <v>0</v>
      </c>
      <c r="W31" s="22">
        <v>0</v>
      </c>
      <c r="X31" s="22">
        <f t="shared" si="7"/>
        <v>147.16952505051057</v>
      </c>
      <c r="Z31" s="22">
        <f t="shared" si="8"/>
        <v>147.16952505051057</v>
      </c>
      <c r="AA31" s="22">
        <f t="shared" si="9"/>
        <v>0</v>
      </c>
      <c r="AB31" s="22">
        <f t="shared" si="17"/>
        <v>147.16952505051057</v>
      </c>
      <c r="AD31" s="22">
        <f t="shared" si="18"/>
        <v>147.16952505051057</v>
      </c>
      <c r="AE31" s="22">
        <f t="shared" si="10"/>
        <v>79.219973229844541</v>
      </c>
      <c r="AF31" s="22">
        <f t="shared" si="11"/>
        <v>0.29189046756100923</v>
      </c>
      <c r="AG31" s="22">
        <f t="shared" si="12"/>
        <v>23.123555026229958</v>
      </c>
      <c r="AH31" s="22">
        <f t="shared" si="19"/>
        <v>121.19031420007899</v>
      </c>
    </row>
    <row r="32" spans="2:34" x14ac:dyDescent="0.2">
      <c r="B32" s="22">
        <v>17</v>
      </c>
      <c r="C32" s="22">
        <f t="shared" si="13"/>
        <v>15823.251360546226</v>
      </c>
      <c r="D32" s="22">
        <f t="shared" si="14"/>
        <v>714.17960000000005</v>
      </c>
      <c r="E32" s="22">
        <f t="shared" si="15"/>
        <v>578.48547600000006</v>
      </c>
      <c r="F32" s="27">
        <f t="shared" si="26"/>
        <v>0.08</v>
      </c>
      <c r="G32" s="22">
        <f t="shared" si="21"/>
        <v>1312.1389469236983</v>
      </c>
      <c r="H32" s="22">
        <f t="shared" si="0"/>
        <v>207.13875783469928</v>
      </c>
      <c r="I32" s="22">
        <f t="shared" si="1"/>
        <v>17506.73702563523</v>
      </c>
      <c r="K32" s="22">
        <f t="shared" si="2"/>
        <v>18382.073876916991</v>
      </c>
      <c r="L32" s="22">
        <v>100000</v>
      </c>
      <c r="M32" s="22">
        <v>0</v>
      </c>
      <c r="N32" s="22">
        <f t="shared" si="3"/>
        <v>17506.73702563523</v>
      </c>
      <c r="P32" s="22">
        <f t="shared" si="4"/>
        <v>135.69412399999999</v>
      </c>
      <c r="Q32" s="22">
        <f t="shared" si="5"/>
        <v>207.13875783469928</v>
      </c>
      <c r="R32" s="22">
        <f t="shared" si="22"/>
        <v>114.283592</v>
      </c>
      <c r="S32" s="27">
        <f t="shared" si="25"/>
        <v>2.5000000000000001E-2</v>
      </c>
      <c r="T32" s="22">
        <f t="shared" si="24"/>
        <v>0.53526329999999978</v>
      </c>
      <c r="U32" s="22">
        <f t="shared" si="6"/>
        <v>69.247925151631406</v>
      </c>
      <c r="V32" s="22">
        <f t="shared" si="16"/>
        <v>0</v>
      </c>
      <c r="W32" s="22">
        <v>0</v>
      </c>
      <c r="X32" s="22">
        <f t="shared" si="7"/>
        <v>159.83662798306784</v>
      </c>
      <c r="Z32" s="22">
        <f t="shared" si="8"/>
        <v>159.83662798306784</v>
      </c>
      <c r="AA32" s="22">
        <f t="shared" si="9"/>
        <v>0</v>
      </c>
      <c r="AB32" s="22">
        <f t="shared" si="17"/>
        <v>159.83662798306784</v>
      </c>
      <c r="AD32" s="22">
        <f t="shared" si="18"/>
        <v>159.83662798306784</v>
      </c>
      <c r="AE32" s="22">
        <f t="shared" si="10"/>
        <v>82.5333215856664</v>
      </c>
      <c r="AF32" s="22">
        <f t="shared" si="11"/>
        <v>0.27026895144537894</v>
      </c>
      <c r="AG32" s="22">
        <f t="shared" si="12"/>
        <v>22.306194284262318</v>
      </c>
      <c r="AH32" s="22">
        <f t="shared" si="19"/>
        <v>107.64165536697817</v>
      </c>
    </row>
    <row r="33" spans="2:34" x14ac:dyDescent="0.2">
      <c r="B33" s="22">
        <v>18</v>
      </c>
      <c r="C33" s="22">
        <f t="shared" si="13"/>
        <v>17506.73702563523</v>
      </c>
      <c r="D33" s="22">
        <f t="shared" si="14"/>
        <v>714.17960000000005</v>
      </c>
      <c r="E33" s="22">
        <f t="shared" si="15"/>
        <v>578.48547600000006</v>
      </c>
      <c r="F33" s="27">
        <f t="shared" si="26"/>
        <v>0.08</v>
      </c>
      <c r="G33" s="22">
        <f t="shared" si="21"/>
        <v>1446.8178001308186</v>
      </c>
      <c r="H33" s="22">
        <f t="shared" si="0"/>
        <v>225.32040301766051</v>
      </c>
      <c r="I33" s="22">
        <f t="shared" si="1"/>
        <v>19306.71989874839</v>
      </c>
      <c r="K33" s="22">
        <f t="shared" si="2"/>
        <v>20272.055893685811</v>
      </c>
      <c r="L33" s="22">
        <v>100000</v>
      </c>
      <c r="M33" s="22">
        <v>0</v>
      </c>
      <c r="N33" s="22">
        <f t="shared" si="3"/>
        <v>19306.71989874839</v>
      </c>
      <c r="P33" s="22">
        <f t="shared" si="4"/>
        <v>135.69412399999999</v>
      </c>
      <c r="Q33" s="22">
        <f t="shared" si="5"/>
        <v>225.32040301766051</v>
      </c>
      <c r="R33" s="22">
        <f t="shared" si="22"/>
        <v>114.283592</v>
      </c>
      <c r="S33" s="27">
        <f t="shared" si="25"/>
        <v>2.5000000000000001E-2</v>
      </c>
      <c r="T33" s="22">
        <f t="shared" si="24"/>
        <v>0.53526329999999978</v>
      </c>
      <c r="U33" s="22">
        <f t="shared" si="6"/>
        <v>73.933105122107847</v>
      </c>
      <c r="V33" s="22">
        <f t="shared" si="16"/>
        <v>0</v>
      </c>
      <c r="W33" s="22">
        <v>0</v>
      </c>
      <c r="X33" s="22">
        <f t="shared" si="7"/>
        <v>173.33309319555264</v>
      </c>
      <c r="Z33" s="22">
        <f t="shared" si="8"/>
        <v>173.33309319555264</v>
      </c>
      <c r="AA33" s="22">
        <f t="shared" si="9"/>
        <v>0</v>
      </c>
      <c r="AB33" s="22">
        <f t="shared" si="17"/>
        <v>173.33309319555264</v>
      </c>
      <c r="AD33" s="22">
        <f t="shared" si="18"/>
        <v>173.33309319555264</v>
      </c>
      <c r="AE33" s="22">
        <f t="shared" si="10"/>
        <v>85.850142261879384</v>
      </c>
      <c r="AF33" s="22">
        <f t="shared" si="11"/>
        <v>0.25024902911609154</v>
      </c>
      <c r="AG33" s="22">
        <f t="shared" si="12"/>
        <v>21.483914750513655</v>
      </c>
      <c r="AH33" s="22">
        <f t="shared" si="19"/>
        <v>95.601152837544788</v>
      </c>
    </row>
    <row r="34" spans="2:34" x14ac:dyDescent="0.2">
      <c r="B34" s="22">
        <v>19</v>
      </c>
      <c r="C34" s="22">
        <f t="shared" si="13"/>
        <v>19306.71989874839</v>
      </c>
      <c r="D34" s="22">
        <f t="shared" si="14"/>
        <v>714.17960000000005</v>
      </c>
      <c r="E34" s="22">
        <f t="shared" si="15"/>
        <v>578.48547600000006</v>
      </c>
      <c r="F34" s="27">
        <f t="shared" si="26"/>
        <v>0.08</v>
      </c>
      <c r="G34" s="22">
        <f t="shared" si="21"/>
        <v>1590.8164299798714</v>
      </c>
      <c r="H34" s="22">
        <f t="shared" si="0"/>
        <v>244.76021804728262</v>
      </c>
      <c r="I34" s="22">
        <f t="shared" si="1"/>
        <v>21231.261586680979</v>
      </c>
      <c r="K34" s="22">
        <f t="shared" si="2"/>
        <v>22292.824666015029</v>
      </c>
      <c r="L34" s="22">
        <v>100000</v>
      </c>
      <c r="M34" s="22">
        <v>0</v>
      </c>
      <c r="N34" s="22">
        <f t="shared" si="3"/>
        <v>21231.261586680979</v>
      </c>
      <c r="P34" s="22">
        <f t="shared" si="4"/>
        <v>135.69412399999999</v>
      </c>
      <c r="Q34" s="22">
        <f t="shared" si="5"/>
        <v>244.76021804728262</v>
      </c>
      <c r="R34" s="22">
        <f t="shared" si="22"/>
        <v>114.283592</v>
      </c>
      <c r="S34" s="27">
        <f t="shared" si="25"/>
        <v>2.5000000000000001E-2</v>
      </c>
      <c r="T34" s="22">
        <f t="shared" si="24"/>
        <v>0.53526329999999978</v>
      </c>
      <c r="U34" s="22">
        <f t="shared" si="6"/>
        <v>78.967611741900456</v>
      </c>
      <c r="V34" s="22">
        <f t="shared" si="16"/>
        <v>0</v>
      </c>
      <c r="W34" s="22">
        <v>0</v>
      </c>
      <c r="X34" s="22">
        <f t="shared" si="7"/>
        <v>187.73840160538214</v>
      </c>
      <c r="Z34" s="22">
        <f t="shared" si="8"/>
        <v>187.73840160538214</v>
      </c>
      <c r="AA34" s="22">
        <f t="shared" si="9"/>
        <v>0</v>
      </c>
      <c r="AB34" s="22">
        <f t="shared" si="17"/>
        <v>187.73840160538214</v>
      </c>
      <c r="AD34" s="22">
        <f t="shared" si="18"/>
        <v>187.73840160538214</v>
      </c>
      <c r="AE34" s="22">
        <f t="shared" si="10"/>
        <v>89.183761907271432</v>
      </c>
      <c r="AF34" s="22">
        <f t="shared" si="11"/>
        <v>0.23171206399638106</v>
      </c>
      <c r="AG34" s="22">
        <f t="shared" si="12"/>
        <v>20.664953546495688</v>
      </c>
      <c r="AH34" s="22">
        <f t="shared" si="19"/>
        <v>84.900942919428346</v>
      </c>
    </row>
    <row r="35" spans="2:34" x14ac:dyDescent="0.2">
      <c r="B35" s="22">
        <v>20</v>
      </c>
      <c r="C35" s="22">
        <f t="shared" si="13"/>
        <v>21231.261586680979</v>
      </c>
      <c r="D35" s="22">
        <f t="shared" si="14"/>
        <v>714.17960000000005</v>
      </c>
      <c r="E35" s="22">
        <f t="shared" si="15"/>
        <v>578.48547600000006</v>
      </c>
      <c r="F35" s="27">
        <f t="shared" si="26"/>
        <v>0.08</v>
      </c>
      <c r="G35" s="22">
        <f t="shared" si="21"/>
        <v>1744.7797650144785</v>
      </c>
      <c r="H35" s="22">
        <f t="shared" si="0"/>
        <v>265.54526827695463</v>
      </c>
      <c r="I35" s="22">
        <f t="shared" si="1"/>
        <v>23288.981559418506</v>
      </c>
      <c r="K35" s="22">
        <f t="shared" si="2"/>
        <v>24453.430637389432</v>
      </c>
      <c r="L35" s="22">
        <v>100000</v>
      </c>
      <c r="M35" s="22">
        <v>0</v>
      </c>
      <c r="N35" s="22">
        <f t="shared" si="3"/>
        <v>23288.981559418506</v>
      </c>
      <c r="P35" s="22">
        <f t="shared" si="4"/>
        <v>135.69412399999999</v>
      </c>
      <c r="Q35" s="22">
        <f t="shared" si="5"/>
        <v>265.54526827695463</v>
      </c>
      <c r="R35" s="22">
        <f t="shared" si="22"/>
        <v>114.283592</v>
      </c>
      <c r="S35" s="27">
        <f t="shared" si="25"/>
        <v>2.5000000000000001E-2</v>
      </c>
      <c r="T35" s="22">
        <f t="shared" si="24"/>
        <v>0.53526329999999978</v>
      </c>
      <c r="U35" s="22">
        <f t="shared" si="6"/>
        <v>84.345157280381471</v>
      </c>
      <c r="V35" s="22">
        <f t="shared" si="16"/>
        <v>0</v>
      </c>
      <c r="W35" s="22">
        <v>0</v>
      </c>
      <c r="X35" s="22">
        <f t="shared" si="7"/>
        <v>203.14590629657314</v>
      </c>
      <c r="Z35" s="22">
        <f t="shared" si="8"/>
        <v>203.14590629657314</v>
      </c>
      <c r="AA35" s="22">
        <f t="shared" si="9"/>
        <v>0</v>
      </c>
      <c r="AB35" s="22">
        <f t="shared" si="17"/>
        <v>203.14590629657314</v>
      </c>
      <c r="AD35" s="22">
        <f t="shared" si="18"/>
        <v>203.14590629657314</v>
      </c>
      <c r="AE35" s="22">
        <f t="shared" si="10"/>
        <v>92.549988758168837</v>
      </c>
      <c r="AF35" s="22">
        <f t="shared" si="11"/>
        <v>0.21454820740405653</v>
      </c>
      <c r="AG35" s="22">
        <f t="shared" si="12"/>
        <v>19.856434183330709</v>
      </c>
      <c r="AH35" s="22">
        <f t="shared" si="19"/>
        <v>75.391846773995312</v>
      </c>
    </row>
    <row r="36" spans="2:34" x14ac:dyDescent="0.2">
      <c r="B36" s="22">
        <v>21</v>
      </c>
      <c r="C36" s="22">
        <f t="shared" si="13"/>
        <v>23288.981559418506</v>
      </c>
      <c r="D36" s="22">
        <f t="shared" si="14"/>
        <v>714.17960000000005</v>
      </c>
      <c r="E36" s="22">
        <f t="shared" si="15"/>
        <v>578.48547600000006</v>
      </c>
      <c r="F36" s="27">
        <f t="shared" si="26"/>
        <v>0.08</v>
      </c>
      <c r="G36" s="22">
        <f t="shared" si="21"/>
        <v>1909.3973628334807</v>
      </c>
      <c r="H36" s="22">
        <f t="shared" si="0"/>
        <v>287.76864398251985</v>
      </c>
      <c r="I36" s="22">
        <f t="shared" si="1"/>
        <v>25489.095754269467</v>
      </c>
      <c r="K36" s="22">
        <f t="shared" si="2"/>
        <v>26763.550541982942</v>
      </c>
      <c r="L36" s="22">
        <v>100000</v>
      </c>
      <c r="M36" s="22">
        <v>0</v>
      </c>
      <c r="N36" s="22">
        <f t="shared" si="3"/>
        <v>25489.095754269467</v>
      </c>
      <c r="P36" s="22">
        <f t="shared" si="4"/>
        <v>135.69412399999999</v>
      </c>
      <c r="Q36" s="22">
        <f t="shared" si="5"/>
        <v>287.76864398251985</v>
      </c>
      <c r="R36" s="22">
        <f t="shared" si="22"/>
        <v>114.283592</v>
      </c>
      <c r="S36" s="27">
        <f t="shared" si="25"/>
        <v>2.5000000000000001E-2</v>
      </c>
      <c r="T36" s="22">
        <f t="shared" si="24"/>
        <v>0.53526329999999978</v>
      </c>
      <c r="U36" s="22">
        <f t="shared" si="6"/>
        <v>90.048474455453587</v>
      </c>
      <c r="V36" s="22">
        <f t="shared" si="16"/>
        <v>0</v>
      </c>
      <c r="W36" s="22">
        <v>0</v>
      </c>
      <c r="X36" s="22">
        <f t="shared" si="7"/>
        <v>219.66596482706626</v>
      </c>
      <c r="Z36" s="22">
        <f t="shared" si="8"/>
        <v>219.66596482706626</v>
      </c>
      <c r="AA36" s="22">
        <f t="shared" si="9"/>
        <v>0</v>
      </c>
      <c r="AB36" s="22">
        <f t="shared" si="17"/>
        <v>219.66596482706626</v>
      </c>
      <c r="AD36" s="22">
        <f t="shared" si="18"/>
        <v>219.66596482706626</v>
      </c>
      <c r="AE36" s="22">
        <f t="shared" si="10"/>
        <v>95.967575545341688</v>
      </c>
      <c r="AF36" s="22">
        <f t="shared" si="11"/>
        <v>0.19865574759634863</v>
      </c>
      <c r="AG36" s="22">
        <f t="shared" si="12"/>
        <v>19.064510464968919</v>
      </c>
      <c r="AH36" s="22">
        <f t="shared" si="19"/>
        <v>66.941290728807772</v>
      </c>
    </row>
    <row r="37" spans="2:34" x14ac:dyDescent="0.2">
      <c r="B37" s="22">
        <v>22</v>
      </c>
      <c r="C37" s="22">
        <f t="shared" si="13"/>
        <v>25489.095754269467</v>
      </c>
      <c r="D37" s="22">
        <f t="shared" si="14"/>
        <v>714.17960000000005</v>
      </c>
      <c r="E37" s="22">
        <f t="shared" si="15"/>
        <v>578.48547600000006</v>
      </c>
      <c r="F37" s="27">
        <f t="shared" si="26"/>
        <v>0.08</v>
      </c>
      <c r="G37" s="22">
        <f t="shared" si="21"/>
        <v>2085.4064984215574</v>
      </c>
      <c r="H37" s="22">
        <f t="shared" si="0"/>
        <v>311.52987728691028</v>
      </c>
      <c r="I37" s="22">
        <f t="shared" si="1"/>
        <v>27841.457851404117</v>
      </c>
      <c r="K37" s="22">
        <f t="shared" si="2"/>
        <v>29233.530743974323</v>
      </c>
      <c r="L37" s="22">
        <v>100000</v>
      </c>
      <c r="M37" s="22">
        <v>0</v>
      </c>
      <c r="N37" s="22">
        <f t="shared" si="3"/>
        <v>27841.457851404117</v>
      </c>
      <c r="P37" s="22">
        <f t="shared" si="4"/>
        <v>135.69412399999999</v>
      </c>
      <c r="Q37" s="22">
        <f t="shared" si="5"/>
        <v>311.52987728691028</v>
      </c>
      <c r="R37" s="22">
        <f t="shared" si="22"/>
        <v>114.283592</v>
      </c>
      <c r="S37" s="27">
        <f t="shared" si="25"/>
        <v>2.5000000000000001E-2</v>
      </c>
      <c r="T37" s="22">
        <f t="shared" si="24"/>
        <v>0.53526329999999978</v>
      </c>
      <c r="U37" s="22">
        <f t="shared" si="6"/>
        <v>96.045887077553289</v>
      </c>
      <c r="V37" s="22">
        <f t="shared" si="16"/>
        <v>0</v>
      </c>
      <c r="W37" s="22">
        <v>0</v>
      </c>
      <c r="X37" s="22">
        <f t="shared" si="7"/>
        <v>237.42978550935698</v>
      </c>
      <c r="Z37" s="22">
        <f t="shared" si="8"/>
        <v>237.42978550935698</v>
      </c>
      <c r="AA37" s="22">
        <f t="shared" si="9"/>
        <v>0</v>
      </c>
      <c r="AB37" s="22">
        <f t="shared" si="17"/>
        <v>237.42978550935698</v>
      </c>
      <c r="AD37" s="22">
        <f t="shared" si="18"/>
        <v>237.42978550935698</v>
      </c>
      <c r="AE37" s="22">
        <f t="shared" si="10"/>
        <v>99.458753032272057</v>
      </c>
      <c r="AF37" s="22">
        <f t="shared" si="11"/>
        <v>0.18394050703365611</v>
      </c>
      <c r="AG37" s="22">
        <f t="shared" si="12"/>
        <v>18.294493461691303</v>
      </c>
      <c r="AH37" s="22">
        <f t="shared" si="19"/>
        <v>59.431458080187163</v>
      </c>
    </row>
    <row r="38" spans="2:34" x14ac:dyDescent="0.2">
      <c r="B38" s="22">
        <v>23</v>
      </c>
      <c r="C38" s="22">
        <f t="shared" si="13"/>
        <v>27841.457851404117</v>
      </c>
      <c r="D38" s="22">
        <f t="shared" si="14"/>
        <v>714.17960000000005</v>
      </c>
      <c r="E38" s="22">
        <f t="shared" si="15"/>
        <v>578.48547600000006</v>
      </c>
      <c r="F38" s="27">
        <f t="shared" si="26"/>
        <v>0.08</v>
      </c>
      <c r="G38" s="22">
        <f t="shared" si="21"/>
        <v>2273.5954661923297</v>
      </c>
      <c r="H38" s="22">
        <f t="shared" si="0"/>
        <v>336.93538793596446</v>
      </c>
      <c r="I38" s="22">
        <f t="shared" si="1"/>
        <v>30356.60340566048</v>
      </c>
      <c r="K38" s="22">
        <f t="shared" si="2"/>
        <v>31874.433575943505</v>
      </c>
      <c r="L38" s="22">
        <v>100000</v>
      </c>
      <c r="M38" s="22">
        <v>0</v>
      </c>
      <c r="N38" s="22">
        <f t="shared" si="3"/>
        <v>30356.60340566048</v>
      </c>
      <c r="P38" s="22">
        <f t="shared" si="4"/>
        <v>135.69412399999999</v>
      </c>
      <c r="Q38" s="22">
        <f t="shared" si="5"/>
        <v>336.93538793596446</v>
      </c>
      <c r="R38" s="22">
        <f t="shared" si="22"/>
        <v>114.283592</v>
      </c>
      <c r="S38" s="27">
        <f t="shared" si="25"/>
        <v>2.5000000000000001E-2</v>
      </c>
      <c r="T38" s="22">
        <f t="shared" si="24"/>
        <v>0.53526329999999978</v>
      </c>
      <c r="U38" s="22">
        <f t="shared" si="6"/>
        <v>102.28703893460477</v>
      </c>
      <c r="V38" s="22">
        <f t="shared" si="16"/>
        <v>0</v>
      </c>
      <c r="W38" s="22">
        <v>0</v>
      </c>
      <c r="X38" s="22">
        <f t="shared" si="7"/>
        <v>256.59414430135968</v>
      </c>
      <c r="Z38" s="22">
        <f t="shared" si="8"/>
        <v>256.59414430135968</v>
      </c>
      <c r="AA38" s="22">
        <f t="shared" si="9"/>
        <v>0</v>
      </c>
      <c r="AB38" s="22">
        <f t="shared" si="17"/>
        <v>256.59414430135968</v>
      </c>
      <c r="AD38" s="22">
        <f t="shared" si="18"/>
        <v>256.59414430135968</v>
      </c>
      <c r="AE38" s="22">
        <f t="shared" si="10"/>
        <v>103.04984330155298</v>
      </c>
      <c r="AF38" s="22">
        <f t="shared" si="11"/>
        <v>0.17031528429042234</v>
      </c>
      <c r="AG38" s="22">
        <f t="shared" si="12"/>
        <v>17.55096335798747</v>
      </c>
      <c r="AH38" s="22">
        <f t="shared" si="19"/>
        <v>52.757646620231888</v>
      </c>
    </row>
    <row r="39" spans="2:34" x14ac:dyDescent="0.2">
      <c r="B39" s="22">
        <v>24</v>
      </c>
      <c r="C39" s="22">
        <f t="shared" si="13"/>
        <v>30356.60340566048</v>
      </c>
      <c r="D39" s="22">
        <f t="shared" si="14"/>
        <v>714.17960000000005</v>
      </c>
      <c r="E39" s="22">
        <f t="shared" si="15"/>
        <v>578.48547600000006</v>
      </c>
      <c r="F39" s="27">
        <f t="shared" si="26"/>
        <v>0.08</v>
      </c>
      <c r="G39" s="22">
        <f t="shared" si="21"/>
        <v>2474.8071105328386</v>
      </c>
      <c r="H39" s="22">
        <f t="shared" si="0"/>
        <v>364.09895992193321</v>
      </c>
      <c r="I39" s="22">
        <f t="shared" si="1"/>
        <v>33045.797032271388</v>
      </c>
      <c r="K39" s="22">
        <f t="shared" si="2"/>
        <v>34698.086883884956</v>
      </c>
      <c r="L39" s="22">
        <v>100000</v>
      </c>
      <c r="M39" s="22">
        <v>0</v>
      </c>
      <c r="N39" s="22">
        <f t="shared" si="3"/>
        <v>33045.797032271388</v>
      </c>
      <c r="P39" s="22">
        <f t="shared" si="4"/>
        <v>135.69412399999999</v>
      </c>
      <c r="Q39" s="22">
        <f t="shared" si="5"/>
        <v>364.09895992193321</v>
      </c>
      <c r="R39" s="22">
        <f t="shared" si="22"/>
        <v>114.283592</v>
      </c>
      <c r="S39" s="27">
        <f t="shared" si="25"/>
        <v>2.5000000000000001E-2</v>
      </c>
      <c r="T39" s="22">
        <f t="shared" si="24"/>
        <v>0.53526329999999978</v>
      </c>
      <c r="U39" s="22">
        <f t="shared" si="6"/>
        <v>108.69759309739506</v>
      </c>
      <c r="V39" s="22">
        <f t="shared" si="16"/>
        <v>0</v>
      </c>
      <c r="W39" s="22">
        <v>0</v>
      </c>
      <c r="X39" s="22">
        <f t="shared" si="7"/>
        <v>277.34716212453816</v>
      </c>
      <c r="Z39" s="22">
        <f t="shared" si="8"/>
        <v>277.34716212453816</v>
      </c>
      <c r="AA39" s="22">
        <f t="shared" si="9"/>
        <v>18.84221547032833</v>
      </c>
      <c r="AB39" s="22">
        <f t="shared" si="17"/>
        <v>259.28800130598711</v>
      </c>
      <c r="AD39" s="22">
        <f t="shared" si="18"/>
        <v>259.28800130598711</v>
      </c>
      <c r="AE39" s="22">
        <f t="shared" si="10"/>
        <v>99.819621625561027</v>
      </c>
      <c r="AF39" s="22">
        <f t="shared" si="11"/>
        <v>0.1576993373059466</v>
      </c>
      <c r="AG39" s="22">
        <f t="shared" si="12"/>
        <v>15.74148818048131</v>
      </c>
      <c r="AH39" s="22">
        <f t="shared" si="19"/>
        <v>46.82680899060864</v>
      </c>
    </row>
    <row r="40" spans="2:34" x14ac:dyDescent="0.2">
      <c r="B40" s="22">
        <v>25</v>
      </c>
      <c r="C40" s="22">
        <f t="shared" si="13"/>
        <v>33045.797032271388</v>
      </c>
      <c r="D40" s="22">
        <f t="shared" si="14"/>
        <v>714.17960000000005</v>
      </c>
      <c r="E40" s="22">
        <f t="shared" si="15"/>
        <v>578.48547600000006</v>
      </c>
      <c r="F40" s="27">
        <f t="shared" si="26"/>
        <v>0.08</v>
      </c>
      <c r="G40" s="22">
        <f t="shared" si="21"/>
        <v>2689.9426006617114</v>
      </c>
      <c r="H40" s="22">
        <f t="shared" si="0"/>
        <v>393.14225108933107</v>
      </c>
      <c r="I40" s="22">
        <f t="shared" si="1"/>
        <v>35921.082857843772</v>
      </c>
      <c r="K40" s="22">
        <f t="shared" si="2"/>
        <v>37717.137000735966</v>
      </c>
      <c r="L40" s="22">
        <v>100000</v>
      </c>
      <c r="M40" s="22">
        <v>0</v>
      </c>
      <c r="N40" s="22">
        <f t="shared" si="3"/>
        <v>35921.082857843772</v>
      </c>
      <c r="P40" s="22">
        <f t="shared" si="4"/>
        <v>135.69412399999999</v>
      </c>
      <c r="Q40" s="22">
        <f t="shared" si="5"/>
        <v>393.14225108933107</v>
      </c>
      <c r="R40" s="22">
        <f t="shared" si="22"/>
        <v>114.283592</v>
      </c>
      <c r="S40" s="27">
        <f t="shared" si="25"/>
        <v>2.5000000000000001E-2</v>
      </c>
      <c r="T40" s="22">
        <f t="shared" si="24"/>
        <v>0.53526329999999978</v>
      </c>
      <c r="U40" s="22">
        <f t="shared" si="6"/>
        <v>115.17267394736406</v>
      </c>
      <c r="V40" s="22">
        <f t="shared" si="16"/>
        <v>0</v>
      </c>
      <c r="W40" s="22">
        <v>0</v>
      </c>
      <c r="X40" s="22">
        <f t="shared" si="7"/>
        <v>299.91537244196707</v>
      </c>
      <c r="Z40" s="22">
        <f t="shared" si="8"/>
        <v>299.91537244196707</v>
      </c>
      <c r="AA40" s="22">
        <f t="shared" si="9"/>
        <v>333.2269009268017</v>
      </c>
      <c r="AB40" s="22">
        <f t="shared" si="17"/>
        <v>0</v>
      </c>
      <c r="AD40" s="22">
        <f t="shared" si="18"/>
        <v>0</v>
      </c>
      <c r="AE40" s="22">
        <f t="shared" si="10"/>
        <v>0</v>
      </c>
      <c r="AF40" s="22">
        <f t="shared" si="11"/>
        <v>0.1460179049129135</v>
      </c>
      <c r="AG40" s="22">
        <f t="shared" si="12"/>
        <v>0</v>
      </c>
      <c r="AH40" s="22">
        <f t="shared" si="19"/>
        <v>41.556255514166189</v>
      </c>
    </row>
    <row r="41" spans="2:34" x14ac:dyDescent="0.2">
      <c r="B41" s="22">
        <v>26</v>
      </c>
      <c r="C41" s="22">
        <f t="shared" si="13"/>
        <v>35921.082857843772</v>
      </c>
      <c r="D41" s="22">
        <f t="shared" si="14"/>
        <v>714.17960000000005</v>
      </c>
      <c r="E41" s="22">
        <f t="shared" si="15"/>
        <v>578.48547600000006</v>
      </c>
      <c r="F41" s="27">
        <f t="shared" si="26"/>
        <v>0.08</v>
      </c>
      <c r="G41" s="22">
        <f t="shared" si="21"/>
        <v>2919.9654667075019</v>
      </c>
      <c r="H41" s="22">
        <f t="shared" si="0"/>
        <v>424.19533800551278</v>
      </c>
      <c r="I41" s="22">
        <f t="shared" si="1"/>
        <v>38995.338462545762</v>
      </c>
      <c r="K41" s="22">
        <f t="shared" si="2"/>
        <v>40945.10538567305</v>
      </c>
      <c r="L41" s="22">
        <v>100000</v>
      </c>
      <c r="M41" s="22">
        <v>0</v>
      </c>
      <c r="N41" s="22">
        <f t="shared" si="3"/>
        <v>38995.338462545762</v>
      </c>
      <c r="P41" s="22">
        <f t="shared" si="4"/>
        <v>135.69412399999999</v>
      </c>
      <c r="Q41" s="22">
        <f t="shared" si="5"/>
        <v>424.19533800551278</v>
      </c>
      <c r="R41" s="22">
        <f t="shared" si="22"/>
        <v>114.283592</v>
      </c>
      <c r="S41" s="27">
        <f t="shared" si="25"/>
        <v>2.5000000000000001E-2</v>
      </c>
      <c r="T41" s="22">
        <f t="shared" si="24"/>
        <v>0.53526329999999978</v>
      </c>
      <c r="U41" s="22">
        <f t="shared" si="6"/>
        <v>121.5687761529508</v>
      </c>
      <c r="V41" s="22">
        <f t="shared" si="16"/>
        <v>0</v>
      </c>
      <c r="W41" s="22">
        <v>0</v>
      </c>
      <c r="X41" s="22">
        <f t="shared" si="7"/>
        <v>324.57235715256195</v>
      </c>
      <c r="Z41" s="22">
        <f t="shared" si="8"/>
        <v>324.57235715256195</v>
      </c>
      <c r="AA41" s="22">
        <f t="shared" si="9"/>
        <v>697.00988745120628</v>
      </c>
      <c r="AB41" s="22">
        <f t="shared" si="17"/>
        <v>0</v>
      </c>
      <c r="AD41" s="22">
        <f t="shared" si="18"/>
        <v>0</v>
      </c>
      <c r="AE41" s="22">
        <f t="shared" si="10"/>
        <v>0</v>
      </c>
      <c r="AF41" s="22">
        <f t="shared" si="11"/>
        <v>0.13520176380825324</v>
      </c>
      <c r="AG41" s="22">
        <f t="shared" si="12"/>
        <v>0</v>
      </c>
      <c r="AH41" s="22">
        <f t="shared" si="19"/>
        <v>36.872501420457439</v>
      </c>
    </row>
    <row r="42" spans="2:34" x14ac:dyDescent="0.2">
      <c r="B42" s="22">
        <v>27</v>
      </c>
      <c r="C42" s="22">
        <f t="shared" si="13"/>
        <v>38995.338462545762</v>
      </c>
      <c r="D42" s="22">
        <f t="shared" si="14"/>
        <v>714.17960000000005</v>
      </c>
      <c r="E42" s="22">
        <f t="shared" si="15"/>
        <v>578.48547600000006</v>
      </c>
      <c r="F42" s="27">
        <f t="shared" si="26"/>
        <v>0.08</v>
      </c>
      <c r="G42" s="22">
        <f t="shared" si="21"/>
        <v>3165.9059150836611</v>
      </c>
      <c r="H42" s="22">
        <f t="shared" si="0"/>
        <v>457.39729853629427</v>
      </c>
      <c r="I42" s="22">
        <f t="shared" si="1"/>
        <v>42282.332555093133</v>
      </c>
      <c r="K42" s="22">
        <f t="shared" si="2"/>
        <v>44396.449182847791</v>
      </c>
      <c r="L42" s="22">
        <v>100000</v>
      </c>
      <c r="M42" s="22">
        <v>0</v>
      </c>
      <c r="N42" s="22">
        <f t="shared" si="3"/>
        <v>42282.332555093133</v>
      </c>
      <c r="P42" s="22">
        <f t="shared" si="4"/>
        <v>135.69412399999999</v>
      </c>
      <c r="Q42" s="22">
        <f t="shared" si="5"/>
        <v>457.39729853629427</v>
      </c>
      <c r="R42" s="22">
        <f t="shared" si="22"/>
        <v>114.283592</v>
      </c>
      <c r="S42" s="27">
        <f t="shared" si="25"/>
        <v>2.5000000000000001E-2</v>
      </c>
      <c r="T42" s="22">
        <f t="shared" si="24"/>
        <v>0.53526329999999978</v>
      </c>
      <c r="U42" s="22">
        <f t="shared" si="6"/>
        <v>127.6938069081688</v>
      </c>
      <c r="V42" s="22">
        <f t="shared" si="16"/>
        <v>0</v>
      </c>
      <c r="W42" s="22">
        <v>0</v>
      </c>
      <c r="X42" s="22">
        <f t="shared" si="7"/>
        <v>351.64928692812543</v>
      </c>
      <c r="Z42" s="22">
        <f t="shared" si="8"/>
        <v>351.64928692812543</v>
      </c>
      <c r="AA42" s="22">
        <f t="shared" si="9"/>
        <v>1116.605228321595</v>
      </c>
      <c r="AB42" s="22">
        <f t="shared" si="17"/>
        <v>0</v>
      </c>
      <c r="AD42" s="22">
        <f t="shared" si="18"/>
        <v>0</v>
      </c>
      <c r="AE42" s="22">
        <f t="shared" si="10"/>
        <v>0</v>
      </c>
      <c r="AF42" s="22">
        <f t="shared" si="11"/>
        <v>0.12518681834097523</v>
      </c>
      <c r="AG42" s="22">
        <f t="shared" si="12"/>
        <v>0</v>
      </c>
      <c r="AH42" s="22">
        <f t="shared" si="19"/>
        <v>32.710242394176454</v>
      </c>
    </row>
    <row r="43" spans="2:34" x14ac:dyDescent="0.2">
      <c r="B43" s="22">
        <v>28</v>
      </c>
      <c r="C43" s="22">
        <f t="shared" si="13"/>
        <v>42282.332555093133</v>
      </c>
      <c r="D43" s="22">
        <f t="shared" si="14"/>
        <v>714.17960000000005</v>
      </c>
      <c r="E43" s="22">
        <f t="shared" si="15"/>
        <v>578.48547600000006</v>
      </c>
      <c r="F43" s="27">
        <f t="shared" si="26"/>
        <v>0.08</v>
      </c>
      <c r="G43" s="22">
        <f>(E43+C43)*F43</f>
        <v>3428.8654424874508</v>
      </c>
      <c r="H43" s="22">
        <f t="shared" si="0"/>
        <v>492.89683473580584</v>
      </c>
      <c r="I43" s="22">
        <f t="shared" si="1"/>
        <v>45796.78663884478</v>
      </c>
      <c r="K43" s="22">
        <f t="shared" si="2"/>
        <v>48086.625970787019</v>
      </c>
      <c r="L43" s="22">
        <v>100000</v>
      </c>
      <c r="M43" s="22">
        <v>0</v>
      </c>
      <c r="N43" s="22">
        <f t="shared" si="3"/>
        <v>45796.78663884478</v>
      </c>
      <c r="P43" s="22">
        <f t="shared" si="4"/>
        <v>135.69412399999999</v>
      </c>
      <c r="Q43" s="22">
        <f t="shared" si="5"/>
        <v>492.89683473580584</v>
      </c>
      <c r="R43" s="22">
        <f t="shared" si="22"/>
        <v>114.283592</v>
      </c>
      <c r="S43" s="27">
        <f t="shared" si="25"/>
        <v>2.5000000000000001E-2</v>
      </c>
      <c r="T43" s="22">
        <f t="shared" si="24"/>
        <v>0.53526329999999978</v>
      </c>
      <c r="U43" s="22">
        <f t="shared" si="6"/>
        <v>133.29485804147501</v>
      </c>
      <c r="V43" s="22">
        <f t="shared" si="16"/>
        <v>0</v>
      </c>
      <c r="W43" s="22">
        <v>0</v>
      </c>
      <c r="X43" s="22">
        <f t="shared" si="7"/>
        <v>381.54777199433079</v>
      </c>
      <c r="Z43" s="22">
        <f t="shared" si="8"/>
        <v>381.54777199433079</v>
      </c>
      <c r="AA43" s="22">
        <f t="shared" si="9"/>
        <v>1599.4031579285343</v>
      </c>
      <c r="AB43" s="22">
        <f t="shared" si="17"/>
        <v>0</v>
      </c>
      <c r="AD43" s="22">
        <f t="shared" si="18"/>
        <v>0</v>
      </c>
      <c r="AE43" s="22">
        <f t="shared" si="10"/>
        <v>0</v>
      </c>
      <c r="AF43" s="22">
        <f t="shared" si="11"/>
        <v>0.11591372068608817</v>
      </c>
      <c r="AG43" s="22">
        <f t="shared" si="12"/>
        <v>0</v>
      </c>
      <c r="AH43" s="22">
        <f t="shared" si="19"/>
        <v>29.011444164379686</v>
      </c>
    </row>
    <row r="44" spans="2:34" x14ac:dyDescent="0.2">
      <c r="B44" s="22">
        <v>29</v>
      </c>
      <c r="C44" s="22">
        <f t="shared" si="13"/>
        <v>45796.78663884478</v>
      </c>
      <c r="D44" s="22">
        <f t="shared" si="14"/>
        <v>714.17960000000005</v>
      </c>
      <c r="E44" s="22">
        <f t="shared" si="15"/>
        <v>578.48547600000006</v>
      </c>
      <c r="F44" s="27">
        <f t="shared" si="26"/>
        <v>0.08</v>
      </c>
      <c r="G44" s="22">
        <f t="shared" si="21"/>
        <v>3710.0217691875828</v>
      </c>
      <c r="H44" s="22">
        <f t="shared" si="0"/>
        <v>530.85293884032365</v>
      </c>
      <c r="I44" s="22">
        <f t="shared" si="1"/>
        <v>49554.440945192036</v>
      </c>
      <c r="K44" s="22">
        <f t="shared" si="2"/>
        <v>52032.162992451638</v>
      </c>
      <c r="L44" s="22">
        <v>100000</v>
      </c>
      <c r="M44" s="22">
        <v>0</v>
      </c>
      <c r="N44" s="22">
        <f t="shared" si="3"/>
        <v>49554.440945192036</v>
      </c>
      <c r="P44" s="22">
        <f t="shared" si="4"/>
        <v>135.69412399999999</v>
      </c>
      <c r="Q44" s="22">
        <f t="shared" si="5"/>
        <v>530.85293884032365</v>
      </c>
      <c r="R44" s="22">
        <f t="shared" si="22"/>
        <v>114.283592</v>
      </c>
      <c r="S44" s="27">
        <f t="shared" si="25"/>
        <v>2.5000000000000001E-2</v>
      </c>
      <c r="T44" s="22">
        <f t="shared" si="24"/>
        <v>0.53526329999999978</v>
      </c>
      <c r="U44" s="22">
        <f t="shared" si="6"/>
        <v>138.04322077555065</v>
      </c>
      <c r="V44" s="22">
        <f t="shared" si="16"/>
        <v>0</v>
      </c>
      <c r="W44" s="22">
        <v>0</v>
      </c>
      <c r="X44" s="22">
        <f t="shared" si="7"/>
        <v>414.75551336477298</v>
      </c>
      <c r="Z44" s="22">
        <f t="shared" si="8"/>
        <v>414.75551336477298</v>
      </c>
      <c r="AA44" s="22">
        <f t="shared" si="9"/>
        <v>2153.9575579053726</v>
      </c>
      <c r="AB44" s="22">
        <f t="shared" si="17"/>
        <v>0</v>
      </c>
      <c r="AD44" s="22">
        <f t="shared" si="18"/>
        <v>0</v>
      </c>
      <c r="AE44" s="22">
        <f t="shared" si="10"/>
        <v>0</v>
      </c>
      <c r="AF44" s="22">
        <f t="shared" si="11"/>
        <v>0.10732751915378534</v>
      </c>
      <c r="AG44" s="22">
        <f t="shared" si="12"/>
        <v>0</v>
      </c>
      <c r="AH44" s="22">
        <f t="shared" si="19"/>
        <v>25.724533442100586</v>
      </c>
    </row>
    <row r="45" spans="2:34" x14ac:dyDescent="0.2">
      <c r="B45" s="22">
        <v>30</v>
      </c>
      <c r="C45" s="22">
        <f t="shared" si="13"/>
        <v>49554.440945192036</v>
      </c>
      <c r="D45" s="22">
        <f t="shared" si="14"/>
        <v>714.17960000000005</v>
      </c>
      <c r="E45" s="22">
        <f t="shared" si="15"/>
        <v>578.48547600000006</v>
      </c>
      <c r="F45" s="27">
        <f t="shared" si="26"/>
        <v>0.08</v>
      </c>
      <c r="G45" s="22">
        <f>(E45+C45)*F45</f>
        <v>4010.6341136953633</v>
      </c>
      <c r="H45" s="22">
        <f t="shared" si="0"/>
        <v>571.43560534887399</v>
      </c>
      <c r="I45" s="22">
        <f t="shared" si="1"/>
        <v>53572.124929538528</v>
      </c>
      <c r="K45" s="22">
        <f t="shared" si="2"/>
        <v>56250.731176015455</v>
      </c>
      <c r="L45" s="22">
        <v>100000</v>
      </c>
      <c r="M45" s="22">
        <v>0</v>
      </c>
      <c r="N45" s="22">
        <f t="shared" si="3"/>
        <v>53572.124929538528</v>
      </c>
      <c r="P45" s="22">
        <f t="shared" si="4"/>
        <v>135.69412399999999</v>
      </c>
      <c r="Q45" s="22">
        <f t="shared" si="5"/>
        <v>571.43560534887399</v>
      </c>
      <c r="R45" s="22">
        <f t="shared" si="22"/>
        <v>114.283592</v>
      </c>
      <c r="S45" s="27">
        <f t="shared" si="25"/>
        <v>2.5000000000000001E-2</v>
      </c>
      <c r="T45" s="22">
        <f t="shared" si="24"/>
        <v>0.53526329999999978</v>
      </c>
      <c r="U45" s="22">
        <f t="shared" si="6"/>
        <v>141.51605519749353</v>
      </c>
      <c r="V45" s="22">
        <f t="shared" si="16"/>
        <v>0</v>
      </c>
      <c r="W45" s="22">
        <f>MAX(K45-I45,0)*J83</f>
        <v>2670.4416300939142</v>
      </c>
      <c r="X45" s="22">
        <f t="shared" si="7"/>
        <v>-2218.5762846425337</v>
      </c>
      <c r="Z45" s="22">
        <f t="shared" si="8"/>
        <v>-2218.5762846425337</v>
      </c>
      <c r="AA45" s="22">
        <v>0</v>
      </c>
      <c r="AB45" s="22">
        <f t="shared" si="17"/>
        <v>0</v>
      </c>
      <c r="AD45" s="22">
        <f t="shared" si="18"/>
        <v>0</v>
      </c>
      <c r="AE45" s="22">
        <f t="shared" si="10"/>
        <v>0</v>
      </c>
      <c r="AF45" s="22">
        <f t="shared" si="11"/>
        <v>9.9377332549801231E-2</v>
      </c>
      <c r="AG45" s="22">
        <f t="shared" si="12"/>
        <v>0</v>
      </c>
      <c r="AH45" s="22">
        <f t="shared" si="19"/>
        <v>22.803678926741956</v>
      </c>
    </row>
    <row r="52" spans="2:20" x14ac:dyDescent="0.2">
      <c r="B52" s="21" t="s">
        <v>35</v>
      </c>
      <c r="C52" s="19"/>
      <c r="D52" s="19"/>
      <c r="F52" s="21" t="s">
        <v>36</v>
      </c>
      <c r="H52" s="21" t="s">
        <v>37</v>
      </c>
      <c r="I52" s="19"/>
      <c r="J52" s="19"/>
      <c r="K52" s="19"/>
      <c r="N52" s="21" t="s">
        <v>56</v>
      </c>
      <c r="O52" s="19"/>
      <c r="P52" s="19"/>
      <c r="Q52" s="19"/>
      <c r="R52" s="19"/>
      <c r="S52" s="19"/>
      <c r="T52" s="19"/>
    </row>
    <row r="53" spans="2:20" ht="34" x14ac:dyDescent="0.2">
      <c r="B53" s="19" t="s">
        <v>0</v>
      </c>
      <c r="C53" s="19"/>
      <c r="D53" s="19"/>
      <c r="F53" s="19"/>
      <c r="G53" s="14"/>
      <c r="H53" s="19"/>
      <c r="I53" s="23"/>
      <c r="J53" s="23"/>
      <c r="K53" s="19"/>
      <c r="N53" s="19" t="s">
        <v>13</v>
      </c>
      <c r="O53" s="20" t="s">
        <v>34</v>
      </c>
      <c r="P53" s="20" t="s">
        <v>33</v>
      </c>
      <c r="Q53" s="20" t="s">
        <v>32</v>
      </c>
      <c r="R53" s="19" t="s">
        <v>19</v>
      </c>
      <c r="S53" s="19" t="s">
        <v>20</v>
      </c>
      <c r="T53" s="19" t="s">
        <v>21</v>
      </c>
    </row>
    <row r="54" spans="2:20" x14ac:dyDescent="0.2">
      <c r="B54" s="22">
        <v>30</v>
      </c>
      <c r="C54" s="22">
        <v>0.99968455413538904</v>
      </c>
      <c r="D54" s="28">
        <f>0.000315445864610964+0.00005</f>
        <v>3.6544586461096404E-4</v>
      </c>
      <c r="F54" s="22">
        <v>0.04</v>
      </c>
      <c r="H54" s="28">
        <f>D54</f>
        <v>3.6544586461096404E-4</v>
      </c>
      <c r="I54" s="22">
        <f>(1-H54)*F54</f>
        <v>3.9985382165415563E-2</v>
      </c>
      <c r="J54" s="22">
        <f>1-H54-I54</f>
        <v>0.95964917196997346</v>
      </c>
      <c r="K54" s="22">
        <v>1</v>
      </c>
      <c r="N54" s="22">
        <v>1</v>
      </c>
      <c r="O54" s="22">
        <v>0</v>
      </c>
      <c r="P54" s="22">
        <f>$B$3</f>
        <v>714.17960000000005</v>
      </c>
      <c r="Q54" s="22">
        <f>P54*$B$4</f>
        <v>578.48547600000006</v>
      </c>
      <c r="R54" s="22">
        <f>(Q54+O54)*$B$7</f>
        <v>23.139419040000003</v>
      </c>
      <c r="S54" s="22">
        <f>30+$B$5*(O54+Q54+R54)</f>
        <v>36.016248950399998</v>
      </c>
      <c r="T54" s="22">
        <f>O54+Q54+R54-S54</f>
        <v>565.60864608960003</v>
      </c>
    </row>
    <row r="55" spans="2:20" x14ac:dyDescent="0.2">
      <c r="B55" s="22">
        <v>31</v>
      </c>
      <c r="C55" s="22">
        <v>0.99967271648292844</v>
      </c>
      <c r="D55" s="22">
        <v>3.2728351707156378E-4</v>
      </c>
      <c r="F55" s="22">
        <v>0.04</v>
      </c>
      <c r="H55" s="22">
        <f t="shared" ref="H55:H83" si="27">D55</f>
        <v>3.2728351707156378E-4</v>
      </c>
      <c r="I55" s="22">
        <f t="shared" ref="I55:I82" si="28">(1-H55)*F55</f>
        <v>3.9986908659317137E-2</v>
      </c>
      <c r="J55" s="22">
        <f t="shared" ref="J55:J83" si="29">1-H55-I55</f>
        <v>0.95968580782361135</v>
      </c>
      <c r="K55" s="22">
        <f>J54*K54</f>
        <v>0.95964917196997346</v>
      </c>
      <c r="N55" s="22">
        <v>2</v>
      </c>
      <c r="O55" s="22">
        <f>T54</f>
        <v>565.60864608960003</v>
      </c>
      <c r="P55" s="22">
        <f t="shared" ref="P55:P83" si="30">$B$3</f>
        <v>714.17960000000005</v>
      </c>
      <c r="Q55" s="22">
        <f t="shared" ref="Q55:Q83" si="31">P55*$B$4</f>
        <v>578.48547600000006</v>
      </c>
      <c r="R55" s="22">
        <f>(Q55+O55)*$B$7</f>
        <v>45.76376488358401</v>
      </c>
      <c r="S55" s="22">
        <f t="shared" ref="S55:S83" si="32">30+$B$5*(O55+Q55+R55)</f>
        <v>41.898578869731843</v>
      </c>
      <c r="T55" s="22">
        <f t="shared" ref="T55:T83" si="33">O55+Q55+R55-S55</f>
        <v>1147.9593081034523</v>
      </c>
    </row>
    <row r="56" spans="2:20" x14ac:dyDescent="0.2">
      <c r="B56" s="22">
        <v>32</v>
      </c>
      <c r="C56" s="22">
        <v>0.99965941112888679</v>
      </c>
      <c r="D56" s="22">
        <v>3.4058887111321212E-4</v>
      </c>
      <c r="F56" s="22">
        <v>0.04</v>
      </c>
      <c r="H56" s="22">
        <f t="shared" si="27"/>
        <v>3.4058887111321212E-4</v>
      </c>
      <c r="I56" s="22">
        <f t="shared" si="28"/>
        <v>3.9986376445155472E-2</v>
      </c>
      <c r="J56" s="22">
        <f t="shared" si="29"/>
        <v>0.95967303468373133</v>
      </c>
      <c r="K56" s="22">
        <f t="shared" ref="K56:K83" si="34">J55*K55</f>
        <v>0.92096169082926371</v>
      </c>
      <c r="N56" s="22">
        <v>3</v>
      </c>
      <c r="O56" s="22">
        <f t="shared" ref="O56:O83" si="35">T55</f>
        <v>1147.9593081034523</v>
      </c>
      <c r="P56" s="22">
        <f t="shared" si="30"/>
        <v>714.17960000000005</v>
      </c>
      <c r="Q56" s="22">
        <f t="shared" si="31"/>
        <v>578.48547600000006</v>
      </c>
      <c r="R56" s="22">
        <f t="shared" ref="R56:R81" si="36">(Q56+O56)*$B$7</f>
        <v>69.057791364138097</v>
      </c>
      <c r="S56" s="22">
        <f t="shared" si="32"/>
        <v>47.955025754675901</v>
      </c>
      <c r="T56" s="22">
        <f t="shared" si="33"/>
        <v>1747.5475497129144</v>
      </c>
    </row>
    <row r="57" spans="2:20" x14ac:dyDescent="0.2">
      <c r="B57" s="22">
        <v>33</v>
      </c>
      <c r="C57" s="22">
        <v>0.99964445612233466</v>
      </c>
      <c r="D57" s="22">
        <v>3.5554387766534301E-4</v>
      </c>
      <c r="F57" s="22">
        <v>0.04</v>
      </c>
      <c r="H57" s="22">
        <f t="shared" si="27"/>
        <v>3.5554387766534301E-4</v>
      </c>
      <c r="I57" s="22">
        <f t="shared" si="28"/>
        <v>3.998577824489339E-2</v>
      </c>
      <c r="J57" s="22">
        <f t="shared" si="29"/>
        <v>0.9596586778774413</v>
      </c>
      <c r="K57" s="22">
        <f t="shared" si="34"/>
        <v>0.88382210066557987</v>
      </c>
      <c r="N57" s="22">
        <v>4</v>
      </c>
      <c r="O57" s="22">
        <f t="shared" si="35"/>
        <v>1747.5475497129144</v>
      </c>
      <c r="P57" s="22">
        <f t="shared" si="30"/>
        <v>714.17960000000005</v>
      </c>
      <c r="Q57" s="22">
        <f t="shared" si="31"/>
        <v>578.48547600000006</v>
      </c>
      <c r="R57" s="22">
        <f t="shared" si="36"/>
        <v>93.041321028516577</v>
      </c>
      <c r="S57" s="22">
        <f t="shared" si="32"/>
        <v>54.190743467414308</v>
      </c>
      <c r="T57" s="22">
        <f t="shared" si="33"/>
        <v>2364.8836032740164</v>
      </c>
    </row>
    <row r="58" spans="2:20" x14ac:dyDescent="0.2">
      <c r="B58" s="22">
        <v>34</v>
      </c>
      <c r="C58" s="22">
        <v>0.99962764696203188</v>
      </c>
      <c r="D58" s="22">
        <v>3.7235303796812058E-4</v>
      </c>
      <c r="F58" s="22">
        <v>0.04</v>
      </c>
      <c r="H58" s="22">
        <f t="shared" si="27"/>
        <v>3.7235303796812058E-4</v>
      </c>
      <c r="I58" s="22">
        <f t="shared" si="28"/>
        <v>3.9985105878481274E-2</v>
      </c>
      <c r="J58" s="22">
        <f t="shared" si="29"/>
        <v>0.95964254108355063</v>
      </c>
      <c r="K58" s="22">
        <f t="shared" si="34"/>
        <v>0.84816754860359322</v>
      </c>
      <c r="N58" s="22">
        <v>5</v>
      </c>
      <c r="O58" s="22">
        <f t="shared" si="35"/>
        <v>2364.8836032740164</v>
      </c>
      <c r="P58" s="22">
        <f t="shared" si="30"/>
        <v>714.17960000000005</v>
      </c>
      <c r="Q58" s="22">
        <f t="shared" si="31"/>
        <v>578.48547600000006</v>
      </c>
      <c r="R58" s="22">
        <f t="shared" si="36"/>
        <v>117.73476317096065</v>
      </c>
      <c r="S58" s="22">
        <f t="shared" si="32"/>
        <v>60.611038424449774</v>
      </c>
      <c r="T58" s="22">
        <f t="shared" si="33"/>
        <v>3000.4928040205273</v>
      </c>
    </row>
    <row r="59" spans="2:20" x14ac:dyDescent="0.2">
      <c r="B59" s="22">
        <v>35</v>
      </c>
      <c r="C59" s="22">
        <v>0.9996087538032451</v>
      </c>
      <c r="D59" s="22">
        <v>3.9124619675490191E-4</v>
      </c>
      <c r="F59" s="22">
        <v>0.04</v>
      </c>
      <c r="H59" s="22">
        <f t="shared" si="27"/>
        <v>3.9124619675490191E-4</v>
      </c>
      <c r="I59" s="22">
        <f t="shared" si="28"/>
        <v>3.9984350152129804E-2</v>
      </c>
      <c r="J59" s="22">
        <f t="shared" si="29"/>
        <v>0.95962440365111534</v>
      </c>
      <c r="K59" s="22">
        <f t="shared" si="34"/>
        <v>0.81393766160655812</v>
      </c>
      <c r="N59" s="22">
        <v>6</v>
      </c>
      <c r="O59" s="22">
        <f t="shared" si="35"/>
        <v>3000.4928040205273</v>
      </c>
      <c r="P59" s="22">
        <f t="shared" si="30"/>
        <v>714.17960000000005</v>
      </c>
      <c r="Q59" s="22">
        <f t="shared" si="31"/>
        <v>578.48547600000006</v>
      </c>
      <c r="R59" s="22">
        <f t="shared" si="36"/>
        <v>143.15913120082109</v>
      </c>
      <c r="S59" s="22">
        <f t="shared" si="32"/>
        <v>67.221374112213482</v>
      </c>
      <c r="T59" s="22">
        <f t="shared" si="33"/>
        <v>3654.9160371091352</v>
      </c>
    </row>
    <row r="60" spans="2:20" x14ac:dyDescent="0.2">
      <c r="B60" s="22">
        <v>36</v>
      </c>
      <c r="C60" s="22">
        <v>0.99958751831901593</v>
      </c>
      <c r="D60" s="22">
        <v>4.1248168098406701E-4</v>
      </c>
      <c r="F60" s="22">
        <v>0.04</v>
      </c>
      <c r="H60" s="22">
        <f t="shared" si="27"/>
        <v>4.1248168098406701E-4</v>
      </c>
      <c r="I60" s="22">
        <f t="shared" si="28"/>
        <v>3.9983500732760635E-2</v>
      </c>
      <c r="J60" s="22">
        <f t="shared" si="29"/>
        <v>0.95960401758625524</v>
      </c>
      <c r="K60" s="22">
        <f t="shared" si="34"/>
        <v>0.78107444312837671</v>
      </c>
      <c r="N60" s="22">
        <v>7</v>
      </c>
      <c r="O60" s="22">
        <f t="shared" si="35"/>
        <v>3654.9160371091352</v>
      </c>
      <c r="P60" s="22">
        <f t="shared" si="30"/>
        <v>714.17960000000005</v>
      </c>
      <c r="Q60" s="22">
        <f t="shared" si="31"/>
        <v>578.48547600000006</v>
      </c>
      <c r="R60" s="22">
        <f t="shared" si="36"/>
        <v>169.33606052436542</v>
      </c>
      <c r="S60" s="22">
        <f t="shared" si="32"/>
        <v>74.027375736335017</v>
      </c>
      <c r="T60" s="22">
        <f t="shared" si="33"/>
        <v>4328.7101978971659</v>
      </c>
    </row>
    <row r="61" spans="2:20" x14ac:dyDescent="0.2">
      <c r="B61" s="22">
        <v>37</v>
      </c>
      <c r="C61" s="22">
        <v>0.99956365017324111</v>
      </c>
      <c r="D61" s="22">
        <v>4.3634982675888612E-4</v>
      </c>
      <c r="F61" s="22">
        <v>0.04</v>
      </c>
      <c r="H61" s="22">
        <f t="shared" si="27"/>
        <v>4.3634982675888612E-4</v>
      </c>
      <c r="I61" s="22">
        <f t="shared" si="28"/>
        <v>3.9982546006929645E-2</v>
      </c>
      <c r="J61" s="22">
        <f t="shared" si="29"/>
        <v>0.95958110416631148</v>
      </c>
      <c r="K61" s="22">
        <f t="shared" si="34"/>
        <v>0.74952217365993734</v>
      </c>
      <c r="N61" s="22">
        <v>8</v>
      </c>
      <c r="O61" s="22">
        <f t="shared" si="35"/>
        <v>4328.7101978971659</v>
      </c>
      <c r="P61" s="22">
        <f t="shared" si="30"/>
        <v>714.17960000000005</v>
      </c>
      <c r="Q61" s="22">
        <f t="shared" si="31"/>
        <v>578.48547600000006</v>
      </c>
      <c r="R61" s="22">
        <f t="shared" si="36"/>
        <v>196.28782695588663</v>
      </c>
      <c r="S61" s="22">
        <f t="shared" si="32"/>
        <v>81.034835008530536</v>
      </c>
      <c r="T61" s="22">
        <f t="shared" si="33"/>
        <v>5022.4486658445221</v>
      </c>
    </row>
    <row r="62" spans="2:20" x14ac:dyDescent="0.2">
      <c r="B62" s="22">
        <v>38</v>
      </c>
      <c r="C62" s="22">
        <v>0.99953682305770042</v>
      </c>
      <c r="D62" s="22">
        <v>4.6317694229958128E-4</v>
      </c>
      <c r="F62" s="22">
        <v>0.04</v>
      </c>
      <c r="H62" s="22">
        <f t="shared" si="27"/>
        <v>4.6317694229958128E-4</v>
      </c>
      <c r="I62" s="22">
        <f t="shared" si="28"/>
        <v>3.9981472922308019E-2</v>
      </c>
      <c r="J62" s="22">
        <f t="shared" si="29"/>
        <v>0.95955535013539239</v>
      </c>
      <c r="K62" s="22">
        <f t="shared" si="34"/>
        <v>0.71922731499773651</v>
      </c>
      <c r="N62" s="22">
        <v>9</v>
      </c>
      <c r="O62" s="22">
        <f t="shared" si="35"/>
        <v>5022.4486658445221</v>
      </c>
      <c r="P62" s="22">
        <f t="shared" si="30"/>
        <v>714.17960000000005</v>
      </c>
      <c r="Q62" s="22">
        <f t="shared" si="31"/>
        <v>578.48547600000006</v>
      </c>
      <c r="R62" s="22">
        <f t="shared" si="36"/>
        <v>224.03736567378087</v>
      </c>
      <c r="S62" s="22">
        <f t="shared" si="32"/>
        <v>88.249715075183033</v>
      </c>
      <c r="T62" s="22">
        <f t="shared" si="33"/>
        <v>5736.7217924431197</v>
      </c>
    </row>
    <row r="63" spans="2:20" x14ac:dyDescent="0.2">
      <c r="B63" s="22">
        <v>39</v>
      </c>
      <c r="C63" s="22">
        <v>0.99950667023929685</v>
      </c>
      <c r="D63" s="22">
        <v>4.9332976070315393E-4</v>
      </c>
      <c r="F63" s="22">
        <v>0.04</v>
      </c>
      <c r="H63" s="22">
        <f t="shared" si="27"/>
        <v>4.9332976070315393E-4</v>
      </c>
      <c r="I63" s="22">
        <f t="shared" si="28"/>
        <v>3.9980266809571875E-2</v>
      </c>
      <c r="J63" s="22">
        <f t="shared" si="29"/>
        <v>0.95952640342972495</v>
      </c>
      <c r="K63" s="22">
        <f t="shared" si="34"/>
        <v>0.6901384180695912</v>
      </c>
      <c r="N63" s="22">
        <v>10</v>
      </c>
      <c r="O63" s="22">
        <f t="shared" si="35"/>
        <v>5736.7217924431197</v>
      </c>
      <c r="P63" s="22">
        <f t="shared" si="30"/>
        <v>714.17960000000005</v>
      </c>
      <c r="Q63" s="22">
        <f t="shared" si="31"/>
        <v>578.48547600000006</v>
      </c>
      <c r="R63" s="22">
        <f t="shared" si="36"/>
        <v>252.60829073772479</v>
      </c>
      <c r="S63" s="22">
        <f t="shared" si="32"/>
        <v>95.678155591808448</v>
      </c>
      <c r="T63" s="22">
        <f t="shared" si="33"/>
        <v>6472.1374035890358</v>
      </c>
    </row>
    <row r="64" spans="2:20" x14ac:dyDescent="0.2">
      <c r="B64" s="22">
        <v>40</v>
      </c>
      <c r="C64" s="22">
        <v>0.99947277955720504</v>
      </c>
      <c r="D64" s="22">
        <v>5.2722044279496227E-4</v>
      </c>
      <c r="F64" s="22">
        <v>0.04</v>
      </c>
      <c r="H64" s="22">
        <f t="shared" si="27"/>
        <v>5.2722044279496227E-4</v>
      </c>
      <c r="I64" s="22">
        <f t="shared" si="28"/>
        <v>3.9978911182288204E-2</v>
      </c>
      <c r="J64" s="22">
        <f t="shared" si="29"/>
        <v>0.95949386837491679</v>
      </c>
      <c r="K64" s="22">
        <f t="shared" si="34"/>
        <v>0.66220603415899471</v>
      </c>
      <c r="N64" s="22">
        <v>11</v>
      </c>
      <c r="O64" s="22">
        <f t="shared" si="35"/>
        <v>6472.1374035890358</v>
      </c>
      <c r="P64" s="22">
        <f t="shared" si="30"/>
        <v>714.17960000000005</v>
      </c>
      <c r="Q64" s="22">
        <f t="shared" si="31"/>
        <v>578.48547600000006</v>
      </c>
      <c r="R64" s="22">
        <f t="shared" si="36"/>
        <v>282.0249151835614</v>
      </c>
      <c r="S64" s="22">
        <f t="shared" si="32"/>
        <v>103.32647794772598</v>
      </c>
      <c r="T64" s="22">
        <f t="shared" si="33"/>
        <v>7229.3213168248712</v>
      </c>
    </row>
    <row r="65" spans="2:20" x14ac:dyDescent="0.2">
      <c r="B65" s="22">
        <v>41</v>
      </c>
      <c r="C65" s="22">
        <v>0.99943468780225275</v>
      </c>
      <c r="D65" s="22">
        <v>5.653121977472475E-4</v>
      </c>
      <c r="F65" s="22">
        <v>0.04</v>
      </c>
      <c r="H65" s="22">
        <f t="shared" si="27"/>
        <v>5.653121977472475E-4</v>
      </c>
      <c r="I65" s="22">
        <f t="shared" si="28"/>
        <v>3.997738751209011E-2</v>
      </c>
      <c r="J65" s="22">
        <f t="shared" si="29"/>
        <v>0.95945730029016263</v>
      </c>
      <c r="K65" s="22">
        <f t="shared" si="34"/>
        <v>0.63538262937642609</v>
      </c>
      <c r="N65" s="22">
        <v>12</v>
      </c>
      <c r="O65" s="22">
        <f t="shared" si="35"/>
        <v>7229.3213168248712</v>
      </c>
      <c r="P65" s="22">
        <f t="shared" si="30"/>
        <v>714.17960000000005</v>
      </c>
      <c r="Q65" s="22">
        <f t="shared" si="31"/>
        <v>578.48547600000006</v>
      </c>
      <c r="R65" s="22">
        <f t="shared" si="36"/>
        <v>312.31227171299486</v>
      </c>
      <c r="S65" s="22">
        <f t="shared" si="32"/>
        <v>111.20119064537866</v>
      </c>
      <c r="T65" s="22">
        <f t="shared" si="33"/>
        <v>8008.9178738924866</v>
      </c>
    </row>
    <row r="66" spans="2:20" x14ac:dyDescent="0.2">
      <c r="B66" s="22">
        <v>42</v>
      </c>
      <c r="C66" s="22">
        <v>0.9993918744026169</v>
      </c>
      <c r="D66" s="22">
        <v>6.0812559738310235E-4</v>
      </c>
      <c r="F66" s="22">
        <v>0.04</v>
      </c>
      <c r="H66" s="22">
        <f t="shared" si="27"/>
        <v>6.0812559738310235E-4</v>
      </c>
      <c r="I66" s="22">
        <f t="shared" si="28"/>
        <v>3.9975674976104679E-2</v>
      </c>
      <c r="J66" s="22">
        <f t="shared" si="29"/>
        <v>0.95941619942651224</v>
      </c>
      <c r="K66" s="22">
        <f t="shared" si="34"/>
        <v>0.6096225022327707</v>
      </c>
      <c r="N66" s="22">
        <v>13</v>
      </c>
      <c r="O66" s="22">
        <f t="shared" si="35"/>
        <v>8008.9178738924866</v>
      </c>
      <c r="P66" s="22">
        <f t="shared" si="30"/>
        <v>714.17960000000005</v>
      </c>
      <c r="Q66" s="22">
        <f t="shared" si="31"/>
        <v>578.48547600000006</v>
      </c>
      <c r="R66" s="22">
        <f t="shared" si="36"/>
        <v>343.49613399569949</v>
      </c>
      <c r="S66" s="22">
        <f t="shared" si="32"/>
        <v>119.30899483888186</v>
      </c>
      <c r="T66" s="22">
        <f t="shared" si="33"/>
        <v>8811.5904890493039</v>
      </c>
    </row>
    <row r="67" spans="2:20" x14ac:dyDescent="0.2">
      <c r="B67" s="22">
        <v>43</v>
      </c>
      <c r="C67" s="22">
        <v>0.99934375433067468</v>
      </c>
      <c r="D67" s="22">
        <v>6.5624566932531714E-4</v>
      </c>
      <c r="F67" s="22">
        <v>0.04</v>
      </c>
      <c r="H67" s="22">
        <f t="shared" si="27"/>
        <v>6.5624566932531714E-4</v>
      </c>
      <c r="I67" s="22">
        <f t="shared" si="28"/>
        <v>3.9973750173226991E-2</v>
      </c>
      <c r="J67" s="22">
        <f t="shared" si="29"/>
        <v>0.95937000415744766</v>
      </c>
      <c r="K67" s="22">
        <f t="shared" si="34"/>
        <v>0.58488170417704533</v>
      </c>
      <c r="N67" s="22">
        <v>14</v>
      </c>
      <c r="O67" s="22">
        <f t="shared" si="35"/>
        <v>8811.5904890493039</v>
      </c>
      <c r="P67" s="22">
        <f t="shared" si="30"/>
        <v>714.17960000000005</v>
      </c>
      <c r="Q67" s="22">
        <f t="shared" si="31"/>
        <v>578.48547600000006</v>
      </c>
      <c r="R67" s="22">
        <f t="shared" si="36"/>
        <v>375.60303860197217</v>
      </c>
      <c r="S67" s="22">
        <f t="shared" si="32"/>
        <v>127.65679003651276</v>
      </c>
      <c r="T67" s="22">
        <f t="shared" si="33"/>
        <v>9638.0222136147622</v>
      </c>
    </row>
    <row r="68" spans="2:20" x14ac:dyDescent="0.2">
      <c r="B68" s="22">
        <v>44</v>
      </c>
      <c r="C68" s="22">
        <v>0.99928967013552195</v>
      </c>
      <c r="D68" s="22">
        <v>7.1032986447805424E-4</v>
      </c>
      <c r="F68" s="22">
        <v>0.04</v>
      </c>
      <c r="H68" s="22">
        <f t="shared" si="27"/>
        <v>7.1032986447805424E-4</v>
      </c>
      <c r="I68" s="22">
        <f t="shared" si="28"/>
        <v>3.9971586805420879E-2</v>
      </c>
      <c r="J68" s="22">
        <f t="shared" si="29"/>
        <v>0.95931808333010105</v>
      </c>
      <c r="K68" s="22">
        <f t="shared" si="34"/>
        <v>0.56111796296794703</v>
      </c>
      <c r="N68" s="22">
        <v>15</v>
      </c>
      <c r="O68" s="22">
        <f t="shared" si="35"/>
        <v>9638.0222136147622</v>
      </c>
      <c r="P68" s="22">
        <f t="shared" si="30"/>
        <v>714.17960000000005</v>
      </c>
      <c r="Q68" s="22">
        <f t="shared" si="31"/>
        <v>578.48547600000006</v>
      </c>
      <c r="R68" s="22">
        <f t="shared" si="36"/>
        <v>408.6603075845905</v>
      </c>
      <c r="S68" s="22">
        <f t="shared" si="32"/>
        <v>136.25167997199352</v>
      </c>
      <c r="T68" s="22">
        <f t="shared" si="33"/>
        <v>10488.916317227358</v>
      </c>
    </row>
    <row r="69" spans="2:20" x14ac:dyDescent="0.2">
      <c r="B69" s="22">
        <v>45</v>
      </c>
      <c r="C69" s="22">
        <v>0.99922888299411228</v>
      </c>
      <c r="D69" s="22">
        <v>7.7111700588772258E-4</v>
      </c>
      <c r="F69" s="22">
        <v>0.04</v>
      </c>
      <c r="H69" s="22">
        <f t="shared" si="27"/>
        <v>7.7111700588772258E-4</v>
      </c>
      <c r="I69" s="22">
        <f t="shared" si="28"/>
        <v>3.9969155319764492E-2</v>
      </c>
      <c r="J69" s="22">
        <f t="shared" si="29"/>
        <v>0.95925972767434775</v>
      </c>
      <c r="K69" s="22">
        <f t="shared" si="34"/>
        <v>0.53829060875650159</v>
      </c>
      <c r="N69" s="22">
        <v>16</v>
      </c>
      <c r="O69" s="22">
        <f t="shared" si="35"/>
        <v>10488.916317227358</v>
      </c>
      <c r="P69" s="22">
        <f t="shared" si="30"/>
        <v>714.17960000000005</v>
      </c>
      <c r="Q69" s="22">
        <f t="shared" si="31"/>
        <v>578.48547600000006</v>
      </c>
      <c r="R69" s="22">
        <f t="shared" si="36"/>
        <v>442.69607172909434</v>
      </c>
      <c r="S69" s="22">
        <f t="shared" si="32"/>
        <v>145.10097864956452</v>
      </c>
      <c r="T69" s="22">
        <f t="shared" si="33"/>
        <v>11364.996886306888</v>
      </c>
    </row>
    <row r="70" spans="2:20" x14ac:dyDescent="0.2">
      <c r="B70" s="22">
        <v>46</v>
      </c>
      <c r="C70" s="22">
        <v>0.99916056266106057</v>
      </c>
      <c r="D70" s="22">
        <v>8.3943733893943051E-4</v>
      </c>
      <c r="F70" s="22">
        <v>0.04</v>
      </c>
      <c r="H70" s="22">
        <f t="shared" si="27"/>
        <v>8.3943733893943051E-4</v>
      </c>
      <c r="I70" s="22">
        <f t="shared" si="28"/>
        <v>3.9966422506442424E-2</v>
      </c>
      <c r="J70" s="22">
        <f t="shared" si="29"/>
        <v>0.95919414015461812</v>
      </c>
      <c r="K70" s="22">
        <f t="shared" si="34"/>
        <v>0.51636050276542056</v>
      </c>
      <c r="N70" s="22">
        <v>17</v>
      </c>
      <c r="O70" s="22">
        <f t="shared" si="35"/>
        <v>11364.996886306888</v>
      </c>
      <c r="P70" s="22">
        <f t="shared" si="30"/>
        <v>714.17960000000005</v>
      </c>
      <c r="Q70" s="22">
        <f t="shared" si="31"/>
        <v>578.48547600000006</v>
      </c>
      <c r="R70" s="22">
        <f t="shared" si="36"/>
        <v>477.73929449227552</v>
      </c>
      <c r="S70" s="22">
        <f t="shared" si="32"/>
        <v>154.21221656799162</v>
      </c>
      <c r="T70" s="22">
        <f t="shared" si="33"/>
        <v>12267.009440231172</v>
      </c>
    </row>
    <row r="71" spans="2:20" x14ac:dyDescent="0.2">
      <c r="B71" s="22">
        <v>47</v>
      </c>
      <c r="C71" s="22">
        <v>0.9990837761827337</v>
      </c>
      <c r="D71" s="22">
        <v>9.1622381726630397E-4</v>
      </c>
      <c r="F71" s="22">
        <v>0.04</v>
      </c>
      <c r="H71" s="22">
        <f t="shared" si="27"/>
        <v>9.1622381726630397E-4</v>
      </c>
      <c r="I71" s="22">
        <f t="shared" si="28"/>
        <v>3.9963351047309352E-2</v>
      </c>
      <c r="J71" s="22">
        <f t="shared" si="29"/>
        <v>0.95912042513542439</v>
      </c>
      <c r="K71" s="22">
        <f t="shared" si="34"/>
        <v>0.49528996845988388</v>
      </c>
      <c r="N71" s="22">
        <v>18</v>
      </c>
      <c r="O71" s="22">
        <f t="shared" si="35"/>
        <v>12267.009440231172</v>
      </c>
      <c r="P71" s="22">
        <f t="shared" si="30"/>
        <v>714.17960000000005</v>
      </c>
      <c r="Q71" s="22">
        <f t="shared" si="31"/>
        <v>578.48547600000006</v>
      </c>
      <c r="R71" s="22">
        <f t="shared" si="36"/>
        <v>513.81979664924688</v>
      </c>
      <c r="S71" s="22">
        <f t="shared" si="32"/>
        <v>163.59314712880419</v>
      </c>
      <c r="T71" s="22">
        <f t="shared" si="33"/>
        <v>13195.721565751614</v>
      </c>
    </row>
    <row r="72" spans="2:20" x14ac:dyDescent="0.2">
      <c r="B72" s="22">
        <v>48</v>
      </c>
      <c r="C72" s="22">
        <v>0.99899747522516436</v>
      </c>
      <c r="D72" s="22">
        <v>1.0025247748356447E-3</v>
      </c>
      <c r="F72" s="22">
        <v>0.04</v>
      </c>
      <c r="H72" s="22">
        <f t="shared" si="27"/>
        <v>1.0025247748356447E-3</v>
      </c>
      <c r="I72" s="22">
        <f t="shared" si="28"/>
        <v>3.9959899009006573E-2</v>
      </c>
      <c r="J72" s="22">
        <f t="shared" si="29"/>
        <v>0.95903757621615782</v>
      </c>
      <c r="K72" s="22">
        <f t="shared" si="34"/>
        <v>0.47504272511455475</v>
      </c>
      <c r="N72" s="22">
        <v>19</v>
      </c>
      <c r="O72" s="22">
        <f t="shared" si="35"/>
        <v>13195.721565751614</v>
      </c>
      <c r="P72" s="22">
        <f t="shared" si="30"/>
        <v>714.17960000000005</v>
      </c>
      <c r="Q72" s="22">
        <f t="shared" si="31"/>
        <v>578.48547600000006</v>
      </c>
      <c r="R72" s="22">
        <f t="shared" si="36"/>
        <v>550.96828167006458</v>
      </c>
      <c r="S72" s="22">
        <f t="shared" si="32"/>
        <v>173.25175323421678</v>
      </c>
      <c r="T72" s="22">
        <f t="shared" si="33"/>
        <v>14151.92357018746</v>
      </c>
    </row>
    <row r="73" spans="2:20" x14ac:dyDescent="0.2">
      <c r="B73" s="22">
        <v>49</v>
      </c>
      <c r="C73" s="22">
        <v>0.99890048184739311</v>
      </c>
      <c r="D73" s="22">
        <v>1.0995181526068931E-3</v>
      </c>
      <c r="F73" s="22">
        <v>0.04</v>
      </c>
      <c r="H73" s="22">
        <f t="shared" si="27"/>
        <v>1.0995181526068931E-3</v>
      </c>
      <c r="I73" s="22">
        <f t="shared" si="28"/>
        <v>3.9956019273895728E-2</v>
      </c>
      <c r="J73" s="22">
        <f t="shared" si="29"/>
        <v>0.95894446257349741</v>
      </c>
      <c r="K73" s="22">
        <f t="shared" si="34"/>
        <v>0.45558382369298112</v>
      </c>
      <c r="N73" s="22">
        <v>20</v>
      </c>
      <c r="O73" s="22">
        <f t="shared" si="35"/>
        <v>14151.92357018746</v>
      </c>
      <c r="P73" s="22">
        <f t="shared" si="30"/>
        <v>714.17960000000005</v>
      </c>
      <c r="Q73" s="22">
        <f t="shared" si="31"/>
        <v>578.48547600000006</v>
      </c>
      <c r="R73" s="22">
        <f t="shared" si="36"/>
        <v>589.21636184749843</v>
      </c>
      <c r="S73" s="22">
        <f t="shared" si="32"/>
        <v>183.1962540803496</v>
      </c>
      <c r="T73" s="22">
        <f t="shared" si="33"/>
        <v>15136.42915395461</v>
      </c>
    </row>
    <row r="74" spans="2:20" x14ac:dyDescent="0.2">
      <c r="B74" s="22">
        <v>50</v>
      </c>
      <c r="C74" s="22">
        <v>0.99879147253187961</v>
      </c>
      <c r="D74" s="22">
        <v>1.2085274681203906E-3</v>
      </c>
      <c r="F74" s="22">
        <v>0.04</v>
      </c>
      <c r="H74" s="22">
        <f t="shared" si="27"/>
        <v>1.2085274681203906E-3</v>
      </c>
      <c r="I74" s="22">
        <f t="shared" si="28"/>
        <v>3.9951658901275187E-2</v>
      </c>
      <c r="J74" s="22">
        <f t="shared" si="29"/>
        <v>0.95883981363060444</v>
      </c>
      <c r="K74" s="22">
        <f t="shared" si="34"/>
        <v>0.43687958496844476</v>
      </c>
      <c r="N74" s="22">
        <v>21</v>
      </c>
      <c r="O74" s="22">
        <f t="shared" si="35"/>
        <v>15136.42915395461</v>
      </c>
      <c r="P74" s="22">
        <f t="shared" si="30"/>
        <v>714.17960000000005</v>
      </c>
      <c r="Q74" s="22">
        <f t="shared" si="31"/>
        <v>578.48547600000006</v>
      </c>
      <c r="R74" s="22">
        <f t="shared" si="36"/>
        <v>628.59658519818447</v>
      </c>
      <c r="S74" s="22">
        <f t="shared" si="32"/>
        <v>193.43511215152793</v>
      </c>
      <c r="T74" s="22">
        <f t="shared" si="33"/>
        <v>16150.076103001265</v>
      </c>
    </row>
    <row r="75" spans="2:20" x14ac:dyDescent="0.2">
      <c r="B75" s="22">
        <v>51</v>
      </c>
      <c r="C75" s="22">
        <v>0.99866896026142316</v>
      </c>
      <c r="D75" s="22">
        <v>1.3310397385768447E-3</v>
      </c>
      <c r="F75" s="22">
        <v>0.04</v>
      </c>
      <c r="H75" s="22">
        <f t="shared" si="27"/>
        <v>1.3310397385768447E-3</v>
      </c>
      <c r="I75" s="22">
        <f t="shared" si="28"/>
        <v>3.9946758410456924E-2</v>
      </c>
      <c r="J75" s="22">
        <f t="shared" si="29"/>
        <v>0.95872220185096624</v>
      </c>
      <c r="K75" s="22">
        <f t="shared" si="34"/>
        <v>0.41889753983015937</v>
      </c>
      <c r="N75" s="22">
        <v>22</v>
      </c>
      <c r="O75" s="22">
        <f t="shared" si="35"/>
        <v>16150.076103001265</v>
      </c>
      <c r="P75" s="22">
        <f t="shared" si="30"/>
        <v>714.17960000000005</v>
      </c>
      <c r="Q75" s="22">
        <f t="shared" si="31"/>
        <v>578.48547600000006</v>
      </c>
      <c r="R75" s="22">
        <f t="shared" si="36"/>
        <v>669.14246316005074</v>
      </c>
      <c r="S75" s="22">
        <f t="shared" si="32"/>
        <v>203.97704042161317</v>
      </c>
      <c r="T75" s="22">
        <f t="shared" si="33"/>
        <v>17193.727001739702</v>
      </c>
    </row>
    <row r="76" spans="2:20" x14ac:dyDescent="0.2">
      <c r="B76" s="22">
        <v>52</v>
      </c>
      <c r="C76" s="22">
        <v>0.99853127440738698</v>
      </c>
      <c r="D76" s="22">
        <v>1.4687255926130183E-3</v>
      </c>
      <c r="F76" s="22">
        <v>0.04</v>
      </c>
      <c r="H76" s="22">
        <f t="shared" si="27"/>
        <v>1.4687255926130183E-3</v>
      </c>
      <c r="I76" s="22">
        <f t="shared" si="28"/>
        <v>3.994125097629548E-2</v>
      </c>
      <c r="J76" s="22">
        <f t="shared" si="29"/>
        <v>0.95859002343109145</v>
      </c>
      <c r="K76" s="22">
        <f t="shared" si="34"/>
        <v>0.40160637173592323</v>
      </c>
      <c r="N76" s="22">
        <v>23</v>
      </c>
      <c r="O76" s="22">
        <f t="shared" si="35"/>
        <v>17193.727001739702</v>
      </c>
      <c r="P76" s="22">
        <f t="shared" si="30"/>
        <v>714.17960000000005</v>
      </c>
      <c r="Q76" s="22">
        <f t="shared" si="31"/>
        <v>578.48547600000006</v>
      </c>
      <c r="R76" s="22">
        <f t="shared" si="36"/>
        <v>710.88849910958822</v>
      </c>
      <c r="S76" s="22">
        <f t="shared" si="32"/>
        <v>214.83100976849292</v>
      </c>
      <c r="T76" s="22">
        <f t="shared" si="33"/>
        <v>18268.2699670808</v>
      </c>
    </row>
    <row r="77" spans="2:20" x14ac:dyDescent="0.2">
      <c r="B77" s="22">
        <v>53</v>
      </c>
      <c r="C77" s="22">
        <v>0.99837653816669603</v>
      </c>
      <c r="D77" s="22">
        <v>1.6234618333039741E-3</v>
      </c>
      <c r="F77" s="22">
        <v>0.04</v>
      </c>
      <c r="H77" s="22">
        <f t="shared" si="27"/>
        <v>1.6234618333039741E-3</v>
      </c>
      <c r="I77" s="22">
        <f t="shared" si="28"/>
        <v>3.9935061526667842E-2</v>
      </c>
      <c r="J77" s="22">
        <f t="shared" si="29"/>
        <v>0.95844147664002821</v>
      </c>
      <c r="K77" s="22">
        <f t="shared" si="34"/>
        <v>0.38497586129241429</v>
      </c>
      <c r="N77" s="22">
        <v>24</v>
      </c>
      <c r="O77" s="22">
        <f t="shared" si="35"/>
        <v>18268.2699670808</v>
      </c>
      <c r="P77" s="22">
        <f t="shared" si="30"/>
        <v>714.17960000000005</v>
      </c>
      <c r="Q77" s="22">
        <f t="shared" si="31"/>
        <v>578.48547600000006</v>
      </c>
      <c r="R77" s="22">
        <f t="shared" si="36"/>
        <v>753.87021772323203</v>
      </c>
      <c r="S77" s="22">
        <f t="shared" si="32"/>
        <v>226.00625660804036</v>
      </c>
      <c r="T77" s="22">
        <f t="shared" si="33"/>
        <v>19374.619404195993</v>
      </c>
    </row>
    <row r="78" spans="2:20" x14ac:dyDescent="0.2">
      <c r="B78" s="22">
        <v>54</v>
      </c>
      <c r="C78" s="22">
        <v>0.99820264325484998</v>
      </c>
      <c r="D78" s="22">
        <v>1.797356745150025E-3</v>
      </c>
      <c r="F78" s="22">
        <v>0.04</v>
      </c>
      <c r="H78" s="22">
        <f t="shared" si="27"/>
        <v>1.797356745150025E-3</v>
      </c>
      <c r="I78" s="22">
        <f t="shared" si="28"/>
        <v>3.9928105730194001E-2</v>
      </c>
      <c r="J78" s="22">
        <f t="shared" si="29"/>
        <v>0.95827453752465597</v>
      </c>
      <c r="K78" s="22">
        <f t="shared" si="34"/>
        <v>0.36897683296786821</v>
      </c>
      <c r="N78" s="22">
        <v>25</v>
      </c>
      <c r="O78" s="22">
        <f t="shared" si="35"/>
        <v>19374.619404195993</v>
      </c>
      <c r="P78" s="22">
        <f t="shared" si="30"/>
        <v>714.17960000000005</v>
      </c>
      <c r="Q78" s="22">
        <f t="shared" si="31"/>
        <v>578.48547600000006</v>
      </c>
      <c r="R78" s="22">
        <f t="shared" si="36"/>
        <v>798.12419520783988</v>
      </c>
      <c r="S78" s="22">
        <f t="shared" si="32"/>
        <v>237.51229075403833</v>
      </c>
      <c r="T78" s="22">
        <f t="shared" si="33"/>
        <v>20513.716784649794</v>
      </c>
    </row>
    <row r="79" spans="2:20" x14ac:dyDescent="0.2">
      <c r="B79" s="22">
        <v>55</v>
      </c>
      <c r="C79" s="22">
        <v>0.99800722152882837</v>
      </c>
      <c r="D79" s="22">
        <v>1.9927784711716301E-3</v>
      </c>
      <c r="F79" s="22">
        <v>0.04</v>
      </c>
      <c r="H79" s="22">
        <f t="shared" si="27"/>
        <v>1.9927784711716301E-3</v>
      </c>
      <c r="I79" s="22">
        <f t="shared" si="28"/>
        <v>3.9920288861153133E-2</v>
      </c>
      <c r="J79" s="22">
        <f t="shared" si="29"/>
        <v>0.9580869326676752</v>
      </c>
      <c r="K79" s="22">
        <f t="shared" si="34"/>
        <v>0.35358110396959613</v>
      </c>
      <c r="N79" s="22">
        <v>26</v>
      </c>
      <c r="O79" s="22">
        <f t="shared" si="35"/>
        <v>20513.716784649794</v>
      </c>
      <c r="P79" s="22">
        <f t="shared" si="30"/>
        <v>714.17960000000005</v>
      </c>
      <c r="Q79" s="22">
        <f t="shared" si="31"/>
        <v>578.48547600000006</v>
      </c>
      <c r="R79" s="22">
        <f t="shared" si="36"/>
        <v>843.68809042599185</v>
      </c>
      <c r="S79" s="22">
        <f t="shared" si="32"/>
        <v>249.3589035107579</v>
      </c>
      <c r="T79" s="22">
        <f t="shared" si="33"/>
        <v>21686.53144756503</v>
      </c>
    </row>
    <row r="80" spans="2:20" x14ac:dyDescent="0.2">
      <c r="B80" s="22">
        <v>56</v>
      </c>
      <c r="C80" s="22">
        <v>0.99778761317702147</v>
      </c>
      <c r="D80" s="22">
        <v>2.2123868229785293E-3</v>
      </c>
      <c r="F80" s="22">
        <v>0.04</v>
      </c>
      <c r="H80" s="22">
        <f t="shared" si="27"/>
        <v>2.2123868229785293E-3</v>
      </c>
      <c r="I80" s="22">
        <f t="shared" si="28"/>
        <v>3.9911504527080859E-2</v>
      </c>
      <c r="J80" s="22">
        <f t="shared" si="29"/>
        <v>0.95787610864994066</v>
      </c>
      <c r="K80" s="22">
        <f t="shared" si="34"/>
        <v>0.33876143535148073</v>
      </c>
      <c r="N80" s="22">
        <v>27</v>
      </c>
      <c r="O80" s="22">
        <f t="shared" si="35"/>
        <v>21686.53144756503</v>
      </c>
      <c r="P80" s="22">
        <f t="shared" si="30"/>
        <v>714.17960000000005</v>
      </c>
      <c r="Q80" s="22">
        <f t="shared" si="31"/>
        <v>578.48547600000006</v>
      </c>
      <c r="R80" s="22">
        <f t="shared" si="36"/>
        <v>890.60067694260124</v>
      </c>
      <c r="S80" s="22">
        <f t="shared" si="32"/>
        <v>261.55617600507634</v>
      </c>
      <c r="T80" s="22">
        <f t="shared" si="33"/>
        <v>22894.061424502557</v>
      </c>
    </row>
    <row r="81" spans="2:20" x14ac:dyDescent="0.2">
      <c r="B81" s="22">
        <v>57</v>
      </c>
      <c r="C81" s="22">
        <v>0.99754083107299685</v>
      </c>
      <c r="D81" s="22">
        <v>2.4591689270031525E-3</v>
      </c>
      <c r="F81" s="22">
        <v>0.04</v>
      </c>
      <c r="H81" s="22">
        <f t="shared" si="27"/>
        <v>2.4591689270031525E-3</v>
      </c>
      <c r="I81" s="22">
        <f t="shared" si="28"/>
        <v>3.9901633242919878E-2</v>
      </c>
      <c r="J81" s="22">
        <f t="shared" si="29"/>
        <v>0.957639197830077</v>
      </c>
      <c r="K81" s="22">
        <f t="shared" si="34"/>
        <v>0.32449148545514483</v>
      </c>
      <c r="N81" s="22">
        <v>28</v>
      </c>
      <c r="O81" s="22">
        <f t="shared" si="35"/>
        <v>22894.061424502557</v>
      </c>
      <c r="P81" s="22">
        <f t="shared" si="30"/>
        <v>714.17960000000005</v>
      </c>
      <c r="Q81" s="22">
        <f t="shared" si="31"/>
        <v>578.48547600000006</v>
      </c>
      <c r="R81" s="22">
        <f t="shared" si="36"/>
        <v>938.90187602010235</v>
      </c>
      <c r="S81" s="22">
        <f t="shared" si="32"/>
        <v>274.11448776522661</v>
      </c>
      <c r="T81" s="22">
        <f t="shared" si="33"/>
        <v>24137.334288757436</v>
      </c>
    </row>
    <row r="82" spans="2:20" x14ac:dyDescent="0.2">
      <c r="B82" s="22">
        <v>58</v>
      </c>
      <c r="C82" s="22">
        <v>0.99726352084579795</v>
      </c>
      <c r="D82" s="22">
        <v>2.7364791542020539E-3</v>
      </c>
      <c r="F82" s="22">
        <v>0.04</v>
      </c>
      <c r="H82" s="22">
        <f t="shared" si="27"/>
        <v>2.7364791542020539E-3</v>
      </c>
      <c r="I82" s="22">
        <f t="shared" si="28"/>
        <v>3.9890540833831915E-2</v>
      </c>
      <c r="J82" s="22">
        <f t="shared" si="29"/>
        <v>0.95737298001196602</v>
      </c>
      <c r="K82" s="22">
        <f t="shared" si="34"/>
        <v>0.31074576583395502</v>
      </c>
      <c r="N82" s="22">
        <v>29</v>
      </c>
      <c r="O82" s="22">
        <f t="shared" si="35"/>
        <v>24137.334288757436</v>
      </c>
      <c r="P82" s="22">
        <f t="shared" si="30"/>
        <v>714.17960000000005</v>
      </c>
      <c r="Q82" s="22">
        <f t="shared" si="31"/>
        <v>578.48547600000006</v>
      </c>
      <c r="R82" s="22">
        <f>(Q82+O82)*$B$7</f>
        <v>988.63279059029753</v>
      </c>
      <c r="S82" s="22">
        <f t="shared" si="32"/>
        <v>287.04452555347734</v>
      </c>
      <c r="T82" s="22">
        <f t="shared" si="33"/>
        <v>25417.40802979426</v>
      </c>
    </row>
    <row r="83" spans="2:20" x14ac:dyDescent="0.2">
      <c r="B83" s="22">
        <v>59</v>
      </c>
      <c r="C83" s="22">
        <v>0.99695191617142243</v>
      </c>
      <c r="D83" s="22">
        <v>3.0480838285775746E-3</v>
      </c>
      <c r="F83" s="22">
        <v>0</v>
      </c>
      <c r="H83" s="22">
        <f t="shared" si="27"/>
        <v>3.0480838285775746E-3</v>
      </c>
      <c r="I83" s="22">
        <f>0</f>
        <v>0</v>
      </c>
      <c r="J83" s="22">
        <f t="shared" si="29"/>
        <v>0.99695191617142243</v>
      </c>
      <c r="K83" s="22">
        <f t="shared" si="34"/>
        <v>0.29749959986255409</v>
      </c>
      <c r="N83" s="22">
        <v>30</v>
      </c>
      <c r="O83" s="22">
        <f t="shared" si="35"/>
        <v>25417.40802979426</v>
      </c>
      <c r="P83" s="22">
        <f t="shared" si="30"/>
        <v>714.17960000000005</v>
      </c>
      <c r="Q83" s="22">
        <f t="shared" si="31"/>
        <v>578.48547600000006</v>
      </c>
      <c r="R83" s="22">
        <f>(Q83+O83)*$B$7</f>
        <v>1039.8357402317704</v>
      </c>
      <c r="S83" s="22">
        <f t="shared" si="32"/>
        <v>300.35729246026034</v>
      </c>
      <c r="T83" s="22">
        <f t="shared" si="33"/>
        <v>26735.371953565773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F69B-B07D-114A-9659-4FF68046CAA0}">
  <dimension ref="A1:AI83"/>
  <sheetViews>
    <sheetView showGridLines="0" topLeftCell="G1" zoomScaleNormal="100" workbookViewId="0">
      <selection activeCell="AH5" sqref="AH5"/>
    </sheetView>
  </sheetViews>
  <sheetFormatPr baseColWidth="10" defaultRowHeight="16" x14ac:dyDescent="0.2"/>
  <cols>
    <col min="1" max="1" width="22.6640625" bestFit="1" customWidth="1"/>
    <col min="15" max="15" width="11.6640625" customWidth="1"/>
    <col min="16" max="16" width="11.33203125" customWidth="1"/>
    <col min="17" max="17" width="15.33203125" customWidth="1"/>
    <col min="18" max="18" width="17" customWidth="1"/>
    <col min="19" max="19" width="16.6640625" customWidth="1"/>
    <col min="23" max="23" width="18.1640625" customWidth="1"/>
    <col min="24" max="25" width="15.83203125" customWidth="1"/>
  </cols>
  <sheetData>
    <row r="1" spans="1:35" x14ac:dyDescent="0.2">
      <c r="A1" t="s">
        <v>8</v>
      </c>
    </row>
    <row r="2" spans="1:35" x14ac:dyDescent="0.2">
      <c r="A2" t="s">
        <v>9</v>
      </c>
      <c r="B2">
        <v>30</v>
      </c>
      <c r="E2" t="s">
        <v>26</v>
      </c>
      <c r="F2">
        <v>300</v>
      </c>
    </row>
    <row r="3" spans="1:35" x14ac:dyDescent="0.2">
      <c r="A3" s="16" t="s">
        <v>15</v>
      </c>
      <c r="B3" s="17">
        <v>714.17960000000005</v>
      </c>
      <c r="E3" t="s">
        <v>27</v>
      </c>
      <c r="F3" s="13">
        <v>0.1</v>
      </c>
    </row>
    <row r="4" spans="1:35" x14ac:dyDescent="0.2">
      <c r="A4" t="s">
        <v>10</v>
      </c>
      <c r="B4">
        <v>0.81</v>
      </c>
      <c r="E4" t="s">
        <v>28</v>
      </c>
      <c r="F4">
        <v>100</v>
      </c>
    </row>
    <row r="5" spans="1:35" x14ac:dyDescent="0.2">
      <c r="A5" t="s">
        <v>11</v>
      </c>
      <c r="B5" s="13">
        <v>0.01</v>
      </c>
      <c r="C5">
        <v>30</v>
      </c>
      <c r="E5" t="s">
        <v>29</v>
      </c>
      <c r="F5" s="13">
        <v>0.02</v>
      </c>
    </row>
    <row r="6" spans="1:35" x14ac:dyDescent="0.2">
      <c r="A6" t="s">
        <v>12</v>
      </c>
      <c r="B6" t="s">
        <v>23</v>
      </c>
      <c r="L6" s="15"/>
    </row>
    <row r="7" spans="1:35" x14ac:dyDescent="0.2">
      <c r="A7" t="s">
        <v>14</v>
      </c>
      <c r="B7" s="13">
        <v>0.04</v>
      </c>
    </row>
    <row r="8" spans="1:35" x14ac:dyDescent="0.2">
      <c r="A8" t="s">
        <v>17</v>
      </c>
      <c r="B8" s="13">
        <v>0.08</v>
      </c>
    </row>
    <row r="9" spans="1:35" x14ac:dyDescent="0.2">
      <c r="A9" t="s">
        <v>18</v>
      </c>
      <c r="B9" s="13">
        <v>0.03</v>
      </c>
    </row>
    <row r="10" spans="1:35" x14ac:dyDescent="0.2">
      <c r="A10" t="s">
        <v>24</v>
      </c>
      <c r="B10" s="13">
        <v>0.08</v>
      </c>
    </row>
    <row r="14" spans="1:35" x14ac:dyDescent="0.2">
      <c r="B14" s="21" t="s">
        <v>16</v>
      </c>
      <c r="C14" s="19"/>
      <c r="D14" s="19"/>
      <c r="E14" s="19"/>
      <c r="F14" s="25"/>
      <c r="G14" s="19"/>
      <c r="H14" s="19"/>
      <c r="I14" s="19"/>
      <c r="P14" s="21" t="s">
        <v>22</v>
      </c>
      <c r="Q14" s="19"/>
      <c r="R14" s="19"/>
      <c r="S14" s="25"/>
      <c r="T14" s="19"/>
      <c r="U14" s="19"/>
      <c r="V14" s="19"/>
      <c r="W14" s="19"/>
      <c r="X14" s="19"/>
      <c r="Z14" s="21" t="s">
        <v>42</v>
      </c>
      <c r="AA14" s="19"/>
      <c r="AB14" s="19"/>
      <c r="AD14" s="19" t="s">
        <v>45</v>
      </c>
      <c r="AE14" s="19"/>
      <c r="AF14" s="19"/>
      <c r="AG14" s="19"/>
      <c r="AH14" s="19"/>
      <c r="AI14" s="24"/>
    </row>
    <row r="15" spans="1:35" ht="50" customHeight="1" x14ac:dyDescent="0.2">
      <c r="B15" s="19" t="s">
        <v>13</v>
      </c>
      <c r="C15" s="20" t="s">
        <v>34</v>
      </c>
      <c r="D15" s="20" t="s">
        <v>33</v>
      </c>
      <c r="E15" s="20" t="s">
        <v>32</v>
      </c>
      <c r="F15" s="26" t="s">
        <v>1</v>
      </c>
      <c r="G15" s="19" t="s">
        <v>19</v>
      </c>
      <c r="H15" s="19" t="s">
        <v>20</v>
      </c>
      <c r="I15" s="19" t="s">
        <v>21</v>
      </c>
      <c r="K15" s="20" t="s">
        <v>55</v>
      </c>
      <c r="L15" s="20" t="s">
        <v>31</v>
      </c>
      <c r="M15" s="20" t="s">
        <v>40</v>
      </c>
      <c r="N15" s="20" t="s">
        <v>54</v>
      </c>
      <c r="P15" s="20" t="s">
        <v>30</v>
      </c>
      <c r="Q15" s="19" t="s">
        <v>20</v>
      </c>
      <c r="R15" s="19" t="s">
        <v>25</v>
      </c>
      <c r="S15" s="26" t="s">
        <v>1</v>
      </c>
      <c r="T15" s="19" t="s">
        <v>19</v>
      </c>
      <c r="U15" s="20" t="s">
        <v>38</v>
      </c>
      <c r="V15" s="20" t="s">
        <v>39</v>
      </c>
      <c r="W15" s="20" t="s">
        <v>53</v>
      </c>
      <c r="X15" s="20" t="s">
        <v>41</v>
      </c>
      <c r="Z15" s="20" t="s">
        <v>46</v>
      </c>
      <c r="AA15" s="20" t="s">
        <v>43</v>
      </c>
      <c r="AB15" s="20" t="s">
        <v>44</v>
      </c>
      <c r="AD15" s="20" t="s">
        <v>47</v>
      </c>
      <c r="AE15" s="20" t="s">
        <v>48</v>
      </c>
      <c r="AF15" s="20" t="s">
        <v>49</v>
      </c>
      <c r="AG15" s="20" t="s">
        <v>50</v>
      </c>
      <c r="AH15" s="20" t="s">
        <v>51</v>
      </c>
      <c r="AI15" s="18" t="s">
        <v>52</v>
      </c>
    </row>
    <row r="16" spans="1:35" x14ac:dyDescent="0.2">
      <c r="B16" s="22">
        <v>1</v>
      </c>
      <c r="C16" s="22">
        <v>0</v>
      </c>
      <c r="D16" s="22">
        <f>$B$3</f>
        <v>714.17960000000005</v>
      </c>
      <c r="E16" s="22">
        <f>D16*$B$4</f>
        <v>578.48547600000006</v>
      </c>
      <c r="F16" s="27">
        <f>3%</f>
        <v>0.03</v>
      </c>
      <c r="G16" s="22">
        <f>(E16+C16)*F16</f>
        <v>17.354564280000002</v>
      </c>
      <c r="H16" s="22">
        <f t="shared" ref="H16:H45" si="0">30+$B$5*(C16+E16+G16)</f>
        <v>35.958400402800002</v>
      </c>
      <c r="I16" s="22">
        <f t="shared" ref="I16:I45" si="1">C16+E16+G16-H16</f>
        <v>559.88163987720009</v>
      </c>
      <c r="K16" s="22">
        <f t="shared" ref="K16:K45" si="2">MAX(1.05*I16,T54)</f>
        <v>587.87572187106014</v>
      </c>
      <c r="L16" s="22">
        <v>100000</v>
      </c>
      <c r="M16" s="22">
        <v>4000</v>
      </c>
      <c r="N16" s="22">
        <f t="shared" ref="N16:N45" si="3">MAX(I16-M16,0)</f>
        <v>0</v>
      </c>
      <c r="P16" s="22">
        <f t="shared" ref="P16:P45" si="4">D16-E16</f>
        <v>135.69412399999999</v>
      </c>
      <c r="Q16" s="22">
        <f t="shared" ref="Q16:Q45" si="5">H16</f>
        <v>35.958400402800002</v>
      </c>
      <c r="R16" s="22">
        <f>$F$2+$F$3*$B$3</f>
        <v>371.41795999999999</v>
      </c>
      <c r="S16" s="29">
        <v>5.0000000000000001E-3</v>
      </c>
      <c r="T16" s="22">
        <f>S16*(P16-R16)</f>
        <v>-1.1786191800000001</v>
      </c>
      <c r="U16" s="22">
        <f t="shared" ref="U16:U45" si="6">H54*(MAX(0,(L16-I16)))</f>
        <v>41.311985949137814</v>
      </c>
      <c r="V16" s="22">
        <f t="shared" ref="V16:V45" si="7">IF(I16&lt;=M16,I16,M16)*I54</f>
        <v>22.385961574609659</v>
      </c>
      <c r="W16" s="22">
        <v>0</v>
      </c>
      <c r="X16" s="22">
        <f t="shared" ref="X16:X45" si="8">P16+Q16-R16+T16-U16+V16-W16</f>
        <v>-219.87007915172813</v>
      </c>
      <c r="Z16" s="22">
        <f t="shared" ref="Z16:Z45" si="9">X16</f>
        <v>-219.87007915172813</v>
      </c>
      <c r="AA16" s="22">
        <f t="shared" ref="AA16:AA44" si="10">ABS(MIN(Z17-AA17*J55,0))/(1+$B$9)</f>
        <v>0</v>
      </c>
      <c r="AB16" s="22">
        <f>Z16-AA16*J5</f>
        <v>-219.87007915172813</v>
      </c>
      <c r="AD16" s="22">
        <f>AB16</f>
        <v>-219.87007915172813</v>
      </c>
      <c r="AE16" s="22">
        <f t="shared" ref="AE16:AE45" si="11">AD16*K54</f>
        <v>-219.87007915172813</v>
      </c>
      <c r="AF16" s="22">
        <f t="shared" ref="AF16:AF45" si="12">1/(1+$B$10)^B16</f>
        <v>0.92592592592592582</v>
      </c>
      <c r="AG16" s="22">
        <f t="shared" ref="AG16:AG45" si="13">AE16*AF16</f>
        <v>-203.58340662197048</v>
      </c>
      <c r="AH16" s="22">
        <f>B3</f>
        <v>714.17960000000005</v>
      </c>
      <c r="AI16" s="17">
        <f>SUM(AG16:AG45)/SUM(AH16:AH45)</f>
        <v>0.1046335859730374</v>
      </c>
    </row>
    <row r="17" spans="2:34" x14ac:dyDescent="0.2">
      <c r="B17" s="22">
        <v>2</v>
      </c>
      <c r="C17" s="22">
        <f t="shared" ref="C17:C45" si="14">I16</f>
        <v>559.88163987720009</v>
      </c>
      <c r="D17" s="22">
        <f t="shared" ref="D17:D45" si="15">$B$3</f>
        <v>714.17960000000005</v>
      </c>
      <c r="E17" s="22">
        <f t="shared" ref="E17:E45" si="16">D17*$B$4</f>
        <v>578.48547600000006</v>
      </c>
      <c r="F17" s="27">
        <f>3%</f>
        <v>0.03</v>
      </c>
      <c r="G17" s="22">
        <f>(E17+C17)*F17</f>
        <v>34.151013476316002</v>
      </c>
      <c r="H17" s="22">
        <f t="shared" si="0"/>
        <v>41.725181293535158</v>
      </c>
      <c r="I17" s="22">
        <f t="shared" si="1"/>
        <v>1130.792948059981</v>
      </c>
      <c r="K17" s="22">
        <f t="shared" si="2"/>
        <v>1187.3325954629802</v>
      </c>
      <c r="L17" s="22">
        <v>100000</v>
      </c>
      <c r="M17" s="22">
        <v>3800</v>
      </c>
      <c r="N17" s="22">
        <f t="shared" si="3"/>
        <v>0</v>
      </c>
      <c r="P17" s="22">
        <f t="shared" si="4"/>
        <v>135.69412399999999</v>
      </c>
      <c r="Q17" s="22">
        <f t="shared" si="5"/>
        <v>41.725181293535158</v>
      </c>
      <c r="R17" s="22">
        <f>$F$4+$F$5*$B$3</f>
        <v>114.283592</v>
      </c>
      <c r="S17" s="29">
        <v>5.0000000000000001E-3</v>
      </c>
      <c r="T17" s="22">
        <f t="shared" ref="T17:T45" si="17">S17*(P17-R17)</f>
        <v>0.10705265999999995</v>
      </c>
      <c r="U17" s="22">
        <f t="shared" si="6"/>
        <v>42.245182519229608</v>
      </c>
      <c r="V17" s="22">
        <f t="shared" si="7"/>
        <v>45.21239115488217</v>
      </c>
      <c r="W17" s="22">
        <v>0</v>
      </c>
      <c r="X17" s="22">
        <f t="shared" si="8"/>
        <v>66.209974589187723</v>
      </c>
      <c r="Z17" s="22">
        <f t="shared" si="9"/>
        <v>66.209974589187723</v>
      </c>
      <c r="AA17" s="22">
        <f t="shared" si="10"/>
        <v>0</v>
      </c>
      <c r="AB17" s="22">
        <f t="shared" ref="AB17:AB45" si="18">MAX(Z17-AA17*J55,0)</f>
        <v>66.209974589187723</v>
      </c>
      <c r="AD17" s="22">
        <f t="shared" ref="AD17:AD45" si="19">AB17</f>
        <v>66.209974589187723</v>
      </c>
      <c r="AE17" s="22">
        <f t="shared" si="11"/>
        <v>63.535169211886704</v>
      </c>
      <c r="AF17" s="22">
        <f t="shared" si="12"/>
        <v>0.85733882030178321</v>
      </c>
      <c r="AG17" s="22">
        <f t="shared" si="13"/>
        <v>54.471167019793121</v>
      </c>
      <c r="AH17" s="22">
        <f t="shared" ref="AH17:AH45" si="20">$B$3*AF16*K55</f>
        <v>634.5625751454138</v>
      </c>
    </row>
    <row r="18" spans="2:34" x14ac:dyDescent="0.2">
      <c r="B18" s="22">
        <v>3</v>
      </c>
      <c r="C18" s="22">
        <f t="shared" si="14"/>
        <v>1130.792948059981</v>
      </c>
      <c r="D18" s="22">
        <f t="shared" si="15"/>
        <v>714.17960000000005</v>
      </c>
      <c r="E18" s="22">
        <f t="shared" si="16"/>
        <v>578.48547600000006</v>
      </c>
      <c r="F18" s="29">
        <f>F17+0.005</f>
        <v>3.4999999999999996E-2</v>
      </c>
      <c r="G18" s="22">
        <f t="shared" ref="G18:G44" si="21">(E18+C18)*F18</f>
        <v>59.824744842099328</v>
      </c>
      <c r="H18" s="22">
        <f t="shared" si="0"/>
        <v>47.691031689020804</v>
      </c>
      <c r="I18" s="22">
        <f t="shared" si="1"/>
        <v>1721.4121372130596</v>
      </c>
      <c r="K18" s="22">
        <f t="shared" si="2"/>
        <v>1807.4827440737126</v>
      </c>
      <c r="L18" s="22">
        <v>100000</v>
      </c>
      <c r="M18" s="22">
        <v>3200</v>
      </c>
      <c r="N18" s="22">
        <f t="shared" si="3"/>
        <v>0</v>
      </c>
      <c r="P18" s="22">
        <f t="shared" si="4"/>
        <v>135.69412399999999</v>
      </c>
      <c r="Q18" s="22">
        <f t="shared" si="5"/>
        <v>47.691031689020804</v>
      </c>
      <c r="R18" s="22">
        <f t="shared" ref="R18:R45" si="22">$F$4+$F$5*$B$3</f>
        <v>114.283592</v>
      </c>
      <c r="S18" s="30">
        <f>S17+0.0025</f>
        <v>7.4999999999999997E-3</v>
      </c>
      <c r="T18" s="22">
        <f>S18*(P18-R18)</f>
        <v>0.16057898999999992</v>
      </c>
      <c r="U18" s="22">
        <f t="shared" si="6"/>
        <v>33.472593294787231</v>
      </c>
      <c r="V18" s="22">
        <f t="shared" si="7"/>
        <v>68.833033735861022</v>
      </c>
      <c r="W18" s="22">
        <v>0</v>
      </c>
      <c r="X18" s="22">
        <f t="shared" si="8"/>
        <v>104.62258312009459</v>
      </c>
      <c r="Z18" s="22">
        <f t="shared" si="9"/>
        <v>104.62258312009459</v>
      </c>
      <c r="AA18" s="22">
        <f t="shared" si="10"/>
        <v>0</v>
      </c>
      <c r="AB18" s="22">
        <f t="shared" si="18"/>
        <v>104.62258312009459</v>
      </c>
      <c r="AD18" s="22">
        <f t="shared" si="19"/>
        <v>104.62258312009459</v>
      </c>
      <c r="AE18" s="22">
        <f t="shared" si="11"/>
        <v>96.338933606889839</v>
      </c>
      <c r="AF18" s="22">
        <f t="shared" si="12"/>
        <v>0.79383224102016958</v>
      </c>
      <c r="AG18" s="22">
        <f t="shared" si="13"/>
        <v>76.476951562650683</v>
      </c>
      <c r="AH18" s="22">
        <f t="shared" si="20"/>
        <v>563.8146106813366</v>
      </c>
    </row>
    <row r="19" spans="2:34" x14ac:dyDescent="0.2">
      <c r="B19" s="22">
        <v>4</v>
      </c>
      <c r="C19" s="22">
        <f t="shared" si="14"/>
        <v>1721.4121372130596</v>
      </c>
      <c r="D19" s="22">
        <f t="shared" si="15"/>
        <v>714.17960000000005</v>
      </c>
      <c r="E19" s="22">
        <f t="shared" si="16"/>
        <v>578.48547600000006</v>
      </c>
      <c r="F19" s="29">
        <f t="shared" ref="F19:F27" si="23">F18+0.005</f>
        <v>3.9999999999999994E-2</v>
      </c>
      <c r="G19" s="22">
        <f t="shared" si="21"/>
        <v>91.995904528522374</v>
      </c>
      <c r="H19" s="22">
        <f t="shared" si="0"/>
        <v>53.918935177415818</v>
      </c>
      <c r="I19" s="22">
        <f t="shared" si="1"/>
        <v>2337.9745825641662</v>
      </c>
      <c r="K19" s="22">
        <f t="shared" si="2"/>
        <v>2454.8733116923745</v>
      </c>
      <c r="L19" s="22">
        <v>100000</v>
      </c>
      <c r="M19" s="22">
        <v>3200</v>
      </c>
      <c r="N19" s="22">
        <f t="shared" si="3"/>
        <v>0</v>
      </c>
      <c r="P19" s="22">
        <f t="shared" si="4"/>
        <v>135.69412399999999</v>
      </c>
      <c r="Q19" s="22">
        <f t="shared" si="5"/>
        <v>53.918935177415818</v>
      </c>
      <c r="R19" s="22">
        <f t="shared" si="22"/>
        <v>114.283592</v>
      </c>
      <c r="S19" s="30">
        <f t="shared" ref="S19:S27" si="24">S18+0.0025</f>
        <v>0.01</v>
      </c>
      <c r="T19" s="22">
        <f t="shared" si="17"/>
        <v>0.2141053199999999</v>
      </c>
      <c r="U19" s="22">
        <f t="shared" si="6"/>
        <v>34.723135217566423</v>
      </c>
      <c r="V19" s="22">
        <f t="shared" si="7"/>
        <v>93.485733200607939</v>
      </c>
      <c r="W19" s="22">
        <v>0</v>
      </c>
      <c r="X19" s="22">
        <f t="shared" si="8"/>
        <v>134.30617048045733</v>
      </c>
      <c r="Z19" s="22">
        <f t="shared" si="9"/>
        <v>134.30617048045733</v>
      </c>
      <c r="AA19" s="22">
        <f t="shared" si="10"/>
        <v>0</v>
      </c>
      <c r="AB19" s="22">
        <f t="shared" si="18"/>
        <v>134.30617048045733</v>
      </c>
      <c r="AD19" s="22">
        <f t="shared" si="19"/>
        <v>134.30617048045733</v>
      </c>
      <c r="AE19" s="22">
        <f t="shared" si="11"/>
        <v>118.68495085007127</v>
      </c>
      <c r="AF19" s="22">
        <f t="shared" si="12"/>
        <v>0.73502985279645328</v>
      </c>
      <c r="AG19" s="22">
        <f t="shared" si="13"/>
        <v>87.236981952482182</v>
      </c>
      <c r="AH19" s="22">
        <f t="shared" si="20"/>
        <v>500.99785039961557</v>
      </c>
    </row>
    <row r="20" spans="2:34" x14ac:dyDescent="0.2">
      <c r="B20" s="22">
        <v>5</v>
      </c>
      <c r="C20" s="22">
        <f t="shared" si="14"/>
        <v>2337.9745825641662</v>
      </c>
      <c r="D20" s="22">
        <f t="shared" si="15"/>
        <v>714.17960000000005</v>
      </c>
      <c r="E20" s="22">
        <f t="shared" si="16"/>
        <v>578.48547600000006</v>
      </c>
      <c r="F20" s="29">
        <f t="shared" si="23"/>
        <v>4.4999999999999991E-2</v>
      </c>
      <c r="G20" s="22">
        <f t="shared" si="21"/>
        <v>131.24070263538746</v>
      </c>
      <c r="H20" s="22">
        <f t="shared" si="0"/>
        <v>60.477007611995546</v>
      </c>
      <c r="I20" s="22">
        <f t="shared" si="1"/>
        <v>2987.2237535875583</v>
      </c>
      <c r="K20" s="22">
        <f t="shared" si="2"/>
        <v>3136.5849412669363</v>
      </c>
      <c r="L20" s="22">
        <v>100000</v>
      </c>
      <c r="M20" s="22">
        <v>2500</v>
      </c>
      <c r="N20" s="22">
        <f t="shared" si="3"/>
        <v>487.22375358755835</v>
      </c>
      <c r="P20" s="22">
        <f t="shared" si="4"/>
        <v>135.69412399999999</v>
      </c>
      <c r="Q20" s="22">
        <f t="shared" si="5"/>
        <v>60.477007611995546</v>
      </c>
      <c r="R20" s="22">
        <f t="shared" si="22"/>
        <v>114.283592</v>
      </c>
      <c r="S20" s="30">
        <f t="shared" si="24"/>
        <v>1.2500000000000001E-2</v>
      </c>
      <c r="T20" s="22">
        <f t="shared" si="17"/>
        <v>0.26763164999999989</v>
      </c>
      <c r="U20" s="22">
        <f t="shared" si="6"/>
        <v>36.1230019570732</v>
      </c>
      <c r="V20" s="22">
        <f t="shared" si="7"/>
        <v>99.96276469620318</v>
      </c>
      <c r="W20" s="22">
        <v>0</v>
      </c>
      <c r="X20" s="22">
        <f t="shared" si="8"/>
        <v>145.9949340011255</v>
      </c>
      <c r="Z20" s="22">
        <f t="shared" si="9"/>
        <v>145.9949340011255</v>
      </c>
      <c r="AA20" s="22">
        <f t="shared" si="10"/>
        <v>0</v>
      </c>
      <c r="AB20" s="22">
        <f t="shared" si="18"/>
        <v>145.9949340011255</v>
      </c>
      <c r="AD20" s="22">
        <f t="shared" si="19"/>
        <v>145.9949340011255</v>
      </c>
      <c r="AE20" s="22">
        <f t="shared" si="11"/>
        <v>123.80958535758565</v>
      </c>
      <c r="AF20" s="22">
        <f t="shared" si="12"/>
        <v>0.68058319703375303</v>
      </c>
      <c r="AG20" s="22">
        <f t="shared" si="13"/>
        <v>84.262723426088982</v>
      </c>
      <c r="AH20" s="22">
        <f t="shared" si="20"/>
        <v>445.17308771660669</v>
      </c>
    </row>
    <row r="21" spans="2:34" x14ac:dyDescent="0.2">
      <c r="B21" s="22">
        <v>6</v>
      </c>
      <c r="C21" s="22">
        <f t="shared" si="14"/>
        <v>2987.2237535875583</v>
      </c>
      <c r="D21" s="22">
        <f t="shared" si="15"/>
        <v>714.17960000000005</v>
      </c>
      <c r="E21" s="22">
        <f t="shared" si="16"/>
        <v>578.48547600000006</v>
      </c>
      <c r="F21" s="29">
        <f t="shared" si="23"/>
        <v>4.9999999999999989E-2</v>
      </c>
      <c r="G21" s="22">
        <f t="shared" si="21"/>
        <v>178.28546147937786</v>
      </c>
      <c r="H21" s="22">
        <f t="shared" si="0"/>
        <v>67.439946910669363</v>
      </c>
      <c r="I21" s="22">
        <f t="shared" si="1"/>
        <v>3676.5547441562667</v>
      </c>
      <c r="K21" s="22">
        <f t="shared" si="2"/>
        <v>3860.3824813640804</v>
      </c>
      <c r="L21" s="22">
        <v>100000</v>
      </c>
      <c r="M21" s="22">
        <v>2500</v>
      </c>
      <c r="N21" s="22">
        <f t="shared" si="3"/>
        <v>1176.5547441562667</v>
      </c>
      <c r="P21" s="22">
        <f t="shared" si="4"/>
        <v>135.69412399999999</v>
      </c>
      <c r="Q21" s="22">
        <f t="shared" si="5"/>
        <v>67.439946910669363</v>
      </c>
      <c r="R21" s="22">
        <f t="shared" si="22"/>
        <v>114.283592</v>
      </c>
      <c r="S21" s="30">
        <f t="shared" si="24"/>
        <v>1.5000000000000001E-2</v>
      </c>
      <c r="T21" s="22">
        <f t="shared" si="17"/>
        <v>0.32115797999999984</v>
      </c>
      <c r="U21" s="22">
        <f t="shared" si="6"/>
        <v>37.686181614677864</v>
      </c>
      <c r="V21" s="22">
        <f t="shared" si="7"/>
        <v>99.960875380324509</v>
      </c>
      <c r="W21" s="22">
        <v>0</v>
      </c>
      <c r="X21" s="22">
        <f t="shared" si="8"/>
        <v>151.44633065631598</v>
      </c>
      <c r="Z21" s="22">
        <f t="shared" si="9"/>
        <v>151.44633065631598</v>
      </c>
      <c r="AA21" s="22">
        <f t="shared" si="10"/>
        <v>0</v>
      </c>
      <c r="AB21" s="22">
        <f t="shared" si="18"/>
        <v>151.44633065631598</v>
      </c>
      <c r="AD21" s="22">
        <f t="shared" si="19"/>
        <v>151.44633065631598</v>
      </c>
      <c r="AE21" s="22">
        <f t="shared" si="11"/>
        <v>123.24937638034176</v>
      </c>
      <c r="AF21" s="22">
        <f t="shared" si="12"/>
        <v>0.63016962688310452</v>
      </c>
      <c r="AG21" s="22">
        <f t="shared" si="13"/>
        <v>77.668013527175276</v>
      </c>
      <c r="AH21" s="22">
        <f t="shared" si="20"/>
        <v>395.56206770219887</v>
      </c>
    </row>
    <row r="22" spans="2:34" x14ac:dyDescent="0.2">
      <c r="B22" s="22">
        <v>7</v>
      </c>
      <c r="C22" s="22">
        <f t="shared" si="14"/>
        <v>3676.5547441562667</v>
      </c>
      <c r="D22" s="22">
        <f t="shared" si="15"/>
        <v>714.17960000000005</v>
      </c>
      <c r="E22" s="22">
        <f t="shared" si="16"/>
        <v>578.48547600000006</v>
      </c>
      <c r="F22" s="29">
        <f t="shared" si="23"/>
        <v>5.4999999999999986E-2</v>
      </c>
      <c r="G22" s="22">
        <f t="shared" si="21"/>
        <v>234.0272121085946</v>
      </c>
      <c r="H22" s="22">
        <f t="shared" si="0"/>
        <v>74.890674322648607</v>
      </c>
      <c r="I22" s="22">
        <f t="shared" si="1"/>
        <v>4414.1767579422121</v>
      </c>
      <c r="K22" s="22">
        <f t="shared" si="2"/>
        <v>4634.8855958393233</v>
      </c>
      <c r="L22" s="22">
        <v>100000</v>
      </c>
      <c r="M22" s="22">
        <v>2500</v>
      </c>
      <c r="N22" s="22">
        <f t="shared" si="3"/>
        <v>1914.1767579422121</v>
      </c>
      <c r="P22" s="22">
        <f t="shared" si="4"/>
        <v>135.69412399999999</v>
      </c>
      <c r="Q22" s="22">
        <f t="shared" si="5"/>
        <v>74.890674322648607</v>
      </c>
      <c r="R22" s="22">
        <f t="shared" si="22"/>
        <v>114.283592</v>
      </c>
      <c r="S22" s="30">
        <f t="shared" si="24"/>
        <v>1.7500000000000002E-2</v>
      </c>
      <c r="T22" s="22">
        <f t="shared" si="17"/>
        <v>0.37468430999999985</v>
      </c>
      <c r="U22" s="22">
        <f t="shared" si="6"/>
        <v>39.427401049129898</v>
      </c>
      <c r="V22" s="22">
        <f t="shared" si="7"/>
        <v>99.958751831901594</v>
      </c>
      <c r="W22" s="22">
        <v>0</v>
      </c>
      <c r="X22" s="22">
        <f t="shared" si="8"/>
        <v>157.2072414154203</v>
      </c>
      <c r="Z22" s="22">
        <f t="shared" si="9"/>
        <v>157.2072414154203</v>
      </c>
      <c r="AA22" s="22">
        <f t="shared" si="10"/>
        <v>0</v>
      </c>
      <c r="AB22" s="22">
        <f t="shared" si="18"/>
        <v>157.2072414154203</v>
      </c>
      <c r="AD22" s="22">
        <f t="shared" si="19"/>
        <v>157.2072414154203</v>
      </c>
      <c r="AE22" s="22">
        <f t="shared" si="11"/>
        <v>122.77213431036076</v>
      </c>
      <c r="AF22" s="22">
        <f t="shared" si="12"/>
        <v>0.58349039526213387</v>
      </c>
      <c r="AG22" s="22">
        <f t="shared" si="13"/>
        <v>71.636361175928187</v>
      </c>
      <c r="AH22" s="22">
        <f t="shared" si="20"/>
        <v>351.47316048678209</v>
      </c>
    </row>
    <row r="23" spans="2:34" x14ac:dyDescent="0.2">
      <c r="B23" s="22">
        <v>8</v>
      </c>
      <c r="C23" s="22">
        <f t="shared" si="14"/>
        <v>4414.1767579422121</v>
      </c>
      <c r="D23" s="22">
        <f t="shared" si="15"/>
        <v>714.17960000000005</v>
      </c>
      <c r="E23" s="22">
        <f t="shared" si="16"/>
        <v>578.48547600000006</v>
      </c>
      <c r="F23" s="29">
        <f t="shared" si="23"/>
        <v>5.9999999999999984E-2</v>
      </c>
      <c r="G23" s="22">
        <f t="shared" si="21"/>
        <v>299.55973403653263</v>
      </c>
      <c r="H23" s="22">
        <f t="shared" si="0"/>
        <v>82.922219679787446</v>
      </c>
      <c r="I23" s="22">
        <f t="shared" si="1"/>
        <v>5209.2997482989576</v>
      </c>
      <c r="K23" s="22">
        <f t="shared" si="2"/>
        <v>5469.7647357139058</v>
      </c>
      <c r="L23" s="22">
        <v>100000</v>
      </c>
      <c r="M23" s="22">
        <v>1200</v>
      </c>
      <c r="N23" s="22">
        <f t="shared" si="3"/>
        <v>4009.2997482989576</v>
      </c>
      <c r="P23" s="22">
        <f t="shared" si="4"/>
        <v>135.69412399999999</v>
      </c>
      <c r="Q23" s="22">
        <f t="shared" si="5"/>
        <v>82.922219679787446</v>
      </c>
      <c r="R23" s="22">
        <f t="shared" si="22"/>
        <v>114.283592</v>
      </c>
      <c r="S23" s="30">
        <f t="shared" si="24"/>
        <v>0.02</v>
      </c>
      <c r="T23" s="22">
        <f t="shared" si="17"/>
        <v>0.42821063999999981</v>
      </c>
      <c r="U23" s="22">
        <f t="shared" si="6"/>
        <v>41.361905633183248</v>
      </c>
      <c r="V23" s="22">
        <f t="shared" si="7"/>
        <v>47.979055208315572</v>
      </c>
      <c r="W23" s="22">
        <v>0</v>
      </c>
      <c r="X23" s="22">
        <f t="shared" si="8"/>
        <v>111.37811189491975</v>
      </c>
      <c r="Z23" s="22">
        <f t="shared" si="9"/>
        <v>111.37811189491975</v>
      </c>
      <c r="AA23" s="22">
        <f t="shared" si="10"/>
        <v>0</v>
      </c>
      <c r="AB23" s="22">
        <f t="shared" si="18"/>
        <v>111.37811189491975</v>
      </c>
      <c r="AD23" s="22">
        <f t="shared" si="19"/>
        <v>111.37811189491975</v>
      </c>
      <c r="AE23" s="22">
        <f t="shared" si="11"/>
        <v>83.467838629627693</v>
      </c>
      <c r="AF23" s="22">
        <f t="shared" si="12"/>
        <v>0.54026888450197574</v>
      </c>
      <c r="AG23" s="22">
        <f t="shared" si="13"/>
        <v>45.095076068219875</v>
      </c>
      <c r="AH23" s="22">
        <f t="shared" si="20"/>
        <v>312.29171933042113</v>
      </c>
    </row>
    <row r="24" spans="2:34" x14ac:dyDescent="0.2">
      <c r="B24" s="22">
        <v>9</v>
      </c>
      <c r="C24" s="22">
        <f t="shared" si="14"/>
        <v>5209.2997482989576</v>
      </c>
      <c r="D24" s="22">
        <f t="shared" si="15"/>
        <v>714.17960000000005</v>
      </c>
      <c r="E24" s="22">
        <f t="shared" si="16"/>
        <v>578.48547600000006</v>
      </c>
      <c r="F24" s="29">
        <f t="shared" si="23"/>
        <v>6.4999999999999988E-2</v>
      </c>
      <c r="G24" s="22">
        <f t="shared" si="21"/>
        <v>376.20603957943217</v>
      </c>
      <c r="H24" s="22">
        <f t="shared" si="0"/>
        <v>91.639912638783898</v>
      </c>
      <c r="I24" s="22">
        <f t="shared" si="1"/>
        <v>6072.3513512396057</v>
      </c>
      <c r="K24" s="22">
        <f t="shared" si="2"/>
        <v>6375.9689188015864</v>
      </c>
      <c r="L24" s="22">
        <v>100000</v>
      </c>
      <c r="M24" s="22">
        <v>1200</v>
      </c>
      <c r="N24" s="22">
        <f t="shared" si="3"/>
        <v>4872.3513512396057</v>
      </c>
      <c r="P24" s="22">
        <f t="shared" si="4"/>
        <v>135.69412399999999</v>
      </c>
      <c r="Q24" s="22">
        <f t="shared" si="5"/>
        <v>91.639912638783898</v>
      </c>
      <c r="R24" s="22">
        <f t="shared" si="22"/>
        <v>114.283592</v>
      </c>
      <c r="S24" s="30">
        <f t="shared" si="24"/>
        <v>2.2499999999999999E-2</v>
      </c>
      <c r="T24" s="22">
        <f t="shared" si="17"/>
        <v>0.48173696999999976</v>
      </c>
      <c r="U24" s="22">
        <f t="shared" si="6"/>
        <v>43.505121098522238</v>
      </c>
      <c r="V24" s="22">
        <f t="shared" si="7"/>
        <v>47.977767506769624</v>
      </c>
      <c r="W24" s="22">
        <v>0</v>
      </c>
      <c r="X24" s="22">
        <f t="shared" si="8"/>
        <v>118.00482801703127</v>
      </c>
      <c r="Z24" s="22">
        <f t="shared" si="9"/>
        <v>118.00482801703127</v>
      </c>
      <c r="AA24" s="22">
        <f t="shared" si="10"/>
        <v>0</v>
      </c>
      <c r="AB24" s="22">
        <f t="shared" si="18"/>
        <v>118.00482801703127</v>
      </c>
      <c r="AD24" s="22">
        <f t="shared" si="19"/>
        <v>118.00482801703127</v>
      </c>
      <c r="AE24" s="22">
        <f t="shared" si="11"/>
        <v>84.859560861754801</v>
      </c>
      <c r="AF24" s="22">
        <f t="shared" si="12"/>
        <v>0.50024896713145905</v>
      </c>
      <c r="AG24" s="22">
        <f t="shared" si="13"/>
        <v>42.450907672322025</v>
      </c>
      <c r="AH24" s="22">
        <f t="shared" si="20"/>
        <v>277.47151190470493</v>
      </c>
    </row>
    <row r="25" spans="2:34" x14ac:dyDescent="0.2">
      <c r="B25" s="22">
        <v>10</v>
      </c>
      <c r="C25" s="22">
        <f t="shared" si="14"/>
        <v>6072.3513512396057</v>
      </c>
      <c r="D25" s="22">
        <f t="shared" si="15"/>
        <v>714.17960000000005</v>
      </c>
      <c r="E25" s="22">
        <f t="shared" si="16"/>
        <v>578.48547600000006</v>
      </c>
      <c r="F25" s="29">
        <f t="shared" si="23"/>
        <v>6.9999999999999993E-2</v>
      </c>
      <c r="G25" s="22">
        <f t="shared" si="21"/>
        <v>465.55857790677231</v>
      </c>
      <c r="H25" s="22">
        <f t="shared" si="0"/>
        <v>101.16395405146378</v>
      </c>
      <c r="I25" s="22">
        <f t="shared" si="1"/>
        <v>7015.2314510949145</v>
      </c>
      <c r="K25" s="22">
        <f t="shared" si="2"/>
        <v>7365.9930236496602</v>
      </c>
      <c r="L25" s="22">
        <v>100000</v>
      </c>
      <c r="M25" s="22">
        <v>1200</v>
      </c>
      <c r="N25" s="22">
        <f t="shared" si="3"/>
        <v>5815.2314510949145</v>
      </c>
      <c r="P25" s="22">
        <f t="shared" si="4"/>
        <v>135.69412399999999</v>
      </c>
      <c r="Q25" s="22">
        <f t="shared" si="5"/>
        <v>101.16395405146378</v>
      </c>
      <c r="R25" s="22">
        <f t="shared" si="22"/>
        <v>114.283592</v>
      </c>
      <c r="S25" s="30">
        <f t="shared" si="24"/>
        <v>2.4999999999999998E-2</v>
      </c>
      <c r="T25" s="22">
        <f t="shared" si="17"/>
        <v>0.53526329999999966</v>
      </c>
      <c r="U25" s="22">
        <f t="shared" si="6"/>
        <v>45.872153617269504</v>
      </c>
      <c r="V25" s="22">
        <f t="shared" si="7"/>
        <v>47.97632017148625</v>
      </c>
      <c r="W25" s="22">
        <v>0</v>
      </c>
      <c r="X25" s="22">
        <f t="shared" si="8"/>
        <v>125.21391590568051</v>
      </c>
      <c r="Z25" s="22">
        <f t="shared" si="9"/>
        <v>125.21391590568051</v>
      </c>
      <c r="AA25" s="22">
        <f t="shared" si="10"/>
        <v>0</v>
      </c>
      <c r="AB25" s="22">
        <f t="shared" si="18"/>
        <v>125.21391590568051</v>
      </c>
      <c r="AD25" s="22">
        <f t="shared" si="19"/>
        <v>125.21391590568051</v>
      </c>
      <c r="AE25" s="22">
        <f t="shared" si="11"/>
        <v>86.401967627022259</v>
      </c>
      <c r="AF25" s="22">
        <f t="shared" si="12"/>
        <v>0.46319348808468425</v>
      </c>
      <c r="AG25" s="22">
        <f t="shared" si="13"/>
        <v>40.020828762540411</v>
      </c>
      <c r="AH25" s="22">
        <f t="shared" si="20"/>
        <v>246.5271053317739</v>
      </c>
    </row>
    <row r="26" spans="2:34" x14ac:dyDescent="0.2">
      <c r="B26" s="22">
        <v>11</v>
      </c>
      <c r="C26" s="22">
        <f t="shared" si="14"/>
        <v>7015.2314510949145</v>
      </c>
      <c r="D26" s="22">
        <f t="shared" si="15"/>
        <v>714.17960000000005</v>
      </c>
      <c r="E26" s="22">
        <f t="shared" si="16"/>
        <v>578.48547600000006</v>
      </c>
      <c r="F26" s="29">
        <f t="shared" si="23"/>
        <v>7.4999999999999997E-2</v>
      </c>
      <c r="G26" s="22">
        <f t="shared" si="21"/>
        <v>569.52876953211853</v>
      </c>
      <c r="H26" s="22">
        <f t="shared" si="0"/>
        <v>111.63245696627033</v>
      </c>
      <c r="I26" s="22">
        <f t="shared" si="1"/>
        <v>8051.6132396607627</v>
      </c>
      <c r="K26" s="22">
        <f t="shared" si="2"/>
        <v>8454.1939016438009</v>
      </c>
      <c r="L26" s="22">
        <v>100000</v>
      </c>
      <c r="M26" s="22">
        <v>0</v>
      </c>
      <c r="N26" s="22">
        <f t="shared" si="3"/>
        <v>8051.6132396607627</v>
      </c>
      <c r="P26" s="22">
        <f t="shared" si="4"/>
        <v>135.69412399999999</v>
      </c>
      <c r="Q26" s="22">
        <f t="shared" si="5"/>
        <v>111.63245696627033</v>
      </c>
      <c r="R26" s="22">
        <f t="shared" si="22"/>
        <v>114.283592</v>
      </c>
      <c r="S26" s="30">
        <f t="shared" si="24"/>
        <v>2.7499999999999997E-2</v>
      </c>
      <c r="T26" s="22">
        <f t="shared" si="17"/>
        <v>0.58878962999999962</v>
      </c>
      <c r="U26" s="22">
        <f t="shared" si="6"/>
        <v>48.477069182068504</v>
      </c>
      <c r="V26" s="22">
        <f t="shared" si="7"/>
        <v>0</v>
      </c>
      <c r="W26" s="22">
        <v>0</v>
      </c>
      <c r="X26" s="22">
        <f t="shared" si="8"/>
        <v>85.154709414201818</v>
      </c>
      <c r="Z26" s="22">
        <f t="shared" si="9"/>
        <v>85.154709414201818</v>
      </c>
      <c r="AA26" s="22">
        <f t="shared" si="10"/>
        <v>0</v>
      </c>
      <c r="AB26" s="22">
        <f t="shared" si="18"/>
        <v>85.154709414201818</v>
      </c>
      <c r="AD26" s="22">
        <f t="shared" si="19"/>
        <v>85.154709414201818</v>
      </c>
      <c r="AE26" s="22">
        <f t="shared" si="11"/>
        <v>56.381501322018416</v>
      </c>
      <c r="AF26" s="22">
        <f t="shared" si="12"/>
        <v>0.42888285933767062</v>
      </c>
      <c r="AG26" s="22">
        <f t="shared" si="13"/>
        <v>24.181059500737913</v>
      </c>
      <c r="AH26" s="22">
        <f t="shared" si="20"/>
        <v>219.02709882123884</v>
      </c>
    </row>
    <row r="27" spans="2:34" x14ac:dyDescent="0.2">
      <c r="B27" s="22">
        <v>12</v>
      </c>
      <c r="C27" s="22">
        <f t="shared" si="14"/>
        <v>8051.6132396607627</v>
      </c>
      <c r="D27" s="22">
        <f t="shared" si="15"/>
        <v>714.17960000000005</v>
      </c>
      <c r="E27" s="22">
        <f t="shared" si="16"/>
        <v>578.48547600000006</v>
      </c>
      <c r="F27" s="29">
        <f t="shared" si="23"/>
        <v>0.08</v>
      </c>
      <c r="G27" s="22">
        <f t="shared" si="21"/>
        <v>690.40789725286106</v>
      </c>
      <c r="H27" s="22">
        <f t="shared" si="0"/>
        <v>123.20506612913623</v>
      </c>
      <c r="I27" s="22">
        <f t="shared" si="1"/>
        <v>9197.3015467844871</v>
      </c>
      <c r="K27" s="22">
        <f t="shared" si="2"/>
        <v>9657.1666241237126</v>
      </c>
      <c r="L27" s="22">
        <v>100000</v>
      </c>
      <c r="M27" s="22">
        <v>0</v>
      </c>
      <c r="N27" s="22">
        <f t="shared" si="3"/>
        <v>9197.3015467844871</v>
      </c>
      <c r="P27" s="22">
        <f t="shared" si="4"/>
        <v>135.69412399999999</v>
      </c>
      <c r="Q27" s="22">
        <f t="shared" si="5"/>
        <v>123.20506612913623</v>
      </c>
      <c r="R27" s="22">
        <f t="shared" si="22"/>
        <v>114.283592</v>
      </c>
      <c r="S27" s="30">
        <f t="shared" si="24"/>
        <v>2.9999999999999995E-2</v>
      </c>
      <c r="T27" s="22">
        <f t="shared" si="17"/>
        <v>0.64231595999999958</v>
      </c>
      <c r="U27" s="22">
        <f t="shared" si="6"/>
        <v>51.331873023967859</v>
      </c>
      <c r="V27" s="22">
        <f t="shared" si="7"/>
        <v>0</v>
      </c>
      <c r="W27" s="22">
        <v>0</v>
      </c>
      <c r="X27" s="22">
        <f t="shared" si="8"/>
        <v>93.926041065168363</v>
      </c>
      <c r="Z27" s="22">
        <f t="shared" si="9"/>
        <v>93.926041065168363</v>
      </c>
      <c r="AA27" s="22">
        <f t="shared" si="10"/>
        <v>0</v>
      </c>
      <c r="AB27" s="22">
        <f t="shared" si="18"/>
        <v>93.926041065168363</v>
      </c>
      <c r="AD27" s="22">
        <f t="shared" si="19"/>
        <v>93.926041065168363</v>
      </c>
      <c r="AE27" s="22">
        <f t="shared" si="11"/>
        <v>59.670020346561394</v>
      </c>
      <c r="AF27" s="22">
        <f t="shared" si="12"/>
        <v>0.39711375864599124</v>
      </c>
      <c r="AG27" s="22">
        <f t="shared" si="13"/>
        <v>23.695786058305767</v>
      </c>
      <c r="AH27" s="22">
        <f t="shared" si="20"/>
        <v>194.5881095619682</v>
      </c>
    </row>
    <row r="28" spans="2:34" x14ac:dyDescent="0.2">
      <c r="B28" s="22">
        <v>13</v>
      </c>
      <c r="C28" s="22">
        <f t="shared" si="14"/>
        <v>9197.3015467844871</v>
      </c>
      <c r="D28" s="22">
        <f t="shared" si="15"/>
        <v>714.17960000000005</v>
      </c>
      <c r="E28" s="22">
        <f t="shared" si="16"/>
        <v>578.48547600000006</v>
      </c>
      <c r="F28" s="29">
        <f t="shared" ref="F28:F45" si="25">F27</f>
        <v>0.08</v>
      </c>
      <c r="G28" s="22">
        <f t="shared" si="21"/>
        <v>782.06296182275901</v>
      </c>
      <c r="H28" s="22">
        <f t="shared" si="0"/>
        <v>135.57849984607248</v>
      </c>
      <c r="I28" s="22">
        <f t="shared" si="1"/>
        <v>10422.271484761173</v>
      </c>
      <c r="K28" s="22">
        <f t="shared" si="2"/>
        <v>10943.385058999233</v>
      </c>
      <c r="L28" s="22">
        <v>100000</v>
      </c>
      <c r="M28" s="22">
        <v>0</v>
      </c>
      <c r="N28" s="22">
        <f t="shared" si="3"/>
        <v>10422.271484761173</v>
      </c>
      <c r="P28" s="22">
        <f t="shared" si="4"/>
        <v>135.69412399999999</v>
      </c>
      <c r="Q28" s="22">
        <f t="shared" si="5"/>
        <v>135.57849984607248</v>
      </c>
      <c r="R28" s="22">
        <f t="shared" si="22"/>
        <v>114.283592</v>
      </c>
      <c r="S28" s="30">
        <f t="shared" ref="S28:S45" si="26">S27</f>
        <v>2.9999999999999995E-2</v>
      </c>
      <c r="T28" s="22">
        <f t="shared" si="17"/>
        <v>0.64231595999999958</v>
      </c>
      <c r="U28" s="22">
        <f t="shared" si="6"/>
        <v>54.474509665550968</v>
      </c>
      <c r="V28" s="22">
        <f t="shared" si="7"/>
        <v>0</v>
      </c>
      <c r="W28" s="22">
        <v>0</v>
      </c>
      <c r="X28" s="22">
        <f t="shared" si="8"/>
        <v>103.15683814052149</v>
      </c>
      <c r="Z28" s="22">
        <f t="shared" si="9"/>
        <v>103.15683814052149</v>
      </c>
      <c r="AA28" s="22">
        <f t="shared" si="10"/>
        <v>0</v>
      </c>
      <c r="AB28" s="22">
        <f t="shared" si="18"/>
        <v>103.15683814052149</v>
      </c>
      <c r="AD28" s="22">
        <f t="shared" si="19"/>
        <v>103.15683814052149</v>
      </c>
      <c r="AE28" s="22">
        <f t="shared" si="11"/>
        <v>62.877293886471087</v>
      </c>
      <c r="AF28" s="22">
        <f t="shared" si="12"/>
        <v>0.36769792467221413</v>
      </c>
      <c r="AG28" s="22">
        <f t="shared" si="13"/>
        <v>23.119850471060314</v>
      </c>
      <c r="AH28" s="22">
        <f t="shared" si="20"/>
        <v>172.86942802675219</v>
      </c>
    </row>
    <row r="29" spans="2:34" x14ac:dyDescent="0.2">
      <c r="B29" s="22">
        <v>14</v>
      </c>
      <c r="C29" s="22">
        <f t="shared" si="14"/>
        <v>10422.271484761173</v>
      </c>
      <c r="D29" s="22">
        <f t="shared" si="15"/>
        <v>714.17960000000005</v>
      </c>
      <c r="E29" s="22">
        <f t="shared" si="16"/>
        <v>578.48547600000006</v>
      </c>
      <c r="F29" s="29">
        <f t="shared" si="25"/>
        <v>0.08</v>
      </c>
      <c r="G29" s="22">
        <f t="shared" si="21"/>
        <v>880.06055686089383</v>
      </c>
      <c r="H29" s="22">
        <f t="shared" si="0"/>
        <v>148.80817517622069</v>
      </c>
      <c r="I29" s="22">
        <f t="shared" si="1"/>
        <v>11732.009342445846</v>
      </c>
      <c r="K29" s="22">
        <f t="shared" si="2"/>
        <v>12318.609809568139</v>
      </c>
      <c r="L29" s="22">
        <v>100000</v>
      </c>
      <c r="M29" s="22">
        <v>0</v>
      </c>
      <c r="N29" s="22">
        <f t="shared" si="3"/>
        <v>11732.009342445846</v>
      </c>
      <c r="P29" s="22">
        <f t="shared" si="4"/>
        <v>135.69412399999999</v>
      </c>
      <c r="Q29" s="22">
        <f t="shared" si="5"/>
        <v>148.80817517622069</v>
      </c>
      <c r="R29" s="22">
        <f t="shared" si="22"/>
        <v>114.283592</v>
      </c>
      <c r="S29" s="30">
        <f t="shared" si="26"/>
        <v>2.9999999999999995E-2</v>
      </c>
      <c r="T29" s="22">
        <f t="shared" si="17"/>
        <v>0.64231595999999958</v>
      </c>
      <c r="U29" s="22">
        <f t="shared" si="6"/>
        <v>57.925486609067462</v>
      </c>
      <c r="V29" s="22">
        <f t="shared" si="7"/>
        <v>0</v>
      </c>
      <c r="W29" s="22">
        <v>0</v>
      </c>
      <c r="X29" s="22">
        <f t="shared" si="8"/>
        <v>112.9355365271532</v>
      </c>
      <c r="Z29" s="22">
        <f t="shared" si="9"/>
        <v>112.9355365271532</v>
      </c>
      <c r="AA29" s="22">
        <f t="shared" si="10"/>
        <v>0</v>
      </c>
      <c r="AB29" s="22">
        <f t="shared" si="18"/>
        <v>112.9355365271532</v>
      </c>
      <c r="AD29" s="22">
        <f t="shared" si="19"/>
        <v>112.9355365271532</v>
      </c>
      <c r="AE29" s="22">
        <f t="shared" si="11"/>
        <v>66.044017937346979</v>
      </c>
      <c r="AF29" s="22">
        <f t="shared" si="12"/>
        <v>0.34046104136316119</v>
      </c>
      <c r="AG29" s="22">
        <f t="shared" si="13"/>
        <v>22.48541512275645</v>
      </c>
      <c r="AH29" s="22">
        <f t="shared" si="20"/>
        <v>153.568268180057</v>
      </c>
    </row>
    <row r="30" spans="2:34" x14ac:dyDescent="0.2">
      <c r="B30" s="22">
        <v>15</v>
      </c>
      <c r="C30" s="22">
        <f t="shared" si="14"/>
        <v>11732.009342445846</v>
      </c>
      <c r="D30" s="22">
        <f t="shared" si="15"/>
        <v>714.17960000000005</v>
      </c>
      <c r="E30" s="22">
        <f t="shared" si="16"/>
        <v>578.48547600000006</v>
      </c>
      <c r="F30" s="29">
        <f t="shared" si="25"/>
        <v>0.08</v>
      </c>
      <c r="G30" s="22">
        <f t="shared" si="21"/>
        <v>984.83958547566772</v>
      </c>
      <c r="H30" s="22">
        <f t="shared" si="0"/>
        <v>162.95334403921512</v>
      </c>
      <c r="I30" s="22">
        <f t="shared" si="1"/>
        <v>13132.381059882298</v>
      </c>
      <c r="K30" s="22">
        <f t="shared" si="2"/>
        <v>13789.000112876414</v>
      </c>
      <c r="L30" s="22">
        <v>100000</v>
      </c>
      <c r="M30" s="22">
        <v>0</v>
      </c>
      <c r="N30" s="22">
        <f t="shared" si="3"/>
        <v>13132.381059882298</v>
      </c>
      <c r="P30" s="22">
        <f t="shared" si="4"/>
        <v>135.69412399999999</v>
      </c>
      <c r="Q30" s="22">
        <f t="shared" si="5"/>
        <v>162.95334403921512</v>
      </c>
      <c r="R30" s="22">
        <f t="shared" si="22"/>
        <v>114.283592</v>
      </c>
      <c r="S30" s="30">
        <f t="shared" si="26"/>
        <v>2.9999999999999995E-2</v>
      </c>
      <c r="T30" s="22">
        <f t="shared" si="17"/>
        <v>0.64231595999999958</v>
      </c>
      <c r="U30" s="22">
        <f t="shared" si="6"/>
        <v>61.704663989265057</v>
      </c>
      <c r="V30" s="22">
        <f t="shared" si="7"/>
        <v>0</v>
      </c>
      <c r="W30" s="22">
        <v>0</v>
      </c>
      <c r="X30" s="22">
        <f t="shared" si="8"/>
        <v>123.30152800995008</v>
      </c>
      <c r="Z30" s="22">
        <f t="shared" si="9"/>
        <v>123.30152800995008</v>
      </c>
      <c r="AA30" s="22">
        <f t="shared" si="10"/>
        <v>0</v>
      </c>
      <c r="AB30" s="22">
        <f t="shared" si="18"/>
        <v>123.30152800995008</v>
      </c>
      <c r="AD30" s="22">
        <f t="shared" si="19"/>
        <v>123.30152800995008</v>
      </c>
      <c r="AE30" s="22">
        <f t="shared" si="11"/>
        <v>69.176321038847661</v>
      </c>
      <c r="AF30" s="22">
        <f t="shared" si="12"/>
        <v>0.31524170496588994</v>
      </c>
      <c r="AG30" s="22">
        <f t="shared" si="13"/>
        <v>21.807261387554099</v>
      </c>
      <c r="AH30" s="22">
        <f t="shared" si="20"/>
        <v>136.41554637254939</v>
      </c>
    </row>
    <row r="31" spans="2:34" x14ac:dyDescent="0.2">
      <c r="B31" s="22">
        <v>16</v>
      </c>
      <c r="C31" s="22">
        <f t="shared" si="14"/>
        <v>13132.381059882298</v>
      </c>
      <c r="D31" s="22">
        <f t="shared" si="15"/>
        <v>714.17960000000005</v>
      </c>
      <c r="E31" s="22">
        <f t="shared" si="16"/>
        <v>578.48547600000006</v>
      </c>
      <c r="F31" s="29">
        <f t="shared" si="25"/>
        <v>0.08</v>
      </c>
      <c r="G31" s="22">
        <f t="shared" si="21"/>
        <v>1096.8693228705838</v>
      </c>
      <c r="H31" s="22">
        <f t="shared" si="0"/>
        <v>178.07735858752881</v>
      </c>
      <c r="I31" s="22">
        <f t="shared" si="1"/>
        <v>14629.658500165353</v>
      </c>
      <c r="K31" s="22">
        <f t="shared" si="2"/>
        <v>15361.141425173621</v>
      </c>
      <c r="L31" s="22">
        <v>100000</v>
      </c>
      <c r="M31" s="22">
        <v>0</v>
      </c>
      <c r="N31" s="22">
        <f t="shared" si="3"/>
        <v>14629.658500165353</v>
      </c>
      <c r="P31" s="22">
        <f t="shared" si="4"/>
        <v>135.69412399999999</v>
      </c>
      <c r="Q31" s="22">
        <f t="shared" si="5"/>
        <v>178.07735858752881</v>
      </c>
      <c r="R31" s="22">
        <f t="shared" si="22"/>
        <v>114.283592</v>
      </c>
      <c r="S31" s="30">
        <f t="shared" si="26"/>
        <v>2.9999999999999995E-2</v>
      </c>
      <c r="T31" s="22">
        <f t="shared" si="17"/>
        <v>0.64231595999999958</v>
      </c>
      <c r="U31" s="22">
        <f t="shared" si="6"/>
        <v>65.830522128964873</v>
      </c>
      <c r="V31" s="22">
        <f t="shared" si="7"/>
        <v>0</v>
      </c>
      <c r="W31" s="22">
        <v>0</v>
      </c>
      <c r="X31" s="22">
        <f t="shared" si="8"/>
        <v>134.29968441856391</v>
      </c>
      <c r="Z31" s="22">
        <f t="shared" si="9"/>
        <v>134.29968441856391</v>
      </c>
      <c r="AA31" s="22">
        <f t="shared" si="10"/>
        <v>0</v>
      </c>
      <c r="AB31" s="22">
        <f t="shared" si="18"/>
        <v>134.29968441856391</v>
      </c>
      <c r="AD31" s="22">
        <f t="shared" si="19"/>
        <v>134.29968441856391</v>
      </c>
      <c r="AE31" s="22">
        <f t="shared" si="11"/>
        <v>72.281411716145101</v>
      </c>
      <c r="AF31" s="22">
        <f t="shared" si="12"/>
        <v>0.29189046756100923</v>
      </c>
      <c r="AG31" s="22">
        <f t="shared" si="13"/>
        <v>21.098255061795403</v>
      </c>
      <c r="AH31" s="22">
        <f t="shared" si="20"/>
        <v>121.1721300764283</v>
      </c>
    </row>
    <row r="32" spans="2:34" x14ac:dyDescent="0.2">
      <c r="B32" s="22">
        <v>17</v>
      </c>
      <c r="C32" s="22">
        <f t="shared" si="14"/>
        <v>14629.658500165353</v>
      </c>
      <c r="D32" s="22">
        <f t="shared" si="15"/>
        <v>714.17960000000005</v>
      </c>
      <c r="E32" s="22">
        <f t="shared" si="16"/>
        <v>578.48547600000006</v>
      </c>
      <c r="F32" s="29">
        <f t="shared" si="25"/>
        <v>0.08</v>
      </c>
      <c r="G32" s="22">
        <f t="shared" si="21"/>
        <v>1216.6515180932283</v>
      </c>
      <c r="H32" s="22">
        <f t="shared" si="0"/>
        <v>194.24795494258584</v>
      </c>
      <c r="I32" s="22">
        <f t="shared" si="1"/>
        <v>16230.547539315996</v>
      </c>
      <c r="K32" s="22">
        <f t="shared" si="2"/>
        <v>17042.074916281796</v>
      </c>
      <c r="L32" s="22">
        <v>100000</v>
      </c>
      <c r="M32" s="22">
        <v>0</v>
      </c>
      <c r="N32" s="22">
        <f t="shared" si="3"/>
        <v>16230.547539315996</v>
      </c>
      <c r="P32" s="22">
        <f t="shared" si="4"/>
        <v>135.69412399999999</v>
      </c>
      <c r="Q32" s="22">
        <f t="shared" si="5"/>
        <v>194.24795494258584</v>
      </c>
      <c r="R32" s="22">
        <f t="shared" si="22"/>
        <v>114.283592</v>
      </c>
      <c r="S32" s="30">
        <f t="shared" si="26"/>
        <v>2.9999999999999995E-2</v>
      </c>
      <c r="T32" s="22">
        <f t="shared" si="17"/>
        <v>0.64231595999999958</v>
      </c>
      <c r="U32" s="22">
        <f t="shared" si="6"/>
        <v>70.3192062580097</v>
      </c>
      <c r="V32" s="22">
        <f t="shared" si="7"/>
        <v>0</v>
      </c>
      <c r="W32" s="22">
        <v>0</v>
      </c>
      <c r="X32" s="22">
        <f t="shared" si="8"/>
        <v>145.98159664457609</v>
      </c>
      <c r="Z32" s="22">
        <f t="shared" si="9"/>
        <v>145.98159664457609</v>
      </c>
      <c r="AA32" s="22">
        <f t="shared" si="10"/>
        <v>0</v>
      </c>
      <c r="AB32" s="22">
        <f t="shared" si="18"/>
        <v>145.98159664457609</v>
      </c>
      <c r="AD32" s="22">
        <f t="shared" si="19"/>
        <v>145.98159664457609</v>
      </c>
      <c r="AE32" s="22">
        <f t="shared" si="11"/>
        <v>75.367820299757867</v>
      </c>
      <c r="AF32" s="22">
        <f t="shared" si="12"/>
        <v>0.27026895144537894</v>
      </c>
      <c r="AG32" s="22">
        <f t="shared" si="13"/>
        <v>20.369581765139305</v>
      </c>
      <c r="AH32" s="22">
        <f t="shared" si="20"/>
        <v>107.62550416558821</v>
      </c>
    </row>
    <row r="33" spans="2:34" x14ac:dyDescent="0.2">
      <c r="B33" s="22">
        <v>18</v>
      </c>
      <c r="C33" s="22">
        <f t="shared" si="14"/>
        <v>16230.547539315996</v>
      </c>
      <c r="D33" s="22">
        <f t="shared" si="15"/>
        <v>714.17960000000005</v>
      </c>
      <c r="E33" s="22">
        <f t="shared" si="16"/>
        <v>578.48547600000006</v>
      </c>
      <c r="F33" s="29">
        <f t="shared" si="25"/>
        <v>0.08</v>
      </c>
      <c r="G33" s="22">
        <f t="shared" si="21"/>
        <v>1344.7226412252796</v>
      </c>
      <c r="H33" s="22">
        <f t="shared" si="0"/>
        <v>211.53755656541276</v>
      </c>
      <c r="I33" s="22">
        <f t="shared" si="1"/>
        <v>17942.21809997586</v>
      </c>
      <c r="K33" s="22">
        <f t="shared" si="2"/>
        <v>18839.329004974654</v>
      </c>
      <c r="L33" s="22">
        <v>100000</v>
      </c>
      <c r="M33" s="22">
        <v>0</v>
      </c>
      <c r="N33" s="22">
        <f t="shared" si="3"/>
        <v>17942.21809997586</v>
      </c>
      <c r="P33" s="22">
        <f t="shared" si="4"/>
        <v>135.69412399999999</v>
      </c>
      <c r="Q33" s="22">
        <f t="shared" si="5"/>
        <v>211.53755656541276</v>
      </c>
      <c r="R33" s="22">
        <f t="shared" si="22"/>
        <v>114.283592</v>
      </c>
      <c r="S33" s="30">
        <f t="shared" si="26"/>
        <v>2.9999999999999995E-2</v>
      </c>
      <c r="T33" s="22">
        <f t="shared" si="17"/>
        <v>0.64231595999999958</v>
      </c>
      <c r="U33" s="22">
        <f t="shared" si="6"/>
        <v>75.183294168845947</v>
      </c>
      <c r="V33" s="22">
        <f t="shared" si="7"/>
        <v>0</v>
      </c>
      <c r="W33" s="22">
        <v>0</v>
      </c>
      <c r="X33" s="22">
        <f t="shared" si="8"/>
        <v>158.40711035656676</v>
      </c>
      <c r="Z33" s="22">
        <f t="shared" si="9"/>
        <v>158.40711035656676</v>
      </c>
      <c r="AA33" s="22">
        <f t="shared" si="10"/>
        <v>0</v>
      </c>
      <c r="AB33" s="22">
        <f t="shared" si="18"/>
        <v>158.40711035656676</v>
      </c>
      <c r="AD33" s="22">
        <f t="shared" si="19"/>
        <v>158.40711035656676</v>
      </c>
      <c r="AE33" s="22">
        <f t="shared" si="11"/>
        <v>78.445680464235181</v>
      </c>
      <c r="AF33" s="22">
        <f t="shared" si="12"/>
        <v>0.25024902911609154</v>
      </c>
      <c r="AG33" s="22">
        <f t="shared" si="13"/>
        <v>19.630955374526003</v>
      </c>
      <c r="AH33" s="22">
        <f t="shared" si="20"/>
        <v>95.586808265572841</v>
      </c>
    </row>
    <row r="34" spans="2:34" x14ac:dyDescent="0.2">
      <c r="B34" s="22">
        <v>19</v>
      </c>
      <c r="C34" s="22">
        <f t="shared" si="14"/>
        <v>17942.21809997586</v>
      </c>
      <c r="D34" s="22">
        <f t="shared" si="15"/>
        <v>714.17960000000005</v>
      </c>
      <c r="E34" s="22">
        <f t="shared" si="16"/>
        <v>578.48547600000006</v>
      </c>
      <c r="F34" s="29">
        <f t="shared" si="25"/>
        <v>0.08</v>
      </c>
      <c r="G34" s="22">
        <f t="shared" si="21"/>
        <v>1481.6562860780689</v>
      </c>
      <c r="H34" s="22">
        <f t="shared" si="0"/>
        <v>230.0235986205393</v>
      </c>
      <c r="I34" s="22">
        <f t="shared" si="1"/>
        <v>19772.33626343339</v>
      </c>
      <c r="K34" s="22">
        <f t="shared" si="2"/>
        <v>20760.953076605059</v>
      </c>
      <c r="L34" s="22">
        <v>100000</v>
      </c>
      <c r="M34" s="22">
        <v>0</v>
      </c>
      <c r="N34" s="22">
        <f t="shared" si="3"/>
        <v>19772.33626343339</v>
      </c>
      <c r="P34" s="22">
        <f t="shared" si="4"/>
        <v>135.69412399999999</v>
      </c>
      <c r="Q34" s="22">
        <f t="shared" si="5"/>
        <v>230.0235986205393</v>
      </c>
      <c r="R34" s="22">
        <f t="shared" si="22"/>
        <v>114.283592</v>
      </c>
      <c r="S34" s="30">
        <f t="shared" si="26"/>
        <v>2.9999999999999995E-2</v>
      </c>
      <c r="T34" s="22">
        <f t="shared" si="17"/>
        <v>0.64231595999999958</v>
      </c>
      <c r="U34" s="22">
        <f t="shared" si="6"/>
        <v>80.430220523091265</v>
      </c>
      <c r="V34" s="22">
        <f t="shared" si="7"/>
        <v>0</v>
      </c>
      <c r="W34" s="22">
        <v>0</v>
      </c>
      <c r="X34" s="22">
        <f t="shared" si="8"/>
        <v>171.64622605744802</v>
      </c>
      <c r="Z34" s="22">
        <f t="shared" si="9"/>
        <v>171.64622605744802</v>
      </c>
      <c r="AA34" s="22">
        <f t="shared" si="10"/>
        <v>0</v>
      </c>
      <c r="AB34" s="22">
        <f t="shared" si="18"/>
        <v>171.64622605744802</v>
      </c>
      <c r="AD34" s="22">
        <f t="shared" si="19"/>
        <v>171.64622605744802</v>
      </c>
      <c r="AE34" s="22">
        <f t="shared" si="11"/>
        <v>81.527056336315979</v>
      </c>
      <c r="AF34" s="22">
        <f t="shared" si="12"/>
        <v>0.23171206399638106</v>
      </c>
      <c r="AG34" s="22">
        <f t="shared" si="13"/>
        <v>18.890802495237011</v>
      </c>
      <c r="AH34" s="22">
        <f t="shared" si="20"/>
        <v>84.888203871309713</v>
      </c>
    </row>
    <row r="35" spans="2:34" x14ac:dyDescent="0.2">
      <c r="B35" s="22">
        <v>20</v>
      </c>
      <c r="C35" s="22">
        <f t="shared" si="14"/>
        <v>19772.33626343339</v>
      </c>
      <c r="D35" s="22">
        <f t="shared" si="15"/>
        <v>714.17960000000005</v>
      </c>
      <c r="E35" s="22">
        <f t="shared" si="16"/>
        <v>578.48547600000006</v>
      </c>
      <c r="F35" s="29">
        <f t="shared" si="25"/>
        <v>0.08</v>
      </c>
      <c r="G35" s="22">
        <f t="shared" si="21"/>
        <v>1628.0657391546713</v>
      </c>
      <c r="H35" s="22">
        <f t="shared" si="0"/>
        <v>249.78887478588061</v>
      </c>
      <c r="I35" s="22">
        <f t="shared" si="1"/>
        <v>21729.09860380218</v>
      </c>
      <c r="K35" s="22">
        <f t="shared" si="2"/>
        <v>22815.55353399229</v>
      </c>
      <c r="L35" s="22">
        <v>100000</v>
      </c>
      <c r="M35" s="22">
        <v>0</v>
      </c>
      <c r="N35" s="22">
        <f t="shared" si="3"/>
        <v>21729.09860380218</v>
      </c>
      <c r="P35" s="22">
        <f t="shared" si="4"/>
        <v>135.69412399999999</v>
      </c>
      <c r="Q35" s="22">
        <f t="shared" si="5"/>
        <v>249.78887478588061</v>
      </c>
      <c r="R35" s="22">
        <f t="shared" si="22"/>
        <v>114.283592</v>
      </c>
      <c r="S35" s="30">
        <f t="shared" si="26"/>
        <v>2.9999999999999995E-2</v>
      </c>
      <c r="T35" s="22">
        <f t="shared" si="17"/>
        <v>0.64231595999999958</v>
      </c>
      <c r="U35" s="22">
        <f t="shared" si="6"/>
        <v>86.060276906023716</v>
      </c>
      <c r="V35" s="22">
        <f t="shared" si="7"/>
        <v>0</v>
      </c>
      <c r="W35" s="22">
        <v>0</v>
      </c>
      <c r="X35" s="22">
        <f t="shared" si="8"/>
        <v>185.78144583985687</v>
      </c>
      <c r="Z35" s="22">
        <f t="shared" si="9"/>
        <v>185.78144583985687</v>
      </c>
      <c r="AA35" s="22">
        <f t="shared" si="10"/>
        <v>0</v>
      </c>
      <c r="AB35" s="22">
        <f t="shared" si="18"/>
        <v>185.78144583985687</v>
      </c>
      <c r="AD35" s="22">
        <f t="shared" si="19"/>
        <v>185.78144583985687</v>
      </c>
      <c r="AE35" s="22">
        <f t="shared" si="11"/>
        <v>84.626321719083919</v>
      </c>
      <c r="AF35" s="22">
        <f t="shared" si="12"/>
        <v>0.21454820740405653</v>
      </c>
      <c r="AG35" s="22">
        <f t="shared" si="13"/>
        <v>18.156425624028429</v>
      </c>
      <c r="AH35" s="22">
        <f t="shared" si="20"/>
        <v>75.380534527855488</v>
      </c>
    </row>
    <row r="36" spans="2:34" x14ac:dyDescent="0.2">
      <c r="B36" s="22">
        <v>21</v>
      </c>
      <c r="C36" s="22">
        <f t="shared" si="14"/>
        <v>21729.09860380218</v>
      </c>
      <c r="D36" s="22">
        <f t="shared" si="15"/>
        <v>714.17960000000005</v>
      </c>
      <c r="E36" s="22">
        <f t="shared" si="16"/>
        <v>578.48547600000006</v>
      </c>
      <c r="F36" s="29">
        <f t="shared" si="25"/>
        <v>0.08</v>
      </c>
      <c r="G36" s="22">
        <f t="shared" si="21"/>
        <v>1784.6067263841746</v>
      </c>
      <c r="H36" s="22">
        <f t="shared" si="0"/>
        <v>270.92190806186358</v>
      </c>
      <c r="I36" s="22">
        <f t="shared" si="1"/>
        <v>23821.268898124494</v>
      </c>
      <c r="K36" s="22">
        <f t="shared" si="2"/>
        <v>25012.332343030721</v>
      </c>
      <c r="L36" s="22">
        <v>100000</v>
      </c>
      <c r="M36" s="22">
        <v>0</v>
      </c>
      <c r="N36" s="22">
        <f t="shared" si="3"/>
        <v>23821.268898124494</v>
      </c>
      <c r="P36" s="22">
        <f t="shared" si="4"/>
        <v>135.69412399999999</v>
      </c>
      <c r="Q36" s="22">
        <f t="shared" si="5"/>
        <v>270.92190806186358</v>
      </c>
      <c r="R36" s="22">
        <f t="shared" si="22"/>
        <v>114.283592</v>
      </c>
      <c r="S36" s="30">
        <f t="shared" si="26"/>
        <v>2.9999999999999995E-2</v>
      </c>
      <c r="T36" s="22">
        <f t="shared" si="17"/>
        <v>0.64231595999999958</v>
      </c>
      <c r="U36" s="22">
        <f t="shared" si="6"/>
        <v>92.064089023173665</v>
      </c>
      <c r="V36" s="22">
        <f t="shared" si="7"/>
        <v>0</v>
      </c>
      <c r="W36" s="22">
        <v>0</v>
      </c>
      <c r="X36" s="22">
        <f t="shared" si="8"/>
        <v>200.91066699868992</v>
      </c>
      <c r="Z36" s="22">
        <f t="shared" si="9"/>
        <v>200.91066699868992</v>
      </c>
      <c r="AA36" s="22">
        <f t="shared" si="10"/>
        <v>0</v>
      </c>
      <c r="AB36" s="22">
        <f t="shared" si="18"/>
        <v>200.91066699868992</v>
      </c>
      <c r="AD36" s="22">
        <f t="shared" si="19"/>
        <v>200.91066699868992</v>
      </c>
      <c r="AE36" s="22">
        <f t="shared" si="11"/>
        <v>87.76059870992637</v>
      </c>
      <c r="AF36" s="22">
        <f t="shared" si="12"/>
        <v>0.19865574759634863</v>
      </c>
      <c r="AG36" s="22">
        <f t="shared" si="13"/>
        <v>17.434147346223572</v>
      </c>
      <c r="AH36" s="22">
        <f t="shared" si="20"/>
        <v>66.931246454923468</v>
      </c>
    </row>
    <row r="37" spans="2:34" x14ac:dyDescent="0.2">
      <c r="B37" s="22">
        <v>22</v>
      </c>
      <c r="C37" s="22">
        <f t="shared" si="14"/>
        <v>23821.268898124494</v>
      </c>
      <c r="D37" s="22">
        <f t="shared" si="15"/>
        <v>714.17960000000005</v>
      </c>
      <c r="E37" s="22">
        <f t="shared" si="16"/>
        <v>578.48547600000006</v>
      </c>
      <c r="F37" s="29">
        <f t="shared" si="25"/>
        <v>0.08</v>
      </c>
      <c r="G37" s="22">
        <f t="shared" si="21"/>
        <v>1951.9803499299596</v>
      </c>
      <c r="H37" s="22">
        <f t="shared" si="0"/>
        <v>293.51734724054455</v>
      </c>
      <c r="I37" s="22">
        <f t="shared" si="1"/>
        <v>26058.217376813911</v>
      </c>
      <c r="K37" s="22">
        <f t="shared" si="2"/>
        <v>27361.128245654607</v>
      </c>
      <c r="L37" s="22">
        <v>100000</v>
      </c>
      <c r="M37" s="22">
        <v>0</v>
      </c>
      <c r="N37" s="22">
        <f t="shared" si="3"/>
        <v>26058.217376813911</v>
      </c>
      <c r="P37" s="22">
        <f t="shared" si="4"/>
        <v>135.69412399999999</v>
      </c>
      <c r="Q37" s="22">
        <f t="shared" si="5"/>
        <v>293.51734724054455</v>
      </c>
      <c r="R37" s="22">
        <f t="shared" si="22"/>
        <v>114.283592</v>
      </c>
      <c r="S37" s="30">
        <f t="shared" si="26"/>
        <v>2.9999999999999995E-2</v>
      </c>
      <c r="T37" s="22">
        <f t="shared" si="17"/>
        <v>0.64231595999999958</v>
      </c>
      <c r="U37" s="22">
        <f t="shared" si="6"/>
        <v>98.419451012671502</v>
      </c>
      <c r="V37" s="22">
        <f t="shared" si="7"/>
        <v>0</v>
      </c>
      <c r="W37" s="22">
        <v>0</v>
      </c>
      <c r="X37" s="22">
        <f t="shared" si="8"/>
        <v>217.15074418787304</v>
      </c>
      <c r="Z37" s="22">
        <f t="shared" si="9"/>
        <v>217.15074418787304</v>
      </c>
      <c r="AA37" s="22">
        <f t="shared" si="10"/>
        <v>0</v>
      </c>
      <c r="AB37" s="22">
        <f t="shared" si="18"/>
        <v>217.15074418787304</v>
      </c>
      <c r="AD37" s="22">
        <f t="shared" si="19"/>
        <v>217.15074418787304</v>
      </c>
      <c r="AE37" s="22">
        <f t="shared" si="11"/>
        <v>90.950263740045727</v>
      </c>
      <c r="AF37" s="22">
        <f t="shared" si="12"/>
        <v>0.18394050703365611</v>
      </c>
      <c r="AG37" s="22">
        <f t="shared" si="13"/>
        <v>16.729437627188759</v>
      </c>
      <c r="AH37" s="22">
        <f t="shared" si="20"/>
        <v>59.422540626761915</v>
      </c>
    </row>
    <row r="38" spans="2:34" x14ac:dyDescent="0.2">
      <c r="B38" s="22">
        <v>23</v>
      </c>
      <c r="C38" s="22">
        <f t="shared" si="14"/>
        <v>26058.217376813911</v>
      </c>
      <c r="D38" s="22">
        <f t="shared" si="15"/>
        <v>714.17960000000005</v>
      </c>
      <c r="E38" s="22">
        <f t="shared" si="16"/>
        <v>578.48547600000006</v>
      </c>
      <c r="F38" s="29">
        <f t="shared" si="25"/>
        <v>0.08</v>
      </c>
      <c r="G38" s="22">
        <f t="shared" si="21"/>
        <v>2130.9362282251132</v>
      </c>
      <c r="H38" s="22">
        <f t="shared" si="0"/>
        <v>317.67639081039027</v>
      </c>
      <c r="I38" s="22">
        <f t="shared" si="1"/>
        <v>28449.962690228636</v>
      </c>
      <c r="K38" s="22">
        <f t="shared" si="2"/>
        <v>29872.460824740068</v>
      </c>
      <c r="L38" s="22">
        <v>100000</v>
      </c>
      <c r="M38" s="22">
        <v>0</v>
      </c>
      <c r="N38" s="22">
        <f t="shared" si="3"/>
        <v>28449.962690228636</v>
      </c>
      <c r="P38" s="22">
        <f t="shared" si="4"/>
        <v>135.69412399999999</v>
      </c>
      <c r="Q38" s="22">
        <f t="shared" si="5"/>
        <v>317.67639081039027</v>
      </c>
      <c r="R38" s="22">
        <f t="shared" si="22"/>
        <v>114.283592</v>
      </c>
      <c r="S38" s="30">
        <f t="shared" si="26"/>
        <v>2.9999999999999995E-2</v>
      </c>
      <c r="T38" s="22">
        <f t="shared" si="17"/>
        <v>0.64231595999999958</v>
      </c>
      <c r="U38" s="22">
        <f t="shared" si="6"/>
        <v>105.08737094927751</v>
      </c>
      <c r="V38" s="22">
        <f t="shared" si="7"/>
        <v>0</v>
      </c>
      <c r="W38" s="22">
        <v>0</v>
      </c>
      <c r="X38" s="22">
        <f t="shared" si="8"/>
        <v>234.64186782111278</v>
      </c>
      <c r="Z38" s="22">
        <f t="shared" si="9"/>
        <v>234.64186782111278</v>
      </c>
      <c r="AA38" s="22">
        <f t="shared" si="10"/>
        <v>0</v>
      </c>
      <c r="AB38" s="22">
        <f t="shared" si="18"/>
        <v>234.64186782111278</v>
      </c>
      <c r="AD38" s="22">
        <f t="shared" si="19"/>
        <v>234.64186782111278</v>
      </c>
      <c r="AE38" s="22">
        <f t="shared" si="11"/>
        <v>94.219529806476103</v>
      </c>
      <c r="AF38" s="22">
        <f t="shared" si="12"/>
        <v>0.17031528429042234</v>
      </c>
      <c r="AG38" s="22">
        <f t="shared" si="13"/>
        <v>16.047026004699898</v>
      </c>
      <c r="AH38" s="22">
        <f t="shared" si="20"/>
        <v>52.74973054561822</v>
      </c>
    </row>
    <row r="39" spans="2:34" x14ac:dyDescent="0.2">
      <c r="B39" s="22">
        <v>24</v>
      </c>
      <c r="C39" s="22">
        <f t="shared" si="14"/>
        <v>28449.962690228636</v>
      </c>
      <c r="D39" s="22">
        <f t="shared" si="15"/>
        <v>714.17960000000005</v>
      </c>
      <c r="E39" s="22">
        <f t="shared" si="16"/>
        <v>578.48547600000006</v>
      </c>
      <c r="F39" s="29">
        <f t="shared" si="25"/>
        <v>0.08</v>
      </c>
      <c r="G39" s="22">
        <f t="shared" si="21"/>
        <v>2322.2758532982912</v>
      </c>
      <c r="H39" s="22">
        <f t="shared" si="0"/>
        <v>343.50724019526928</v>
      </c>
      <c r="I39" s="22">
        <f t="shared" si="1"/>
        <v>31007.216779331662</v>
      </c>
      <c r="K39" s="22">
        <f t="shared" si="2"/>
        <v>32557.577618298248</v>
      </c>
      <c r="L39" s="22">
        <v>100000</v>
      </c>
      <c r="M39" s="22">
        <v>0</v>
      </c>
      <c r="N39" s="22">
        <f t="shared" si="3"/>
        <v>31007.216779331662</v>
      </c>
      <c r="P39" s="22">
        <f t="shared" si="4"/>
        <v>135.69412399999999</v>
      </c>
      <c r="Q39" s="22">
        <f t="shared" si="5"/>
        <v>343.50724019526928</v>
      </c>
      <c r="R39" s="22">
        <f t="shared" si="22"/>
        <v>114.283592</v>
      </c>
      <c r="S39" s="30">
        <f t="shared" si="26"/>
        <v>2.9999999999999995E-2</v>
      </c>
      <c r="T39" s="22">
        <f t="shared" si="17"/>
        <v>0.64231595999999958</v>
      </c>
      <c r="U39" s="22">
        <f t="shared" si="6"/>
        <v>112.00715033216989</v>
      </c>
      <c r="V39" s="22">
        <f t="shared" si="7"/>
        <v>0</v>
      </c>
      <c r="W39" s="22">
        <v>0</v>
      </c>
      <c r="X39" s="22">
        <f t="shared" si="8"/>
        <v>253.5529378230994</v>
      </c>
      <c r="Z39" s="22">
        <f t="shared" si="9"/>
        <v>253.5529378230994</v>
      </c>
      <c r="AA39" s="22">
        <f t="shared" si="10"/>
        <v>71.972758616762846</v>
      </c>
      <c r="AB39" s="22">
        <f t="shared" si="18"/>
        <v>184.57126077659291</v>
      </c>
      <c r="AD39" s="22">
        <f t="shared" si="19"/>
        <v>184.57126077659291</v>
      </c>
      <c r="AE39" s="22">
        <f t="shared" si="11"/>
        <v>71.044818495694912</v>
      </c>
      <c r="AF39" s="22">
        <f t="shared" si="12"/>
        <v>0.1576993373059466</v>
      </c>
      <c r="AG39" s="22">
        <f t="shared" si="13"/>
        <v>11.203720795792345</v>
      </c>
      <c r="AH39" s="22">
        <f t="shared" si="20"/>
        <v>46.819782814544382</v>
      </c>
    </row>
    <row r="40" spans="2:34" x14ac:dyDescent="0.2">
      <c r="B40" s="22">
        <v>25</v>
      </c>
      <c r="C40" s="22">
        <f t="shared" si="14"/>
        <v>31007.216779331662</v>
      </c>
      <c r="D40" s="22">
        <f t="shared" si="15"/>
        <v>714.17960000000005</v>
      </c>
      <c r="E40" s="22">
        <f t="shared" si="16"/>
        <v>578.48547600000006</v>
      </c>
      <c r="F40" s="29">
        <f t="shared" si="25"/>
        <v>0.08</v>
      </c>
      <c r="G40" s="22">
        <f t="shared" si="21"/>
        <v>2526.8561804265332</v>
      </c>
      <c r="H40" s="22">
        <f t="shared" si="0"/>
        <v>371.125584357582</v>
      </c>
      <c r="I40" s="22">
        <f t="shared" si="1"/>
        <v>33741.432851400612</v>
      </c>
      <c r="K40" s="22">
        <f t="shared" si="2"/>
        <v>35428.504493970642</v>
      </c>
      <c r="L40" s="22">
        <v>100000</v>
      </c>
      <c r="M40" s="22">
        <v>0</v>
      </c>
      <c r="N40" s="22">
        <f t="shared" si="3"/>
        <v>33741.432851400612</v>
      </c>
      <c r="P40" s="22">
        <f t="shared" si="4"/>
        <v>135.69412399999999</v>
      </c>
      <c r="Q40" s="22">
        <f t="shared" si="5"/>
        <v>371.125584357582</v>
      </c>
      <c r="R40" s="22">
        <f t="shared" si="22"/>
        <v>114.283592</v>
      </c>
      <c r="S40" s="30">
        <f t="shared" si="26"/>
        <v>2.9999999999999995E-2</v>
      </c>
      <c r="T40" s="22">
        <f t="shared" si="17"/>
        <v>0.64231595999999958</v>
      </c>
      <c r="U40" s="22">
        <f t="shared" si="6"/>
        <v>119.09028258851097</v>
      </c>
      <c r="V40" s="22">
        <f t="shared" si="7"/>
        <v>0</v>
      </c>
      <c r="W40" s="22">
        <v>0</v>
      </c>
      <c r="X40" s="22">
        <f t="shared" si="8"/>
        <v>274.08814972907101</v>
      </c>
      <c r="Z40" s="22">
        <f t="shared" si="9"/>
        <v>274.08814972907101</v>
      </c>
      <c r="AA40" s="22">
        <f t="shared" si="10"/>
        <v>363.38238935559446</v>
      </c>
      <c r="AB40" s="22">
        <f t="shared" si="18"/>
        <v>0</v>
      </c>
      <c r="AD40" s="22">
        <f t="shared" si="19"/>
        <v>0</v>
      </c>
      <c r="AE40" s="22">
        <f t="shared" si="11"/>
        <v>0</v>
      </c>
      <c r="AF40" s="22">
        <f t="shared" si="12"/>
        <v>0.1460179049129135</v>
      </c>
      <c r="AG40" s="22">
        <f t="shared" si="13"/>
        <v>0</v>
      </c>
      <c r="AH40" s="22">
        <f t="shared" si="20"/>
        <v>41.550020163645669</v>
      </c>
    </row>
    <row r="41" spans="2:34" x14ac:dyDescent="0.2">
      <c r="B41" s="22">
        <v>26</v>
      </c>
      <c r="C41" s="22">
        <f t="shared" si="14"/>
        <v>33741.432851400612</v>
      </c>
      <c r="D41" s="22">
        <f t="shared" si="15"/>
        <v>714.17960000000005</v>
      </c>
      <c r="E41" s="22">
        <f t="shared" si="16"/>
        <v>578.48547600000006</v>
      </c>
      <c r="F41" s="29">
        <f t="shared" si="25"/>
        <v>0.08</v>
      </c>
      <c r="G41" s="22">
        <f t="shared" si="21"/>
        <v>2745.5934661920492</v>
      </c>
      <c r="H41" s="22">
        <f t="shared" si="0"/>
        <v>400.65511793592663</v>
      </c>
      <c r="I41" s="22">
        <f t="shared" si="1"/>
        <v>36664.856675656738</v>
      </c>
      <c r="K41" s="22">
        <f t="shared" si="2"/>
        <v>38498.099509439577</v>
      </c>
      <c r="L41" s="22">
        <v>100000</v>
      </c>
      <c r="M41" s="22">
        <v>0</v>
      </c>
      <c r="N41" s="22">
        <f t="shared" si="3"/>
        <v>36664.856675656738</v>
      </c>
      <c r="P41" s="22">
        <f t="shared" si="4"/>
        <v>135.69412399999999</v>
      </c>
      <c r="Q41" s="22">
        <f t="shared" si="5"/>
        <v>400.65511793592663</v>
      </c>
      <c r="R41" s="22">
        <f t="shared" si="22"/>
        <v>114.283592</v>
      </c>
      <c r="S41" s="30">
        <f t="shared" si="26"/>
        <v>2.9999999999999995E-2</v>
      </c>
      <c r="T41" s="22">
        <f t="shared" si="17"/>
        <v>0.64231595999999958</v>
      </c>
      <c r="U41" s="22">
        <f t="shared" si="6"/>
        <v>126.21291008532084</v>
      </c>
      <c r="V41" s="22">
        <f t="shared" si="7"/>
        <v>0</v>
      </c>
      <c r="W41" s="22">
        <v>0</v>
      </c>
      <c r="X41" s="22">
        <f t="shared" si="8"/>
        <v>296.49505581060572</v>
      </c>
      <c r="Z41" s="22">
        <f t="shared" si="9"/>
        <v>296.49505581060572</v>
      </c>
      <c r="AA41" s="22">
        <f t="shared" si="10"/>
        <v>700.12322887983316</v>
      </c>
      <c r="AB41" s="22">
        <f t="shared" si="18"/>
        <v>0</v>
      </c>
      <c r="AD41" s="22">
        <f t="shared" si="19"/>
        <v>0</v>
      </c>
      <c r="AE41" s="22">
        <f t="shared" si="11"/>
        <v>0</v>
      </c>
      <c r="AF41" s="22">
        <f t="shared" si="12"/>
        <v>0.13520176380825324</v>
      </c>
      <c r="AG41" s="22">
        <f t="shared" si="13"/>
        <v>0</v>
      </c>
      <c r="AH41" s="22">
        <f t="shared" si="20"/>
        <v>36.866968848571929</v>
      </c>
    </row>
    <row r="42" spans="2:34" x14ac:dyDescent="0.2">
      <c r="B42" s="22">
        <v>27</v>
      </c>
      <c r="C42" s="22">
        <f t="shared" si="14"/>
        <v>36664.856675656738</v>
      </c>
      <c r="D42" s="22">
        <f t="shared" si="15"/>
        <v>714.17960000000005</v>
      </c>
      <c r="E42" s="22">
        <f t="shared" si="16"/>
        <v>578.48547600000006</v>
      </c>
      <c r="F42" s="29">
        <f t="shared" si="25"/>
        <v>0.08</v>
      </c>
      <c r="G42" s="22">
        <f t="shared" si="21"/>
        <v>2979.4673721325394</v>
      </c>
      <c r="H42" s="22">
        <f t="shared" si="0"/>
        <v>432.22809523789277</v>
      </c>
      <c r="I42" s="22">
        <f t="shared" si="1"/>
        <v>39790.581428551384</v>
      </c>
      <c r="K42" s="22">
        <f t="shared" si="2"/>
        <v>41780.110499978953</v>
      </c>
      <c r="L42" s="22">
        <v>100000</v>
      </c>
      <c r="M42" s="22">
        <v>0</v>
      </c>
      <c r="N42" s="22">
        <f t="shared" si="3"/>
        <v>39790.581428551384</v>
      </c>
      <c r="P42" s="22">
        <f t="shared" si="4"/>
        <v>135.69412399999999</v>
      </c>
      <c r="Q42" s="22">
        <f t="shared" si="5"/>
        <v>432.22809523789277</v>
      </c>
      <c r="R42" s="22">
        <f t="shared" si="22"/>
        <v>114.283592</v>
      </c>
      <c r="S42" s="30">
        <f t="shared" si="26"/>
        <v>2.9999999999999995E-2</v>
      </c>
      <c r="T42" s="22">
        <f t="shared" si="17"/>
        <v>0.64231595999999958</v>
      </c>
      <c r="U42" s="22">
        <f t="shared" si="6"/>
        <v>133.20652426667166</v>
      </c>
      <c r="V42" s="22">
        <f t="shared" si="7"/>
        <v>0</v>
      </c>
      <c r="W42" s="22">
        <v>0</v>
      </c>
      <c r="X42" s="22">
        <f t="shared" si="8"/>
        <v>321.07441893122109</v>
      </c>
      <c r="Z42" s="22">
        <f t="shared" si="9"/>
        <v>321.07441893122109</v>
      </c>
      <c r="AA42" s="22">
        <f t="shared" si="10"/>
        <v>1088.0335517986341</v>
      </c>
      <c r="AB42" s="22">
        <f t="shared" si="18"/>
        <v>0</v>
      </c>
      <c r="AD42" s="22">
        <f t="shared" si="19"/>
        <v>0</v>
      </c>
      <c r="AE42" s="22">
        <f t="shared" si="11"/>
        <v>0</v>
      </c>
      <c r="AF42" s="22">
        <f t="shared" si="12"/>
        <v>0.12518681834097523</v>
      </c>
      <c r="AG42" s="22">
        <f t="shared" si="13"/>
        <v>0</v>
      </c>
      <c r="AH42" s="22">
        <f t="shared" si="20"/>
        <v>32.705334352669453</v>
      </c>
    </row>
    <row r="43" spans="2:34" x14ac:dyDescent="0.2">
      <c r="B43" s="22">
        <v>28</v>
      </c>
      <c r="C43" s="22">
        <f t="shared" si="14"/>
        <v>39790.581428551384</v>
      </c>
      <c r="D43" s="22">
        <f t="shared" si="15"/>
        <v>714.17960000000005</v>
      </c>
      <c r="E43" s="22">
        <f t="shared" si="16"/>
        <v>578.48547600000006</v>
      </c>
      <c r="F43" s="29">
        <f t="shared" si="25"/>
        <v>0.08</v>
      </c>
      <c r="G43" s="22">
        <f>(E43+C43)*F43</f>
        <v>3229.5253523641109</v>
      </c>
      <c r="H43" s="22">
        <f t="shared" si="0"/>
        <v>465.98592256915492</v>
      </c>
      <c r="I43" s="22">
        <f t="shared" si="1"/>
        <v>43132.606334346339</v>
      </c>
      <c r="K43" s="22">
        <f t="shared" si="2"/>
        <v>45289.236651063657</v>
      </c>
      <c r="L43" s="22">
        <v>100000</v>
      </c>
      <c r="M43" s="22">
        <v>0</v>
      </c>
      <c r="N43" s="22">
        <f t="shared" si="3"/>
        <v>43132.606334346339</v>
      </c>
      <c r="P43" s="22">
        <f t="shared" si="4"/>
        <v>135.69412399999999</v>
      </c>
      <c r="Q43" s="22">
        <f t="shared" si="5"/>
        <v>465.98592256915492</v>
      </c>
      <c r="R43" s="22">
        <f t="shared" si="22"/>
        <v>114.283592</v>
      </c>
      <c r="S43" s="30">
        <f t="shared" si="26"/>
        <v>2.9999999999999995E-2</v>
      </c>
      <c r="T43" s="22">
        <f t="shared" si="17"/>
        <v>0.64231595999999958</v>
      </c>
      <c r="U43" s="22">
        <f t="shared" si="6"/>
        <v>139.84652746223139</v>
      </c>
      <c r="V43" s="22">
        <f t="shared" si="7"/>
        <v>0</v>
      </c>
      <c r="W43" s="22">
        <v>0</v>
      </c>
      <c r="X43" s="22">
        <f t="shared" si="8"/>
        <v>348.19224306692354</v>
      </c>
      <c r="Z43" s="22">
        <f t="shared" si="9"/>
        <v>348.19224306692354</v>
      </c>
      <c r="AA43" s="22">
        <f t="shared" si="10"/>
        <v>1533.8415603160718</v>
      </c>
      <c r="AB43" s="22">
        <f t="shared" si="18"/>
        <v>0</v>
      </c>
      <c r="AD43" s="22">
        <f t="shared" si="19"/>
        <v>0</v>
      </c>
      <c r="AE43" s="22">
        <f t="shared" si="11"/>
        <v>0</v>
      </c>
      <c r="AF43" s="22">
        <f t="shared" si="12"/>
        <v>0.11591372068608817</v>
      </c>
      <c r="AG43" s="22">
        <f t="shared" si="13"/>
        <v>0</v>
      </c>
      <c r="AH43" s="22">
        <f t="shared" si="20"/>
        <v>29.007091112805778</v>
      </c>
    </row>
    <row r="44" spans="2:34" x14ac:dyDescent="0.2">
      <c r="B44" s="22">
        <v>29</v>
      </c>
      <c r="C44" s="22">
        <f t="shared" si="14"/>
        <v>43132.606334346339</v>
      </c>
      <c r="D44" s="22">
        <f t="shared" si="15"/>
        <v>714.17960000000005</v>
      </c>
      <c r="E44" s="22">
        <f t="shared" si="16"/>
        <v>578.48547600000006</v>
      </c>
      <c r="F44" s="29">
        <f t="shared" si="25"/>
        <v>0.08</v>
      </c>
      <c r="G44" s="22">
        <f t="shared" si="21"/>
        <v>3496.8873448277072</v>
      </c>
      <c r="H44" s="22">
        <f t="shared" si="0"/>
        <v>502.07979155174053</v>
      </c>
      <c r="I44" s="22">
        <f t="shared" si="1"/>
        <v>46705.899363622309</v>
      </c>
      <c r="K44" s="22">
        <f t="shared" si="2"/>
        <v>49041.194331803425</v>
      </c>
      <c r="L44" s="22">
        <v>100000</v>
      </c>
      <c r="M44" s="22">
        <v>0</v>
      </c>
      <c r="N44" s="22">
        <f t="shared" si="3"/>
        <v>46705.899363622309</v>
      </c>
      <c r="P44" s="22">
        <f t="shared" si="4"/>
        <v>135.69412399999999</v>
      </c>
      <c r="Q44" s="22">
        <f t="shared" si="5"/>
        <v>502.07979155174053</v>
      </c>
      <c r="R44" s="22">
        <f t="shared" si="22"/>
        <v>114.283592</v>
      </c>
      <c r="S44" s="30">
        <f t="shared" si="26"/>
        <v>2.9999999999999995E-2</v>
      </c>
      <c r="T44" s="22">
        <f t="shared" si="17"/>
        <v>0.64231595999999958</v>
      </c>
      <c r="U44" s="22">
        <f t="shared" si="6"/>
        <v>145.83819543339396</v>
      </c>
      <c r="V44" s="22">
        <f t="shared" si="7"/>
        <v>0</v>
      </c>
      <c r="W44" s="22">
        <v>0</v>
      </c>
      <c r="X44" s="22">
        <f t="shared" si="8"/>
        <v>378.2944440783466</v>
      </c>
      <c r="Z44" s="22">
        <f t="shared" si="9"/>
        <v>378.2944440783466</v>
      </c>
      <c r="AA44" s="22">
        <f t="shared" si="10"/>
        <v>2045.3379112281048</v>
      </c>
      <c r="AB44" s="22">
        <f t="shared" si="18"/>
        <v>0</v>
      </c>
      <c r="AD44" s="22">
        <f t="shared" si="19"/>
        <v>0</v>
      </c>
      <c r="AE44" s="22">
        <f t="shared" si="11"/>
        <v>0</v>
      </c>
      <c r="AF44" s="22">
        <f t="shared" si="12"/>
        <v>0.10732751915378534</v>
      </c>
      <c r="AG44" s="22">
        <f t="shared" si="13"/>
        <v>0</v>
      </c>
      <c r="AH44" s="22">
        <f t="shared" si="20"/>
        <v>25.720673578380818</v>
      </c>
    </row>
    <row r="45" spans="2:34" x14ac:dyDescent="0.2">
      <c r="B45" s="22">
        <v>30</v>
      </c>
      <c r="C45" s="22">
        <f t="shared" si="14"/>
        <v>46705.899363622309</v>
      </c>
      <c r="D45" s="22">
        <f t="shared" si="15"/>
        <v>714.17960000000005</v>
      </c>
      <c r="E45" s="22">
        <f t="shared" si="16"/>
        <v>578.48547600000006</v>
      </c>
      <c r="F45" s="29">
        <f t="shared" si="25"/>
        <v>0.08</v>
      </c>
      <c r="G45" s="22">
        <f>(E45+C45)*F45</f>
        <v>3782.7507871697849</v>
      </c>
      <c r="H45" s="22">
        <f t="shared" si="0"/>
        <v>540.67135626792094</v>
      </c>
      <c r="I45" s="22">
        <f t="shared" si="1"/>
        <v>50526.464270524171</v>
      </c>
      <c r="K45" s="22">
        <f t="shared" si="2"/>
        <v>53052.787484050379</v>
      </c>
      <c r="L45" s="22">
        <v>100000</v>
      </c>
      <c r="M45" s="22">
        <v>0</v>
      </c>
      <c r="N45" s="22">
        <f t="shared" si="3"/>
        <v>50526.464270524171</v>
      </c>
      <c r="P45" s="22">
        <f t="shared" si="4"/>
        <v>135.69412399999999</v>
      </c>
      <c r="Q45" s="22">
        <f t="shared" si="5"/>
        <v>540.67135626792094</v>
      </c>
      <c r="R45" s="22">
        <f t="shared" si="22"/>
        <v>114.283592</v>
      </c>
      <c r="S45" s="30">
        <f t="shared" si="26"/>
        <v>2.9999999999999995E-2</v>
      </c>
      <c r="T45" s="22">
        <f t="shared" si="17"/>
        <v>0.64231595999999958</v>
      </c>
      <c r="U45" s="22">
        <f t="shared" si="6"/>
        <v>150.79948419957012</v>
      </c>
      <c r="V45" s="22">
        <f t="shared" si="7"/>
        <v>0</v>
      </c>
      <c r="W45" s="22">
        <f>MAX(K45-I45,0)*J83</f>
        <v>2518.6227685932986</v>
      </c>
      <c r="X45" s="22">
        <f t="shared" si="8"/>
        <v>-2106.6980485649478</v>
      </c>
      <c r="Z45" s="22">
        <f t="shared" si="9"/>
        <v>-2106.6980485649478</v>
      </c>
      <c r="AA45" s="22">
        <v>0</v>
      </c>
      <c r="AB45" s="22">
        <f t="shared" si="18"/>
        <v>0</v>
      </c>
      <c r="AD45" s="22">
        <f t="shared" si="19"/>
        <v>0</v>
      </c>
      <c r="AE45" s="22">
        <f t="shared" si="11"/>
        <v>0</v>
      </c>
      <c r="AF45" s="22">
        <f t="shared" si="12"/>
        <v>9.9377332549801231E-2</v>
      </c>
      <c r="AG45" s="22">
        <f t="shared" si="13"/>
        <v>0</v>
      </c>
      <c r="AH45" s="22">
        <f t="shared" si="20"/>
        <v>22.800257325601368</v>
      </c>
    </row>
    <row r="52" spans="2:20" x14ac:dyDescent="0.2">
      <c r="B52" s="21" t="s">
        <v>35</v>
      </c>
      <c r="C52" s="19"/>
      <c r="D52" s="19"/>
      <c r="F52" s="21" t="s">
        <v>36</v>
      </c>
      <c r="H52" s="21" t="s">
        <v>37</v>
      </c>
      <c r="I52" s="19"/>
      <c r="J52" s="19"/>
      <c r="K52" s="19"/>
      <c r="N52" s="21" t="s">
        <v>56</v>
      </c>
      <c r="O52" s="19"/>
      <c r="P52" s="19"/>
      <c r="Q52" s="19"/>
      <c r="R52" s="19"/>
      <c r="S52" s="19"/>
      <c r="T52" s="19"/>
    </row>
    <row r="53" spans="2:20" ht="34" x14ac:dyDescent="0.2">
      <c r="B53" s="19" t="s">
        <v>0</v>
      </c>
      <c r="C53" s="19"/>
      <c r="D53" s="19"/>
      <c r="F53" s="19"/>
      <c r="G53" s="14"/>
      <c r="H53" s="19"/>
      <c r="I53" s="23"/>
      <c r="J53" s="23"/>
      <c r="K53" s="19"/>
      <c r="N53" s="19" t="s">
        <v>13</v>
      </c>
      <c r="O53" s="20" t="s">
        <v>34</v>
      </c>
      <c r="P53" s="20" t="s">
        <v>33</v>
      </c>
      <c r="Q53" s="20" t="s">
        <v>32</v>
      </c>
      <c r="R53" s="19" t="s">
        <v>19</v>
      </c>
      <c r="S53" s="19" t="s">
        <v>20</v>
      </c>
      <c r="T53" s="19" t="s">
        <v>21</v>
      </c>
    </row>
    <row r="54" spans="2:20" x14ac:dyDescent="0.2">
      <c r="B54" s="22">
        <v>30</v>
      </c>
      <c r="C54" s="22">
        <v>0.99968455413538904</v>
      </c>
      <c r="D54" s="28">
        <f>0.000315445864610964+0.0001</f>
        <v>4.1544586461096401E-4</v>
      </c>
      <c r="F54" s="22">
        <v>0.04</v>
      </c>
      <c r="H54" s="28">
        <f>D54</f>
        <v>4.1544586461096401E-4</v>
      </c>
      <c r="I54" s="22">
        <f>(1-H54)*F54</f>
        <v>3.9983382165415561E-2</v>
      </c>
      <c r="J54" s="22">
        <f>1-H54-I54</f>
        <v>0.95960117196997352</v>
      </c>
      <c r="K54" s="22">
        <v>1</v>
      </c>
      <c r="N54" s="22">
        <v>1</v>
      </c>
      <c r="O54" s="22">
        <v>0</v>
      </c>
      <c r="P54" s="22">
        <f>$B$3</f>
        <v>714.17960000000005</v>
      </c>
      <c r="Q54" s="22">
        <f>P54*$B$4</f>
        <v>578.48547600000006</v>
      </c>
      <c r="R54" s="22">
        <f>(Q54+O54)*$B$7</f>
        <v>23.139419040000003</v>
      </c>
      <c r="S54" s="22">
        <f>30+$B$5*(O54+Q54+R54)</f>
        <v>36.016248950399998</v>
      </c>
      <c r="T54" s="22">
        <f>O54+Q54+R54-S54</f>
        <v>565.60864608960003</v>
      </c>
    </row>
    <row r="55" spans="2:20" x14ac:dyDescent="0.2">
      <c r="B55" s="22">
        <v>31</v>
      </c>
      <c r="C55" s="22">
        <v>0.99967271648292844</v>
      </c>
      <c r="D55" s="28">
        <f>0.000327283517071564+0.0001</f>
        <v>4.2728351707156399E-4</v>
      </c>
      <c r="F55" s="22">
        <v>0.04</v>
      </c>
      <c r="H55" s="28">
        <f t="shared" ref="H55:H83" si="27">D55</f>
        <v>4.2728351707156399E-4</v>
      </c>
      <c r="I55" s="22">
        <f t="shared" ref="I55:I82" si="28">(1-H55)*F55</f>
        <v>3.998290865931714E-2</v>
      </c>
      <c r="J55" s="22">
        <f t="shared" ref="J55:J83" si="29">1-H55-I55</f>
        <v>0.95958980782361136</v>
      </c>
      <c r="K55" s="22">
        <f>J54*K54</f>
        <v>0.95960117196997352</v>
      </c>
      <c r="N55" s="22">
        <v>2</v>
      </c>
      <c r="O55" s="22">
        <f>T54</f>
        <v>565.60864608960003</v>
      </c>
      <c r="P55" s="22">
        <f t="shared" ref="P55:P83" si="30">$B$3</f>
        <v>714.17960000000005</v>
      </c>
      <c r="Q55" s="22">
        <f t="shared" ref="Q55:Q83" si="31">P55*$B$4</f>
        <v>578.48547600000006</v>
      </c>
      <c r="R55" s="22">
        <f>(Q55+O55)*$B$7</f>
        <v>45.76376488358401</v>
      </c>
      <c r="S55" s="22">
        <f t="shared" ref="S55:S83" si="32">30+$B$5*(O55+Q55+R55)</f>
        <v>41.898578869731843</v>
      </c>
      <c r="T55" s="22">
        <f t="shared" ref="T55:T83" si="33">O55+Q55+R55-S55</f>
        <v>1147.9593081034523</v>
      </c>
    </row>
    <row r="56" spans="2:20" x14ac:dyDescent="0.2">
      <c r="B56" s="22">
        <v>32</v>
      </c>
      <c r="C56" s="22">
        <v>0.99965941112888679</v>
      </c>
      <c r="D56" s="22">
        <v>3.4058887111321212E-4</v>
      </c>
      <c r="F56" s="22">
        <v>0.04</v>
      </c>
      <c r="H56" s="22">
        <f t="shared" si="27"/>
        <v>3.4058887111321212E-4</v>
      </c>
      <c r="I56" s="22">
        <f t="shared" si="28"/>
        <v>3.9986376445155472E-2</v>
      </c>
      <c r="J56" s="22">
        <f t="shared" si="29"/>
        <v>0.95967303468373133</v>
      </c>
      <c r="K56" s="22">
        <f t="shared" ref="K56:K83" si="34">J55*K55</f>
        <v>0.92082350419797909</v>
      </c>
      <c r="N56" s="22">
        <v>3</v>
      </c>
      <c r="O56" s="22">
        <f t="shared" ref="O56:O83" si="35">T55</f>
        <v>1147.9593081034523</v>
      </c>
      <c r="P56" s="22">
        <f t="shared" si="30"/>
        <v>714.17960000000005</v>
      </c>
      <c r="Q56" s="22">
        <f t="shared" si="31"/>
        <v>578.48547600000006</v>
      </c>
      <c r="R56" s="22">
        <f t="shared" ref="R56:R81" si="36">(Q56+O56)*$B$7</f>
        <v>69.057791364138097</v>
      </c>
      <c r="S56" s="22">
        <f t="shared" si="32"/>
        <v>47.955025754675901</v>
      </c>
      <c r="T56" s="22">
        <f t="shared" si="33"/>
        <v>1747.5475497129144</v>
      </c>
    </row>
    <row r="57" spans="2:20" x14ac:dyDescent="0.2">
      <c r="B57" s="22">
        <v>33</v>
      </c>
      <c r="C57" s="22">
        <v>0.99964445612233466</v>
      </c>
      <c r="D57" s="22">
        <v>3.5554387766534301E-4</v>
      </c>
      <c r="F57" s="22">
        <v>0.04</v>
      </c>
      <c r="H57" s="22">
        <f t="shared" si="27"/>
        <v>3.5554387766534301E-4</v>
      </c>
      <c r="I57" s="22">
        <f t="shared" si="28"/>
        <v>3.998577824489339E-2</v>
      </c>
      <c r="J57" s="22">
        <f t="shared" si="29"/>
        <v>0.9596586778774413</v>
      </c>
      <c r="K57" s="22">
        <f t="shared" si="34"/>
        <v>0.88368948668178227</v>
      </c>
      <c r="N57" s="22">
        <v>4</v>
      </c>
      <c r="O57" s="22">
        <f t="shared" si="35"/>
        <v>1747.5475497129144</v>
      </c>
      <c r="P57" s="22">
        <f t="shared" si="30"/>
        <v>714.17960000000005</v>
      </c>
      <c r="Q57" s="22">
        <f t="shared" si="31"/>
        <v>578.48547600000006</v>
      </c>
      <c r="R57" s="22">
        <f t="shared" si="36"/>
        <v>93.041321028516577</v>
      </c>
      <c r="S57" s="22">
        <f t="shared" si="32"/>
        <v>54.190743467414308</v>
      </c>
      <c r="T57" s="22">
        <f t="shared" si="33"/>
        <v>2364.8836032740164</v>
      </c>
    </row>
    <row r="58" spans="2:20" x14ac:dyDescent="0.2">
      <c r="B58" s="22">
        <v>34</v>
      </c>
      <c r="C58" s="22">
        <v>0.99962764696203188</v>
      </c>
      <c r="D58" s="22">
        <v>3.7235303796812058E-4</v>
      </c>
      <c r="F58" s="22">
        <v>0.04</v>
      </c>
      <c r="H58" s="22">
        <f t="shared" si="27"/>
        <v>3.7235303796812058E-4</v>
      </c>
      <c r="I58" s="22">
        <f t="shared" si="28"/>
        <v>3.9985105878481274E-2</v>
      </c>
      <c r="J58" s="22">
        <f t="shared" si="29"/>
        <v>0.95964254108355063</v>
      </c>
      <c r="K58" s="22">
        <f t="shared" si="34"/>
        <v>0.84804028444323398</v>
      </c>
      <c r="N58" s="22">
        <v>5</v>
      </c>
      <c r="O58" s="22">
        <f t="shared" si="35"/>
        <v>2364.8836032740164</v>
      </c>
      <c r="P58" s="22">
        <f t="shared" si="30"/>
        <v>714.17960000000005</v>
      </c>
      <c r="Q58" s="22">
        <f t="shared" si="31"/>
        <v>578.48547600000006</v>
      </c>
      <c r="R58" s="22">
        <f t="shared" si="36"/>
        <v>117.73476317096065</v>
      </c>
      <c r="S58" s="22">
        <f t="shared" si="32"/>
        <v>60.611038424449774</v>
      </c>
      <c r="T58" s="22">
        <f t="shared" si="33"/>
        <v>3000.4928040205273</v>
      </c>
    </row>
    <row r="59" spans="2:20" x14ac:dyDescent="0.2">
      <c r="B59" s="22">
        <v>35</v>
      </c>
      <c r="C59" s="22">
        <v>0.9996087538032451</v>
      </c>
      <c r="D59" s="22">
        <v>3.9124619675490191E-4</v>
      </c>
      <c r="F59" s="22">
        <v>0.04</v>
      </c>
      <c r="H59" s="22">
        <f t="shared" si="27"/>
        <v>3.9124619675490191E-4</v>
      </c>
      <c r="I59" s="22">
        <f t="shared" si="28"/>
        <v>3.9984350152129804E-2</v>
      </c>
      <c r="J59" s="22">
        <f t="shared" si="29"/>
        <v>0.95962440365111534</v>
      </c>
      <c r="K59" s="22">
        <f t="shared" si="34"/>
        <v>0.81381553350432212</v>
      </c>
      <c r="N59" s="22">
        <v>6</v>
      </c>
      <c r="O59" s="22">
        <f t="shared" si="35"/>
        <v>3000.4928040205273</v>
      </c>
      <c r="P59" s="22">
        <f t="shared" si="30"/>
        <v>714.17960000000005</v>
      </c>
      <c r="Q59" s="22">
        <f t="shared" si="31"/>
        <v>578.48547600000006</v>
      </c>
      <c r="R59" s="22">
        <f t="shared" si="36"/>
        <v>143.15913120082109</v>
      </c>
      <c r="S59" s="22">
        <f t="shared" si="32"/>
        <v>67.221374112213482</v>
      </c>
      <c r="T59" s="22">
        <f t="shared" si="33"/>
        <v>3654.9160371091352</v>
      </c>
    </row>
    <row r="60" spans="2:20" x14ac:dyDescent="0.2">
      <c r="B60" s="22">
        <v>36</v>
      </c>
      <c r="C60" s="22">
        <v>0.99958751831901593</v>
      </c>
      <c r="D60" s="22">
        <v>4.1248168098406701E-4</v>
      </c>
      <c r="F60" s="22">
        <v>0.04</v>
      </c>
      <c r="H60" s="22">
        <f t="shared" si="27"/>
        <v>4.1248168098406701E-4</v>
      </c>
      <c r="I60" s="22">
        <f t="shared" si="28"/>
        <v>3.9983500732760635E-2</v>
      </c>
      <c r="J60" s="22">
        <f t="shared" si="29"/>
        <v>0.95960401758625524</v>
      </c>
      <c r="K60" s="22">
        <f t="shared" si="34"/>
        <v>0.78095724602109939</v>
      </c>
      <c r="N60" s="22">
        <v>7</v>
      </c>
      <c r="O60" s="22">
        <f t="shared" si="35"/>
        <v>3654.9160371091352</v>
      </c>
      <c r="P60" s="22">
        <f t="shared" si="30"/>
        <v>714.17960000000005</v>
      </c>
      <c r="Q60" s="22">
        <f t="shared" si="31"/>
        <v>578.48547600000006</v>
      </c>
      <c r="R60" s="22">
        <f t="shared" si="36"/>
        <v>169.33606052436542</v>
      </c>
      <c r="S60" s="22">
        <f t="shared" si="32"/>
        <v>74.027375736335017</v>
      </c>
      <c r="T60" s="22">
        <f t="shared" si="33"/>
        <v>4328.7101978971659</v>
      </c>
    </row>
    <row r="61" spans="2:20" x14ac:dyDescent="0.2">
      <c r="B61" s="22">
        <v>37</v>
      </c>
      <c r="C61" s="22">
        <v>0.99956365017324111</v>
      </c>
      <c r="D61" s="22">
        <v>4.3634982675888612E-4</v>
      </c>
      <c r="F61" s="22">
        <v>0.04</v>
      </c>
      <c r="H61" s="22">
        <f t="shared" si="27"/>
        <v>4.3634982675888612E-4</v>
      </c>
      <c r="I61" s="22">
        <f t="shared" si="28"/>
        <v>3.9982546006929645E-2</v>
      </c>
      <c r="J61" s="22">
        <f t="shared" si="29"/>
        <v>0.95958110416631148</v>
      </c>
      <c r="K61" s="22">
        <f t="shared" si="34"/>
        <v>0.74940971084494457</v>
      </c>
      <c r="N61" s="22">
        <v>8</v>
      </c>
      <c r="O61" s="22">
        <f t="shared" si="35"/>
        <v>4328.7101978971659</v>
      </c>
      <c r="P61" s="22">
        <f t="shared" si="30"/>
        <v>714.17960000000005</v>
      </c>
      <c r="Q61" s="22">
        <f t="shared" si="31"/>
        <v>578.48547600000006</v>
      </c>
      <c r="R61" s="22">
        <f t="shared" si="36"/>
        <v>196.28782695588663</v>
      </c>
      <c r="S61" s="22">
        <f t="shared" si="32"/>
        <v>81.034835008530536</v>
      </c>
      <c r="T61" s="22">
        <f t="shared" si="33"/>
        <v>5022.4486658445221</v>
      </c>
    </row>
    <row r="62" spans="2:20" x14ac:dyDescent="0.2">
      <c r="B62" s="22">
        <v>38</v>
      </c>
      <c r="C62" s="22">
        <v>0.99953682305770042</v>
      </c>
      <c r="D62" s="22">
        <v>4.6317694229958128E-4</v>
      </c>
      <c r="F62" s="22">
        <v>0.04</v>
      </c>
      <c r="H62" s="22">
        <f t="shared" si="27"/>
        <v>4.6317694229958128E-4</v>
      </c>
      <c r="I62" s="22">
        <f t="shared" si="28"/>
        <v>3.9981472922308019E-2</v>
      </c>
      <c r="J62" s="22">
        <f t="shared" si="29"/>
        <v>0.95955535013539239</v>
      </c>
      <c r="K62" s="22">
        <f t="shared" si="34"/>
        <v>0.71911939780554812</v>
      </c>
      <c r="N62" s="22">
        <v>9</v>
      </c>
      <c r="O62" s="22">
        <f t="shared" si="35"/>
        <v>5022.4486658445221</v>
      </c>
      <c r="P62" s="22">
        <f t="shared" si="30"/>
        <v>714.17960000000005</v>
      </c>
      <c r="Q62" s="22">
        <f t="shared" si="31"/>
        <v>578.48547600000006</v>
      </c>
      <c r="R62" s="22">
        <f t="shared" si="36"/>
        <v>224.03736567378087</v>
      </c>
      <c r="S62" s="22">
        <f t="shared" si="32"/>
        <v>88.249715075183033</v>
      </c>
      <c r="T62" s="22">
        <f t="shared" si="33"/>
        <v>5736.7217924431197</v>
      </c>
    </row>
    <row r="63" spans="2:20" x14ac:dyDescent="0.2">
      <c r="B63" s="22">
        <v>39</v>
      </c>
      <c r="C63" s="22">
        <v>0.99950667023929685</v>
      </c>
      <c r="D63" s="22">
        <v>4.9332976070315393E-4</v>
      </c>
      <c r="F63" s="22">
        <v>0.04</v>
      </c>
      <c r="H63" s="22">
        <f t="shared" si="27"/>
        <v>4.9332976070315393E-4</v>
      </c>
      <c r="I63" s="22">
        <f t="shared" si="28"/>
        <v>3.9980266809571875E-2</v>
      </c>
      <c r="J63" s="22">
        <f t="shared" si="29"/>
        <v>0.95952640342972495</v>
      </c>
      <c r="K63" s="22">
        <f t="shared" si="34"/>
        <v>0.69003486555045523</v>
      </c>
      <c r="N63" s="22">
        <v>10</v>
      </c>
      <c r="O63" s="22">
        <f t="shared" si="35"/>
        <v>5736.7217924431197</v>
      </c>
      <c r="P63" s="22">
        <f t="shared" si="30"/>
        <v>714.17960000000005</v>
      </c>
      <c r="Q63" s="22">
        <f t="shared" si="31"/>
        <v>578.48547600000006</v>
      </c>
      <c r="R63" s="22">
        <f t="shared" si="36"/>
        <v>252.60829073772479</v>
      </c>
      <c r="S63" s="22">
        <f t="shared" si="32"/>
        <v>95.678155591808448</v>
      </c>
      <c r="T63" s="22">
        <f t="shared" si="33"/>
        <v>6472.1374035890358</v>
      </c>
    </row>
    <row r="64" spans="2:20" x14ac:dyDescent="0.2">
      <c r="B64" s="22">
        <v>40</v>
      </c>
      <c r="C64" s="22">
        <v>0.99947277955720504</v>
      </c>
      <c r="D64" s="22">
        <v>5.2722044279496227E-4</v>
      </c>
      <c r="F64" s="22">
        <v>0.04</v>
      </c>
      <c r="H64" s="22">
        <f t="shared" si="27"/>
        <v>5.2722044279496227E-4</v>
      </c>
      <c r="I64" s="22">
        <f t="shared" si="28"/>
        <v>3.9978911182288204E-2</v>
      </c>
      <c r="J64" s="22">
        <f t="shared" si="29"/>
        <v>0.95949386837491679</v>
      </c>
      <c r="K64" s="22">
        <f t="shared" si="34"/>
        <v>0.66210667278274216</v>
      </c>
      <c r="N64" s="22">
        <v>11</v>
      </c>
      <c r="O64" s="22">
        <f t="shared" si="35"/>
        <v>6472.1374035890358</v>
      </c>
      <c r="P64" s="22">
        <f t="shared" si="30"/>
        <v>714.17960000000005</v>
      </c>
      <c r="Q64" s="22">
        <f t="shared" si="31"/>
        <v>578.48547600000006</v>
      </c>
      <c r="R64" s="22">
        <f t="shared" si="36"/>
        <v>282.0249151835614</v>
      </c>
      <c r="S64" s="22">
        <f t="shared" si="32"/>
        <v>103.32647794772598</v>
      </c>
      <c r="T64" s="22">
        <f t="shared" si="33"/>
        <v>7229.3213168248712</v>
      </c>
    </row>
    <row r="65" spans="2:20" x14ac:dyDescent="0.2">
      <c r="B65" s="22">
        <v>41</v>
      </c>
      <c r="C65" s="22">
        <v>0.99943468780225275</v>
      </c>
      <c r="D65" s="22">
        <v>5.653121977472475E-4</v>
      </c>
      <c r="F65" s="22">
        <v>0.04</v>
      </c>
      <c r="H65" s="22">
        <f t="shared" si="27"/>
        <v>5.653121977472475E-4</v>
      </c>
      <c r="I65" s="22">
        <f t="shared" si="28"/>
        <v>3.997738751209011E-2</v>
      </c>
      <c r="J65" s="22">
        <f t="shared" si="29"/>
        <v>0.95945730029016263</v>
      </c>
      <c r="K65" s="22">
        <f t="shared" si="34"/>
        <v>0.63528729274515849</v>
      </c>
      <c r="N65" s="22">
        <v>12</v>
      </c>
      <c r="O65" s="22">
        <f t="shared" si="35"/>
        <v>7229.3213168248712</v>
      </c>
      <c r="P65" s="22">
        <f t="shared" si="30"/>
        <v>714.17960000000005</v>
      </c>
      <c r="Q65" s="22">
        <f t="shared" si="31"/>
        <v>578.48547600000006</v>
      </c>
      <c r="R65" s="22">
        <f t="shared" si="36"/>
        <v>312.31227171299486</v>
      </c>
      <c r="S65" s="22">
        <f t="shared" si="32"/>
        <v>111.20119064537866</v>
      </c>
      <c r="T65" s="22">
        <f t="shared" si="33"/>
        <v>8008.9178738924866</v>
      </c>
    </row>
    <row r="66" spans="2:20" x14ac:dyDescent="0.2">
      <c r="B66" s="22">
        <v>42</v>
      </c>
      <c r="C66" s="22">
        <v>0.9993918744026169</v>
      </c>
      <c r="D66" s="22">
        <v>6.0812559738310235E-4</v>
      </c>
      <c r="F66" s="22">
        <v>0.04</v>
      </c>
      <c r="H66" s="22">
        <f t="shared" si="27"/>
        <v>6.0812559738310235E-4</v>
      </c>
      <c r="I66" s="22">
        <f t="shared" si="28"/>
        <v>3.9975674976104679E-2</v>
      </c>
      <c r="J66" s="22">
        <f t="shared" si="29"/>
        <v>0.95941619942651224</v>
      </c>
      <c r="K66" s="22">
        <f t="shared" si="34"/>
        <v>0.60953103080591597</v>
      </c>
      <c r="N66" s="22">
        <v>13</v>
      </c>
      <c r="O66" s="22">
        <f t="shared" si="35"/>
        <v>8008.9178738924866</v>
      </c>
      <c r="P66" s="22">
        <f t="shared" si="30"/>
        <v>714.17960000000005</v>
      </c>
      <c r="Q66" s="22">
        <f t="shared" si="31"/>
        <v>578.48547600000006</v>
      </c>
      <c r="R66" s="22">
        <f t="shared" si="36"/>
        <v>343.49613399569949</v>
      </c>
      <c r="S66" s="22">
        <f t="shared" si="32"/>
        <v>119.30899483888186</v>
      </c>
      <c r="T66" s="22">
        <f t="shared" si="33"/>
        <v>8811.5904890493039</v>
      </c>
    </row>
    <row r="67" spans="2:20" x14ac:dyDescent="0.2">
      <c r="B67" s="22">
        <v>43</v>
      </c>
      <c r="C67" s="22">
        <v>0.99934375433067468</v>
      </c>
      <c r="D67" s="22">
        <v>6.5624566932531714E-4</v>
      </c>
      <c r="F67" s="22">
        <v>0.04</v>
      </c>
      <c r="H67" s="22">
        <f t="shared" si="27"/>
        <v>6.5624566932531714E-4</v>
      </c>
      <c r="I67" s="22">
        <f t="shared" si="28"/>
        <v>3.9973750173226991E-2</v>
      </c>
      <c r="J67" s="22">
        <f t="shared" si="29"/>
        <v>0.95937000415744766</v>
      </c>
      <c r="K67" s="22">
        <f t="shared" si="34"/>
        <v>0.58479394500833626</v>
      </c>
      <c r="N67" s="22">
        <v>14</v>
      </c>
      <c r="O67" s="22">
        <f t="shared" si="35"/>
        <v>8811.5904890493039</v>
      </c>
      <c r="P67" s="22">
        <f t="shared" si="30"/>
        <v>714.17960000000005</v>
      </c>
      <c r="Q67" s="22">
        <f t="shared" si="31"/>
        <v>578.48547600000006</v>
      </c>
      <c r="R67" s="22">
        <f t="shared" si="36"/>
        <v>375.60303860197217</v>
      </c>
      <c r="S67" s="22">
        <f t="shared" si="32"/>
        <v>127.65679003651276</v>
      </c>
      <c r="T67" s="22">
        <f t="shared" si="33"/>
        <v>9638.0222136147622</v>
      </c>
    </row>
    <row r="68" spans="2:20" x14ac:dyDescent="0.2">
      <c r="B68" s="22">
        <v>44</v>
      </c>
      <c r="C68" s="22">
        <v>0.99928967013552195</v>
      </c>
      <c r="D68" s="22">
        <v>7.1032986447805424E-4</v>
      </c>
      <c r="F68" s="22">
        <v>0.04</v>
      </c>
      <c r="H68" s="22">
        <f t="shared" si="27"/>
        <v>7.1032986447805424E-4</v>
      </c>
      <c r="I68" s="22">
        <f t="shared" si="28"/>
        <v>3.9971586805420879E-2</v>
      </c>
      <c r="J68" s="22">
        <f t="shared" si="29"/>
        <v>0.95931808333010105</v>
      </c>
      <c r="K68" s="22">
        <f t="shared" si="34"/>
        <v>0.56103376945389782</v>
      </c>
      <c r="N68" s="22">
        <v>15</v>
      </c>
      <c r="O68" s="22">
        <f t="shared" si="35"/>
        <v>9638.0222136147622</v>
      </c>
      <c r="P68" s="22">
        <f t="shared" si="30"/>
        <v>714.17960000000005</v>
      </c>
      <c r="Q68" s="22">
        <f t="shared" si="31"/>
        <v>578.48547600000006</v>
      </c>
      <c r="R68" s="22">
        <f t="shared" si="36"/>
        <v>408.6603075845905</v>
      </c>
      <c r="S68" s="22">
        <f t="shared" si="32"/>
        <v>136.25167997199352</v>
      </c>
      <c r="T68" s="22">
        <f t="shared" si="33"/>
        <v>10488.916317227358</v>
      </c>
    </row>
    <row r="69" spans="2:20" x14ac:dyDescent="0.2">
      <c r="B69" s="22">
        <v>45</v>
      </c>
      <c r="C69" s="22">
        <v>0.99922888299411228</v>
      </c>
      <c r="D69" s="22">
        <v>7.7111700588772258E-4</v>
      </c>
      <c r="F69" s="22">
        <v>0.04</v>
      </c>
      <c r="H69" s="22">
        <f t="shared" si="27"/>
        <v>7.7111700588772258E-4</v>
      </c>
      <c r="I69" s="22">
        <f t="shared" si="28"/>
        <v>3.9969155319764492E-2</v>
      </c>
      <c r="J69" s="22">
        <f t="shared" si="29"/>
        <v>0.95925972767434775</v>
      </c>
      <c r="K69" s="22">
        <f t="shared" si="34"/>
        <v>0.53820984039597508</v>
      </c>
      <c r="N69" s="22">
        <v>16</v>
      </c>
      <c r="O69" s="22">
        <f t="shared" si="35"/>
        <v>10488.916317227358</v>
      </c>
      <c r="P69" s="22">
        <f t="shared" si="30"/>
        <v>714.17960000000005</v>
      </c>
      <c r="Q69" s="22">
        <f t="shared" si="31"/>
        <v>578.48547600000006</v>
      </c>
      <c r="R69" s="22">
        <f t="shared" si="36"/>
        <v>442.69607172909434</v>
      </c>
      <c r="S69" s="22">
        <f t="shared" si="32"/>
        <v>145.10097864956452</v>
      </c>
      <c r="T69" s="22">
        <f t="shared" si="33"/>
        <v>11364.996886306888</v>
      </c>
    </row>
    <row r="70" spans="2:20" x14ac:dyDescent="0.2">
      <c r="B70" s="22">
        <v>46</v>
      </c>
      <c r="C70" s="22">
        <v>0.99916056266106057</v>
      </c>
      <c r="D70" s="22">
        <v>8.3943733893943051E-4</v>
      </c>
      <c r="F70" s="22">
        <v>0.04</v>
      </c>
      <c r="H70" s="22">
        <f t="shared" si="27"/>
        <v>8.3943733893943051E-4</v>
      </c>
      <c r="I70" s="22">
        <f t="shared" si="28"/>
        <v>3.9966422506442424E-2</v>
      </c>
      <c r="J70" s="22">
        <f t="shared" si="29"/>
        <v>0.95919414015461812</v>
      </c>
      <c r="K70" s="22">
        <f t="shared" si="34"/>
        <v>0.51628302492989719</v>
      </c>
      <c r="N70" s="22">
        <v>17</v>
      </c>
      <c r="O70" s="22">
        <f t="shared" si="35"/>
        <v>11364.996886306888</v>
      </c>
      <c r="P70" s="22">
        <f t="shared" si="30"/>
        <v>714.17960000000005</v>
      </c>
      <c r="Q70" s="22">
        <f t="shared" si="31"/>
        <v>578.48547600000006</v>
      </c>
      <c r="R70" s="22">
        <f t="shared" si="36"/>
        <v>477.73929449227552</v>
      </c>
      <c r="S70" s="22">
        <f t="shared" si="32"/>
        <v>154.21221656799162</v>
      </c>
      <c r="T70" s="22">
        <f t="shared" si="33"/>
        <v>12267.009440231172</v>
      </c>
    </row>
    <row r="71" spans="2:20" x14ac:dyDescent="0.2">
      <c r="B71" s="22">
        <v>47</v>
      </c>
      <c r="C71" s="22">
        <v>0.9990837761827337</v>
      </c>
      <c r="D71" s="22">
        <v>9.1622381726630397E-4</v>
      </c>
      <c r="F71" s="22">
        <v>0.04</v>
      </c>
      <c r="H71" s="22">
        <f t="shared" si="27"/>
        <v>9.1622381726630397E-4</v>
      </c>
      <c r="I71" s="22">
        <f t="shared" si="28"/>
        <v>3.9963351047309352E-2</v>
      </c>
      <c r="J71" s="22">
        <f t="shared" si="29"/>
        <v>0.95912042513542439</v>
      </c>
      <c r="K71" s="22">
        <f t="shared" si="34"/>
        <v>0.495215652174058</v>
      </c>
      <c r="N71" s="22">
        <v>18</v>
      </c>
      <c r="O71" s="22">
        <f t="shared" si="35"/>
        <v>12267.009440231172</v>
      </c>
      <c r="P71" s="22">
        <f t="shared" si="30"/>
        <v>714.17960000000005</v>
      </c>
      <c r="Q71" s="22">
        <f t="shared" si="31"/>
        <v>578.48547600000006</v>
      </c>
      <c r="R71" s="22">
        <f t="shared" si="36"/>
        <v>513.81979664924688</v>
      </c>
      <c r="S71" s="22">
        <f t="shared" si="32"/>
        <v>163.59314712880419</v>
      </c>
      <c r="T71" s="22">
        <f t="shared" si="33"/>
        <v>13195.721565751614</v>
      </c>
    </row>
    <row r="72" spans="2:20" x14ac:dyDescent="0.2">
      <c r="B72" s="22">
        <v>48</v>
      </c>
      <c r="C72" s="22">
        <v>0.99899747522516436</v>
      </c>
      <c r="D72" s="22">
        <v>1.0025247748356447E-3</v>
      </c>
      <c r="F72" s="22">
        <v>0.04</v>
      </c>
      <c r="H72" s="22">
        <f t="shared" si="27"/>
        <v>1.0025247748356447E-3</v>
      </c>
      <c r="I72" s="22">
        <f t="shared" si="28"/>
        <v>3.9959899009006573E-2</v>
      </c>
      <c r="J72" s="22">
        <f t="shared" si="29"/>
        <v>0.95903757621615782</v>
      </c>
      <c r="K72" s="22">
        <f t="shared" si="34"/>
        <v>0.47497144684689896</v>
      </c>
      <c r="N72" s="22">
        <v>19</v>
      </c>
      <c r="O72" s="22">
        <f t="shared" si="35"/>
        <v>13195.721565751614</v>
      </c>
      <c r="P72" s="22">
        <f t="shared" si="30"/>
        <v>714.17960000000005</v>
      </c>
      <c r="Q72" s="22">
        <f t="shared" si="31"/>
        <v>578.48547600000006</v>
      </c>
      <c r="R72" s="22">
        <f t="shared" si="36"/>
        <v>550.96828167006458</v>
      </c>
      <c r="S72" s="22">
        <f t="shared" si="32"/>
        <v>173.25175323421678</v>
      </c>
      <c r="T72" s="22">
        <f t="shared" si="33"/>
        <v>14151.92357018746</v>
      </c>
    </row>
    <row r="73" spans="2:20" x14ac:dyDescent="0.2">
      <c r="B73" s="22">
        <v>49</v>
      </c>
      <c r="C73" s="22">
        <v>0.99890048184739311</v>
      </c>
      <c r="D73" s="22">
        <v>1.0995181526068931E-3</v>
      </c>
      <c r="F73" s="22">
        <v>0.04</v>
      </c>
      <c r="H73" s="22">
        <f t="shared" si="27"/>
        <v>1.0995181526068931E-3</v>
      </c>
      <c r="I73" s="22">
        <f t="shared" si="28"/>
        <v>3.9956019273895728E-2</v>
      </c>
      <c r="J73" s="22">
        <f t="shared" si="29"/>
        <v>0.95894446257349741</v>
      </c>
      <c r="K73" s="22">
        <f t="shared" si="34"/>
        <v>0.45551546515593161</v>
      </c>
      <c r="N73" s="22">
        <v>20</v>
      </c>
      <c r="O73" s="22">
        <f t="shared" si="35"/>
        <v>14151.92357018746</v>
      </c>
      <c r="P73" s="22">
        <f t="shared" si="30"/>
        <v>714.17960000000005</v>
      </c>
      <c r="Q73" s="22">
        <f t="shared" si="31"/>
        <v>578.48547600000006</v>
      </c>
      <c r="R73" s="22">
        <f t="shared" si="36"/>
        <v>589.21636184749843</v>
      </c>
      <c r="S73" s="22">
        <f t="shared" si="32"/>
        <v>183.1962540803496</v>
      </c>
      <c r="T73" s="22">
        <f t="shared" si="33"/>
        <v>15136.42915395461</v>
      </c>
    </row>
    <row r="74" spans="2:20" x14ac:dyDescent="0.2">
      <c r="B74" s="22">
        <v>50</v>
      </c>
      <c r="C74" s="22">
        <v>0.99879147253187961</v>
      </c>
      <c r="D74" s="22">
        <v>1.2085274681203906E-3</v>
      </c>
      <c r="F74" s="22">
        <v>0.04</v>
      </c>
      <c r="H74" s="22">
        <f t="shared" si="27"/>
        <v>1.2085274681203906E-3</v>
      </c>
      <c r="I74" s="22">
        <f t="shared" si="28"/>
        <v>3.9951658901275187E-2</v>
      </c>
      <c r="J74" s="22">
        <f t="shared" si="29"/>
        <v>0.95883981363060444</v>
      </c>
      <c r="K74" s="22">
        <f t="shared" si="34"/>
        <v>0.43681403292787152</v>
      </c>
      <c r="N74" s="22">
        <v>21</v>
      </c>
      <c r="O74" s="22">
        <f t="shared" si="35"/>
        <v>15136.42915395461</v>
      </c>
      <c r="P74" s="22">
        <f t="shared" si="30"/>
        <v>714.17960000000005</v>
      </c>
      <c r="Q74" s="22">
        <f t="shared" si="31"/>
        <v>578.48547600000006</v>
      </c>
      <c r="R74" s="22">
        <f t="shared" si="36"/>
        <v>628.59658519818447</v>
      </c>
      <c r="S74" s="22">
        <f t="shared" si="32"/>
        <v>193.43511215152793</v>
      </c>
      <c r="T74" s="22">
        <f t="shared" si="33"/>
        <v>16150.076103001265</v>
      </c>
    </row>
    <row r="75" spans="2:20" x14ac:dyDescent="0.2">
      <c r="B75" s="22">
        <v>51</v>
      </c>
      <c r="C75" s="22">
        <v>0.99866896026142316</v>
      </c>
      <c r="D75" s="22">
        <v>1.3310397385768447E-3</v>
      </c>
      <c r="F75" s="22">
        <v>0.04</v>
      </c>
      <c r="H75" s="22">
        <f t="shared" si="27"/>
        <v>1.3310397385768447E-3</v>
      </c>
      <c r="I75" s="22">
        <f t="shared" si="28"/>
        <v>3.9946758410456924E-2</v>
      </c>
      <c r="J75" s="22">
        <f t="shared" si="29"/>
        <v>0.95872220185096624</v>
      </c>
      <c r="K75" s="22">
        <f t="shared" si="34"/>
        <v>0.41883468592379303</v>
      </c>
      <c r="N75" s="22">
        <v>22</v>
      </c>
      <c r="O75" s="22">
        <f t="shared" si="35"/>
        <v>16150.076103001265</v>
      </c>
      <c r="P75" s="22">
        <f t="shared" si="30"/>
        <v>714.17960000000005</v>
      </c>
      <c r="Q75" s="22">
        <f t="shared" si="31"/>
        <v>578.48547600000006</v>
      </c>
      <c r="R75" s="22">
        <f t="shared" si="36"/>
        <v>669.14246316005074</v>
      </c>
      <c r="S75" s="22">
        <f t="shared" si="32"/>
        <v>203.97704042161317</v>
      </c>
      <c r="T75" s="22">
        <f t="shared" si="33"/>
        <v>17193.727001739702</v>
      </c>
    </row>
    <row r="76" spans="2:20" x14ac:dyDescent="0.2">
      <c r="B76" s="22">
        <v>52</v>
      </c>
      <c r="C76" s="22">
        <v>0.99853127440738698</v>
      </c>
      <c r="D76" s="22">
        <v>1.4687255926130183E-3</v>
      </c>
      <c r="F76" s="22">
        <v>0.04</v>
      </c>
      <c r="H76" s="22">
        <f t="shared" si="27"/>
        <v>1.4687255926130183E-3</v>
      </c>
      <c r="I76" s="22">
        <f t="shared" si="28"/>
        <v>3.994125097629548E-2</v>
      </c>
      <c r="J76" s="22">
        <f t="shared" si="29"/>
        <v>0.95859002343109145</v>
      </c>
      <c r="K76" s="22">
        <f t="shared" si="34"/>
        <v>0.40154611230041676</v>
      </c>
      <c r="N76" s="22">
        <v>23</v>
      </c>
      <c r="O76" s="22">
        <f t="shared" si="35"/>
        <v>17193.727001739702</v>
      </c>
      <c r="P76" s="22">
        <f t="shared" si="30"/>
        <v>714.17960000000005</v>
      </c>
      <c r="Q76" s="22">
        <f t="shared" si="31"/>
        <v>578.48547600000006</v>
      </c>
      <c r="R76" s="22">
        <f t="shared" si="36"/>
        <v>710.88849910958822</v>
      </c>
      <c r="S76" s="22">
        <f t="shared" si="32"/>
        <v>214.83100976849292</v>
      </c>
      <c r="T76" s="22">
        <f t="shared" si="33"/>
        <v>18268.2699670808</v>
      </c>
    </row>
    <row r="77" spans="2:20" x14ac:dyDescent="0.2">
      <c r="B77" s="22">
        <v>53</v>
      </c>
      <c r="C77" s="22">
        <v>0.99837653816669603</v>
      </c>
      <c r="D77" s="22">
        <v>1.6234618333039741E-3</v>
      </c>
      <c r="F77" s="22">
        <v>0.04</v>
      </c>
      <c r="H77" s="22">
        <f t="shared" si="27"/>
        <v>1.6234618333039741E-3</v>
      </c>
      <c r="I77" s="22">
        <f t="shared" si="28"/>
        <v>3.9935061526667842E-2</v>
      </c>
      <c r="J77" s="22">
        <f t="shared" si="29"/>
        <v>0.95844147664002821</v>
      </c>
      <c r="K77" s="22">
        <f t="shared" si="34"/>
        <v>0.38491809719872017</v>
      </c>
      <c r="N77" s="22">
        <v>24</v>
      </c>
      <c r="O77" s="22">
        <f t="shared" si="35"/>
        <v>18268.2699670808</v>
      </c>
      <c r="P77" s="22">
        <f t="shared" si="30"/>
        <v>714.17960000000005</v>
      </c>
      <c r="Q77" s="22">
        <f t="shared" si="31"/>
        <v>578.48547600000006</v>
      </c>
      <c r="R77" s="22">
        <f t="shared" si="36"/>
        <v>753.87021772323203</v>
      </c>
      <c r="S77" s="22">
        <f t="shared" si="32"/>
        <v>226.00625660804036</v>
      </c>
      <c r="T77" s="22">
        <f t="shared" si="33"/>
        <v>19374.619404195993</v>
      </c>
    </row>
    <row r="78" spans="2:20" x14ac:dyDescent="0.2">
      <c r="B78" s="22">
        <v>54</v>
      </c>
      <c r="C78" s="22">
        <v>0.99820264325484998</v>
      </c>
      <c r="D78" s="22">
        <v>1.797356745150025E-3</v>
      </c>
      <c r="F78" s="22">
        <v>0.04</v>
      </c>
      <c r="H78" s="22">
        <f t="shared" si="27"/>
        <v>1.797356745150025E-3</v>
      </c>
      <c r="I78" s="22">
        <f t="shared" si="28"/>
        <v>3.9928105730194001E-2</v>
      </c>
      <c r="J78" s="22">
        <f t="shared" si="29"/>
        <v>0.95827453752465597</v>
      </c>
      <c r="K78" s="22">
        <f t="shared" si="34"/>
        <v>0.36892146946461124</v>
      </c>
      <c r="N78" s="22">
        <v>25</v>
      </c>
      <c r="O78" s="22">
        <f t="shared" si="35"/>
        <v>19374.619404195993</v>
      </c>
      <c r="P78" s="22">
        <f t="shared" si="30"/>
        <v>714.17960000000005</v>
      </c>
      <c r="Q78" s="22">
        <f t="shared" si="31"/>
        <v>578.48547600000006</v>
      </c>
      <c r="R78" s="22">
        <f t="shared" si="36"/>
        <v>798.12419520783988</v>
      </c>
      <c r="S78" s="22">
        <f t="shared" si="32"/>
        <v>237.51229075403833</v>
      </c>
      <c r="T78" s="22">
        <f t="shared" si="33"/>
        <v>20513.716784649794</v>
      </c>
    </row>
    <row r="79" spans="2:20" x14ac:dyDescent="0.2">
      <c r="B79" s="22">
        <v>55</v>
      </c>
      <c r="C79" s="22">
        <v>0.99800722152882837</v>
      </c>
      <c r="D79" s="22">
        <v>1.9927784711716301E-3</v>
      </c>
      <c r="F79" s="22">
        <v>0.04</v>
      </c>
      <c r="H79" s="22">
        <f t="shared" si="27"/>
        <v>1.9927784711716301E-3</v>
      </c>
      <c r="I79" s="22">
        <f t="shared" si="28"/>
        <v>3.9920288861153133E-2</v>
      </c>
      <c r="J79" s="22">
        <f t="shared" si="29"/>
        <v>0.9580869326676752</v>
      </c>
      <c r="K79" s="22">
        <f t="shared" si="34"/>
        <v>0.35352805053411684</v>
      </c>
      <c r="N79" s="22">
        <v>26</v>
      </c>
      <c r="O79" s="22">
        <f t="shared" si="35"/>
        <v>20513.716784649794</v>
      </c>
      <c r="P79" s="22">
        <f t="shared" si="30"/>
        <v>714.17960000000005</v>
      </c>
      <c r="Q79" s="22">
        <f t="shared" si="31"/>
        <v>578.48547600000006</v>
      </c>
      <c r="R79" s="22">
        <f t="shared" si="36"/>
        <v>843.68809042599185</v>
      </c>
      <c r="S79" s="22">
        <f t="shared" si="32"/>
        <v>249.3589035107579</v>
      </c>
      <c r="T79" s="22">
        <f t="shared" si="33"/>
        <v>21686.53144756503</v>
      </c>
    </row>
    <row r="80" spans="2:20" x14ac:dyDescent="0.2">
      <c r="B80" s="22">
        <v>56</v>
      </c>
      <c r="C80" s="22">
        <v>0.99778761317702147</v>
      </c>
      <c r="D80" s="22">
        <v>2.2123868229785293E-3</v>
      </c>
      <c r="F80" s="22">
        <v>0.04</v>
      </c>
      <c r="H80" s="22">
        <f t="shared" si="27"/>
        <v>2.2123868229785293E-3</v>
      </c>
      <c r="I80" s="22">
        <f t="shared" si="28"/>
        <v>3.9911504527080859E-2</v>
      </c>
      <c r="J80" s="22">
        <f t="shared" si="29"/>
        <v>0.95787610864994066</v>
      </c>
      <c r="K80" s="22">
        <f t="shared" si="34"/>
        <v>0.33871060554821486</v>
      </c>
      <c r="N80" s="22">
        <v>27</v>
      </c>
      <c r="O80" s="22">
        <f t="shared" si="35"/>
        <v>21686.53144756503</v>
      </c>
      <c r="P80" s="22">
        <f t="shared" si="30"/>
        <v>714.17960000000005</v>
      </c>
      <c r="Q80" s="22">
        <f t="shared" si="31"/>
        <v>578.48547600000006</v>
      </c>
      <c r="R80" s="22">
        <f t="shared" si="36"/>
        <v>890.60067694260124</v>
      </c>
      <c r="S80" s="22">
        <f t="shared" si="32"/>
        <v>261.55617600507634</v>
      </c>
      <c r="T80" s="22">
        <f t="shared" si="33"/>
        <v>22894.061424502557</v>
      </c>
    </row>
    <row r="81" spans="2:20" x14ac:dyDescent="0.2">
      <c r="B81" s="22">
        <v>57</v>
      </c>
      <c r="C81" s="22">
        <v>0.99754083107299685</v>
      </c>
      <c r="D81" s="22">
        <v>2.4591689270031525E-3</v>
      </c>
      <c r="F81" s="22">
        <v>0.04</v>
      </c>
      <c r="H81" s="22">
        <f t="shared" si="27"/>
        <v>2.4591689270031525E-3</v>
      </c>
      <c r="I81" s="22">
        <f t="shared" si="28"/>
        <v>3.9901633242919878E-2</v>
      </c>
      <c r="J81" s="22">
        <f t="shared" si="29"/>
        <v>0.957639197830077</v>
      </c>
      <c r="K81" s="22">
        <f t="shared" si="34"/>
        <v>0.32444279680098903</v>
      </c>
      <c r="N81" s="22">
        <v>28</v>
      </c>
      <c r="O81" s="22">
        <f t="shared" si="35"/>
        <v>22894.061424502557</v>
      </c>
      <c r="P81" s="22">
        <f t="shared" si="30"/>
        <v>714.17960000000005</v>
      </c>
      <c r="Q81" s="22">
        <f t="shared" si="31"/>
        <v>578.48547600000006</v>
      </c>
      <c r="R81" s="22">
        <f t="shared" si="36"/>
        <v>938.90187602010235</v>
      </c>
      <c r="S81" s="22">
        <f t="shared" si="32"/>
        <v>274.11448776522661</v>
      </c>
      <c r="T81" s="22">
        <f t="shared" si="33"/>
        <v>24137.334288757436</v>
      </c>
    </row>
    <row r="82" spans="2:20" x14ac:dyDescent="0.2">
      <c r="B82" s="22">
        <v>58</v>
      </c>
      <c r="C82" s="22">
        <v>0.99726352084579795</v>
      </c>
      <c r="D82" s="22">
        <v>2.7364791542020539E-3</v>
      </c>
      <c r="F82" s="22">
        <v>0.04</v>
      </c>
      <c r="H82" s="22">
        <f t="shared" si="27"/>
        <v>2.7364791542020539E-3</v>
      </c>
      <c r="I82" s="22">
        <f t="shared" si="28"/>
        <v>3.9890540833831915E-2</v>
      </c>
      <c r="J82" s="22">
        <f t="shared" si="29"/>
        <v>0.95737298001196602</v>
      </c>
      <c r="K82" s="22">
        <f t="shared" si="34"/>
        <v>0.31069913967024582</v>
      </c>
      <c r="N82" s="22">
        <v>29</v>
      </c>
      <c r="O82" s="22">
        <f t="shared" si="35"/>
        <v>24137.334288757436</v>
      </c>
      <c r="P82" s="22">
        <f t="shared" si="30"/>
        <v>714.17960000000005</v>
      </c>
      <c r="Q82" s="22">
        <f t="shared" si="31"/>
        <v>578.48547600000006</v>
      </c>
      <c r="R82" s="22">
        <f>(Q82+O82)*$B$7</f>
        <v>988.63279059029753</v>
      </c>
      <c r="S82" s="22">
        <f t="shared" si="32"/>
        <v>287.04452555347734</v>
      </c>
      <c r="T82" s="22">
        <f t="shared" si="33"/>
        <v>25417.40802979426</v>
      </c>
    </row>
    <row r="83" spans="2:20" x14ac:dyDescent="0.2">
      <c r="B83" s="22">
        <v>59</v>
      </c>
      <c r="C83" s="22">
        <v>0.99695191617142243</v>
      </c>
      <c r="D83" s="22">
        <v>3.0480838285775746E-3</v>
      </c>
      <c r="F83" s="22">
        <v>0</v>
      </c>
      <c r="H83" s="22">
        <f t="shared" si="27"/>
        <v>3.0480838285775746E-3</v>
      </c>
      <c r="I83" s="22">
        <f>0</f>
        <v>0</v>
      </c>
      <c r="J83" s="22">
        <f t="shared" si="29"/>
        <v>0.99695191617142243</v>
      </c>
      <c r="K83" s="22">
        <f t="shared" si="34"/>
        <v>0.29745496123325726</v>
      </c>
      <c r="N83" s="22">
        <v>30</v>
      </c>
      <c r="O83" s="22">
        <f t="shared" si="35"/>
        <v>25417.40802979426</v>
      </c>
      <c r="P83" s="22">
        <f t="shared" si="30"/>
        <v>714.17960000000005</v>
      </c>
      <c r="Q83" s="22">
        <f t="shared" si="31"/>
        <v>578.48547600000006</v>
      </c>
      <c r="R83" s="22">
        <f>(Q83+O83)*$B$7</f>
        <v>1039.8357402317704</v>
      </c>
      <c r="S83" s="22">
        <f t="shared" si="32"/>
        <v>300.35729246026034</v>
      </c>
      <c r="T83" s="22">
        <f t="shared" si="33"/>
        <v>26735.371953565773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0DD8-BF3E-E046-AF2E-8A75E8F08754}">
  <dimension ref="A1:AI83"/>
  <sheetViews>
    <sheetView showGridLines="0" topLeftCell="I1" zoomScale="110" zoomScaleNormal="110" workbookViewId="0">
      <selection activeCell="AG12" sqref="AG12"/>
    </sheetView>
  </sheetViews>
  <sheetFormatPr baseColWidth="10" defaultRowHeight="16" x14ac:dyDescent="0.2"/>
  <cols>
    <col min="1" max="1" width="22.6640625" bestFit="1" customWidth="1"/>
    <col min="15" max="15" width="11.6640625" customWidth="1"/>
    <col min="16" max="16" width="11.33203125" customWidth="1"/>
    <col min="17" max="17" width="15.33203125" customWidth="1"/>
    <col min="18" max="18" width="17" customWidth="1"/>
    <col min="19" max="19" width="16.6640625" customWidth="1"/>
    <col min="23" max="23" width="18.1640625" customWidth="1"/>
    <col min="24" max="25" width="15.83203125" customWidth="1"/>
  </cols>
  <sheetData>
    <row r="1" spans="1:35" x14ac:dyDescent="0.2">
      <c r="A1" t="s">
        <v>8</v>
      </c>
    </row>
    <row r="2" spans="1:35" x14ac:dyDescent="0.2">
      <c r="A2" t="s">
        <v>9</v>
      </c>
      <c r="B2">
        <v>30</v>
      </c>
      <c r="E2" t="s">
        <v>26</v>
      </c>
      <c r="F2">
        <v>300</v>
      </c>
    </row>
    <row r="3" spans="1:35" x14ac:dyDescent="0.2">
      <c r="A3" s="16" t="s">
        <v>15</v>
      </c>
      <c r="B3" s="17">
        <v>714.17960000000005</v>
      </c>
      <c r="E3" t="s">
        <v>27</v>
      </c>
      <c r="F3" s="13">
        <v>0.1</v>
      </c>
    </row>
    <row r="4" spans="1:35" x14ac:dyDescent="0.2">
      <c r="A4" t="s">
        <v>10</v>
      </c>
      <c r="B4">
        <v>0.81</v>
      </c>
      <c r="E4" t="s">
        <v>28</v>
      </c>
      <c r="F4">
        <v>100</v>
      </c>
    </row>
    <row r="5" spans="1:35" x14ac:dyDescent="0.2">
      <c r="A5" t="s">
        <v>11</v>
      </c>
      <c r="B5" s="13">
        <v>0.01</v>
      </c>
      <c r="C5">
        <v>30</v>
      </c>
      <c r="E5" t="s">
        <v>29</v>
      </c>
      <c r="F5" s="13">
        <v>0.02</v>
      </c>
    </row>
    <row r="6" spans="1:35" x14ac:dyDescent="0.2">
      <c r="A6" t="s">
        <v>12</v>
      </c>
      <c r="B6" t="s">
        <v>23</v>
      </c>
      <c r="L6" s="15"/>
    </row>
    <row r="7" spans="1:35" x14ac:dyDescent="0.2">
      <c r="A7" t="s">
        <v>14</v>
      </c>
      <c r="B7" s="13">
        <v>0.04</v>
      </c>
    </row>
    <row r="8" spans="1:35" x14ac:dyDescent="0.2">
      <c r="A8" t="s">
        <v>17</v>
      </c>
      <c r="B8" s="13">
        <v>0.08</v>
      </c>
    </row>
    <row r="9" spans="1:35" x14ac:dyDescent="0.2">
      <c r="A9" t="s">
        <v>18</v>
      </c>
      <c r="B9" s="13">
        <v>0.03</v>
      </c>
    </row>
    <row r="10" spans="1:35" x14ac:dyDescent="0.2">
      <c r="A10" t="s">
        <v>24</v>
      </c>
      <c r="B10" s="13">
        <v>0.08</v>
      </c>
    </row>
    <row r="14" spans="1:35" x14ac:dyDescent="0.2">
      <c r="B14" s="21" t="s">
        <v>16</v>
      </c>
      <c r="C14" s="19"/>
      <c r="D14" s="19"/>
      <c r="E14" s="19"/>
      <c r="F14" s="25"/>
      <c r="G14" s="19"/>
      <c r="H14" s="19"/>
      <c r="I14" s="19"/>
      <c r="P14" s="21" t="s">
        <v>22</v>
      </c>
      <c r="Q14" s="19"/>
      <c r="R14" s="19"/>
      <c r="S14" s="25"/>
      <c r="T14" s="19"/>
      <c r="U14" s="19"/>
      <c r="V14" s="19"/>
      <c r="W14" s="19"/>
      <c r="X14" s="19"/>
      <c r="Z14" s="21" t="s">
        <v>42</v>
      </c>
      <c r="AA14" s="19"/>
      <c r="AB14" s="19"/>
      <c r="AD14" s="19" t="s">
        <v>45</v>
      </c>
      <c r="AE14" s="19"/>
      <c r="AF14" s="19"/>
      <c r="AG14" s="19"/>
      <c r="AH14" s="19"/>
      <c r="AI14" s="24"/>
    </row>
    <row r="15" spans="1:35" ht="52" customHeight="1" x14ac:dyDescent="0.2">
      <c r="B15" s="19" t="s">
        <v>13</v>
      </c>
      <c r="C15" s="20" t="s">
        <v>34</v>
      </c>
      <c r="D15" s="20" t="s">
        <v>33</v>
      </c>
      <c r="E15" s="20" t="s">
        <v>32</v>
      </c>
      <c r="F15" s="26" t="s">
        <v>1</v>
      </c>
      <c r="G15" s="19" t="s">
        <v>19</v>
      </c>
      <c r="H15" s="19" t="s">
        <v>20</v>
      </c>
      <c r="I15" s="19" t="s">
        <v>21</v>
      </c>
      <c r="K15" s="20" t="s">
        <v>55</v>
      </c>
      <c r="L15" s="20" t="s">
        <v>31</v>
      </c>
      <c r="M15" s="20" t="s">
        <v>40</v>
      </c>
      <c r="N15" s="20" t="s">
        <v>54</v>
      </c>
      <c r="P15" s="20" t="s">
        <v>30</v>
      </c>
      <c r="Q15" s="19" t="s">
        <v>20</v>
      </c>
      <c r="R15" s="19" t="s">
        <v>25</v>
      </c>
      <c r="S15" s="26" t="s">
        <v>1</v>
      </c>
      <c r="T15" s="19" t="s">
        <v>19</v>
      </c>
      <c r="U15" s="20" t="s">
        <v>38</v>
      </c>
      <c r="V15" s="20" t="s">
        <v>39</v>
      </c>
      <c r="W15" s="20" t="s">
        <v>53</v>
      </c>
      <c r="X15" s="20" t="s">
        <v>41</v>
      </c>
      <c r="Z15" s="20" t="s">
        <v>46</v>
      </c>
      <c r="AA15" s="20" t="s">
        <v>43</v>
      </c>
      <c r="AB15" s="20" t="s">
        <v>44</v>
      </c>
      <c r="AD15" s="20" t="s">
        <v>47</v>
      </c>
      <c r="AE15" s="20" t="s">
        <v>48</v>
      </c>
      <c r="AF15" s="20" t="s">
        <v>49</v>
      </c>
      <c r="AG15" s="20" t="s">
        <v>50</v>
      </c>
      <c r="AH15" s="20" t="s">
        <v>51</v>
      </c>
      <c r="AI15" s="18" t="s">
        <v>52</v>
      </c>
    </row>
    <row r="16" spans="1:35" x14ac:dyDescent="0.2">
      <c r="B16" s="22">
        <v>1</v>
      </c>
      <c r="C16" s="22">
        <v>0</v>
      </c>
      <c r="D16" s="22">
        <f>$B$3</f>
        <v>714.17960000000005</v>
      </c>
      <c r="E16" s="22">
        <f>D16*$B$4</f>
        <v>578.48547600000006</v>
      </c>
      <c r="F16" s="27">
        <f>3%</f>
        <v>0.03</v>
      </c>
      <c r="G16" s="22">
        <f>(E16+C16)*F16</f>
        <v>17.354564280000002</v>
      </c>
      <c r="H16" s="22">
        <f t="shared" ref="H16:H45" si="0">30+$B$5*(C16+E16+G16)</f>
        <v>35.958400402800002</v>
      </c>
      <c r="I16" s="22">
        <f t="shared" ref="I16:I45" si="1">C16+E16+G16-H16</f>
        <v>559.88163987720009</v>
      </c>
      <c r="K16" s="22">
        <f t="shared" ref="K16:K45" si="2">MAX(1.05*I16,T54)</f>
        <v>587.87572187106014</v>
      </c>
      <c r="L16" s="22">
        <v>100000</v>
      </c>
      <c r="M16" s="22">
        <v>4000</v>
      </c>
      <c r="N16" s="22">
        <f t="shared" ref="N16:N45" si="3">MAX(I16-M16,0)</f>
        <v>0</v>
      </c>
      <c r="P16" s="22">
        <f t="shared" ref="P16:P45" si="4">D16-E16</f>
        <v>135.69412399999999</v>
      </c>
      <c r="Q16" s="22">
        <f t="shared" ref="Q16:Q45" si="5">H16</f>
        <v>35.958400402800002</v>
      </c>
      <c r="R16" s="22">
        <f>$F$2+$F$3*$B$3</f>
        <v>371.41795999999999</v>
      </c>
      <c r="S16" s="29">
        <v>5.0000000000000001E-3</v>
      </c>
      <c r="T16" s="22">
        <f>S16*(P16-R16)</f>
        <v>-1.1786191800000001</v>
      </c>
      <c r="U16" s="22">
        <f t="shared" ref="U16:U45" si="6">H54*(MAX(0,(L16-I16)))</f>
        <v>41.311985949137814</v>
      </c>
      <c r="V16" s="22">
        <f t="shared" ref="V16:V45" si="7">IF(I16&lt;=M16,I16,M16)*I54</f>
        <v>22.385961574609659</v>
      </c>
      <c r="W16" s="22">
        <v>0</v>
      </c>
      <c r="X16" s="22">
        <f t="shared" ref="X16:X45" si="8">P16+Q16-R16+T16-U16+V16-W16</f>
        <v>-219.87007915172813</v>
      </c>
      <c r="Z16" s="22">
        <f t="shared" ref="Z16:Z45" si="9">X16</f>
        <v>-219.87007915172813</v>
      </c>
      <c r="AA16" s="22">
        <f t="shared" ref="AA16:AA44" si="10">ABS(MIN(Z17-AA17*J55,0))/(1+$B$9)</f>
        <v>0</v>
      </c>
      <c r="AB16" s="22">
        <f>Z16-AA16*J5</f>
        <v>-219.87007915172813</v>
      </c>
      <c r="AD16" s="22">
        <f>AB16</f>
        <v>-219.87007915172813</v>
      </c>
      <c r="AE16" s="22">
        <f t="shared" ref="AE16:AE45" si="11">AD16*K54</f>
        <v>-219.87007915172813</v>
      </c>
      <c r="AF16" s="22">
        <f t="shared" ref="AF16:AF45" si="12">1/(1+$B$10)^B16</f>
        <v>0.92592592592592582</v>
      </c>
      <c r="AG16" s="22">
        <f t="shared" ref="AG16:AG45" si="13">AE16*AF16</f>
        <v>-203.58340662197048</v>
      </c>
      <c r="AH16" s="22">
        <f>B3</f>
        <v>714.17960000000005</v>
      </c>
      <c r="AI16" s="17">
        <f>SUM(AG16:AG45)/SUM(AH16:AH45)</f>
        <v>0.10158145720699678</v>
      </c>
    </row>
    <row r="17" spans="2:34" x14ac:dyDescent="0.2">
      <c r="B17" s="22">
        <v>2</v>
      </c>
      <c r="C17" s="22">
        <f t="shared" ref="C17:C45" si="14">I16</f>
        <v>559.88163987720009</v>
      </c>
      <c r="D17" s="22">
        <f t="shared" ref="D17:D45" si="15">$B$3</f>
        <v>714.17960000000005</v>
      </c>
      <c r="E17" s="22">
        <f t="shared" ref="E17:E45" si="16">D17*$B$4</f>
        <v>578.48547600000006</v>
      </c>
      <c r="F17" s="27">
        <f>3%</f>
        <v>0.03</v>
      </c>
      <c r="G17" s="22">
        <f>(E17+C17)*F17</f>
        <v>34.151013476316002</v>
      </c>
      <c r="H17" s="22">
        <f t="shared" si="0"/>
        <v>41.725181293535158</v>
      </c>
      <c r="I17" s="22">
        <f t="shared" si="1"/>
        <v>1130.792948059981</v>
      </c>
      <c r="K17" s="22">
        <f t="shared" si="2"/>
        <v>1187.3325954629802</v>
      </c>
      <c r="L17" s="22">
        <v>100000</v>
      </c>
      <c r="M17" s="22">
        <v>3800</v>
      </c>
      <c r="N17" s="22">
        <f t="shared" si="3"/>
        <v>0</v>
      </c>
      <c r="P17" s="22">
        <f t="shared" si="4"/>
        <v>135.69412399999999</v>
      </c>
      <c r="Q17" s="22">
        <f t="shared" si="5"/>
        <v>41.725181293535158</v>
      </c>
      <c r="R17" s="22">
        <f>$F$4+$F$5*$B$3</f>
        <v>114.283592</v>
      </c>
      <c r="S17" s="29">
        <v>5.0000000000000001E-3</v>
      </c>
      <c r="T17" s="22">
        <f t="shared" ref="T17:T45" si="17">S17*(P17-R17)</f>
        <v>0.10705265999999995</v>
      </c>
      <c r="U17" s="22">
        <f t="shared" si="6"/>
        <v>42.245182519229608</v>
      </c>
      <c r="V17" s="22">
        <f t="shared" si="7"/>
        <v>45.21239115488217</v>
      </c>
      <c r="W17" s="22">
        <v>0</v>
      </c>
      <c r="X17" s="22">
        <f t="shared" si="8"/>
        <v>66.209974589187723</v>
      </c>
      <c r="Z17" s="22">
        <f t="shared" si="9"/>
        <v>66.209974589187723</v>
      </c>
      <c r="AA17" s="22">
        <f t="shared" si="10"/>
        <v>0</v>
      </c>
      <c r="AB17" s="22">
        <f t="shared" ref="AB17:AB45" si="18">MAX(Z17-AA17*J55,0)</f>
        <v>66.209974589187723</v>
      </c>
      <c r="AD17" s="22">
        <f t="shared" ref="AD17:AD45" si="19">AB17</f>
        <v>66.209974589187723</v>
      </c>
      <c r="AE17" s="22">
        <f t="shared" si="11"/>
        <v>63.535169211886704</v>
      </c>
      <c r="AF17" s="22">
        <f t="shared" si="12"/>
        <v>0.85733882030178321</v>
      </c>
      <c r="AG17" s="22">
        <f t="shared" si="13"/>
        <v>54.471167019793121</v>
      </c>
      <c r="AH17" s="22">
        <f t="shared" ref="AH17:AH45" si="20">$B$3*AF16*K55</f>
        <v>634.5625751454138</v>
      </c>
    </row>
    <row r="18" spans="2:34" x14ac:dyDescent="0.2">
      <c r="B18" s="22">
        <v>3</v>
      </c>
      <c r="C18" s="22">
        <f t="shared" si="14"/>
        <v>1130.792948059981</v>
      </c>
      <c r="D18" s="22">
        <f t="shared" si="15"/>
        <v>714.17960000000005</v>
      </c>
      <c r="E18" s="22">
        <f t="shared" si="16"/>
        <v>578.48547600000006</v>
      </c>
      <c r="F18" s="27">
        <f>3%</f>
        <v>0.03</v>
      </c>
      <c r="G18" s="22">
        <f t="shared" ref="G18:G44" si="21">(E18+C18)*F18</f>
        <v>51.278352721799429</v>
      </c>
      <c r="H18" s="22">
        <f t="shared" si="0"/>
        <v>47.605567767817803</v>
      </c>
      <c r="I18" s="22">
        <f t="shared" si="1"/>
        <v>1712.9512090139626</v>
      </c>
      <c r="K18" s="22">
        <f t="shared" si="2"/>
        <v>1798.5987694646608</v>
      </c>
      <c r="L18" s="22">
        <v>100000</v>
      </c>
      <c r="M18" s="22">
        <v>3200</v>
      </c>
      <c r="N18" s="22">
        <f t="shared" si="3"/>
        <v>0</v>
      </c>
      <c r="P18" s="22">
        <f t="shared" si="4"/>
        <v>135.69412399999999</v>
      </c>
      <c r="Q18" s="22">
        <f t="shared" si="5"/>
        <v>47.605567767817803</v>
      </c>
      <c r="R18" s="22">
        <f t="shared" ref="R18:R45" si="22">$F$4+$F$5*$B$3</f>
        <v>114.283592</v>
      </c>
      <c r="S18" s="29">
        <v>5.0000000000000001E-3</v>
      </c>
      <c r="T18" s="22">
        <f>S18*(P18-R18)</f>
        <v>0.10705265999999995</v>
      </c>
      <c r="U18" s="22">
        <f t="shared" si="6"/>
        <v>43.304179871869728</v>
      </c>
      <c r="V18" s="22">
        <f t="shared" si="7"/>
        <v>68.487860070980446</v>
      </c>
      <c r="W18" s="22">
        <v>0</v>
      </c>
      <c r="X18" s="22">
        <f t="shared" si="8"/>
        <v>94.306832626928497</v>
      </c>
      <c r="Z18" s="22">
        <f t="shared" si="9"/>
        <v>94.306832626928497</v>
      </c>
      <c r="AA18" s="22">
        <f t="shared" si="10"/>
        <v>0</v>
      </c>
      <c r="AB18" s="22">
        <f t="shared" si="18"/>
        <v>94.306832626928497</v>
      </c>
      <c r="AD18" s="22">
        <f t="shared" si="19"/>
        <v>94.306832626928497</v>
      </c>
      <c r="AE18" s="22">
        <f t="shared" si="11"/>
        <v>86.839948089340609</v>
      </c>
      <c r="AF18" s="22">
        <f t="shared" si="12"/>
        <v>0.79383224102016958</v>
      </c>
      <c r="AG18" s="22">
        <f t="shared" si="13"/>
        <v>68.936350601836452</v>
      </c>
      <c r="AH18" s="22">
        <f t="shared" si="20"/>
        <v>563.8146106813366</v>
      </c>
    </row>
    <row r="19" spans="2:34" x14ac:dyDescent="0.2">
      <c r="B19" s="22">
        <v>4</v>
      </c>
      <c r="C19" s="22">
        <f t="shared" si="14"/>
        <v>1712.9512090139626</v>
      </c>
      <c r="D19" s="22">
        <f t="shared" si="15"/>
        <v>714.17960000000005</v>
      </c>
      <c r="E19" s="22">
        <f t="shared" si="16"/>
        <v>578.48547600000006</v>
      </c>
      <c r="F19" s="29">
        <f t="shared" ref="F19:F26" si="23">F18+0.005</f>
        <v>3.4999999999999996E-2</v>
      </c>
      <c r="G19" s="22">
        <f t="shared" si="21"/>
        <v>80.200283975488688</v>
      </c>
      <c r="H19" s="22">
        <f t="shared" si="0"/>
        <v>53.716369689894513</v>
      </c>
      <c r="I19" s="22">
        <f t="shared" si="1"/>
        <v>2317.9205992995567</v>
      </c>
      <c r="K19" s="22">
        <f t="shared" si="2"/>
        <v>2433.8166292645346</v>
      </c>
      <c r="L19" s="22">
        <v>100000</v>
      </c>
      <c r="M19" s="22">
        <v>3200</v>
      </c>
      <c r="N19" s="22">
        <f t="shared" si="3"/>
        <v>0</v>
      </c>
      <c r="P19" s="22">
        <f t="shared" si="4"/>
        <v>135.69412399999999</v>
      </c>
      <c r="Q19" s="22">
        <f t="shared" si="5"/>
        <v>53.716369689894513</v>
      </c>
      <c r="R19" s="22">
        <f t="shared" si="22"/>
        <v>114.283592</v>
      </c>
      <c r="S19" s="30">
        <f t="shared" ref="S19:S26" si="24">S18+0.0025</f>
        <v>7.4999999999999997E-3</v>
      </c>
      <c r="T19" s="22">
        <f t="shared" si="17"/>
        <v>0.16057898999999992</v>
      </c>
      <c r="U19" s="22">
        <f t="shared" si="6"/>
        <v>34.730265288538959</v>
      </c>
      <c r="V19" s="22">
        <f t="shared" si="7"/>
        <v>92.683859072862461</v>
      </c>
      <c r="W19" s="22">
        <v>0</v>
      </c>
      <c r="X19" s="22">
        <f t="shared" si="8"/>
        <v>133.241074464218</v>
      </c>
      <c r="Z19" s="22">
        <f t="shared" si="9"/>
        <v>133.241074464218</v>
      </c>
      <c r="AA19" s="22">
        <f t="shared" si="10"/>
        <v>0</v>
      </c>
      <c r="AB19" s="22">
        <f t="shared" si="18"/>
        <v>133.241074464218</v>
      </c>
      <c r="AD19" s="22">
        <f t="shared" si="19"/>
        <v>133.241074464218</v>
      </c>
      <c r="AE19" s="22">
        <f t="shared" si="11"/>
        <v>117.73195831295718</v>
      </c>
      <c r="AF19" s="22">
        <f t="shared" si="12"/>
        <v>0.73502985279645328</v>
      </c>
      <c r="AG19" s="22">
        <f t="shared" si="13"/>
        <v>86.536503988211081</v>
      </c>
      <c r="AH19" s="22">
        <f t="shared" si="20"/>
        <v>500.94773354533282</v>
      </c>
    </row>
    <row r="20" spans="2:34" x14ac:dyDescent="0.2">
      <c r="B20" s="22">
        <v>5</v>
      </c>
      <c r="C20" s="22">
        <f t="shared" si="14"/>
        <v>2317.9205992995567</v>
      </c>
      <c r="D20" s="22">
        <f t="shared" si="15"/>
        <v>714.17960000000005</v>
      </c>
      <c r="E20" s="22">
        <f t="shared" si="16"/>
        <v>578.48547600000006</v>
      </c>
      <c r="F20" s="29">
        <f t="shared" si="23"/>
        <v>3.9999999999999994E-2</v>
      </c>
      <c r="G20" s="22">
        <f t="shared" si="21"/>
        <v>115.85624301198224</v>
      </c>
      <c r="H20" s="22">
        <f t="shared" si="0"/>
        <v>60.122623183115394</v>
      </c>
      <c r="I20" s="22">
        <f t="shared" si="1"/>
        <v>2952.1396951284232</v>
      </c>
      <c r="K20" s="22">
        <f t="shared" si="2"/>
        <v>3099.7466798848445</v>
      </c>
      <c r="L20" s="22">
        <v>100000</v>
      </c>
      <c r="M20" s="22">
        <v>2500</v>
      </c>
      <c r="N20" s="22">
        <f t="shared" si="3"/>
        <v>452.13969512842323</v>
      </c>
      <c r="P20" s="22">
        <f t="shared" si="4"/>
        <v>135.69412399999999</v>
      </c>
      <c r="Q20" s="22">
        <f t="shared" si="5"/>
        <v>60.122623183115394</v>
      </c>
      <c r="R20" s="22">
        <f t="shared" si="22"/>
        <v>114.283592</v>
      </c>
      <c r="S20" s="30">
        <f t="shared" si="24"/>
        <v>0.01</v>
      </c>
      <c r="T20" s="22">
        <f t="shared" si="17"/>
        <v>0.2141053199999999</v>
      </c>
      <c r="U20" s="22">
        <f t="shared" si="6"/>
        <v>36.136065612824709</v>
      </c>
      <c r="V20" s="22">
        <f t="shared" si="7"/>
        <v>99.96276469620318</v>
      </c>
      <c r="W20" s="22">
        <v>0</v>
      </c>
      <c r="X20" s="22">
        <f t="shared" si="8"/>
        <v>145.57395958649386</v>
      </c>
      <c r="Z20" s="22">
        <f t="shared" si="9"/>
        <v>145.57395958649386</v>
      </c>
      <c r="AA20" s="22">
        <f t="shared" si="10"/>
        <v>0</v>
      </c>
      <c r="AB20" s="22">
        <f t="shared" si="18"/>
        <v>145.57395958649386</v>
      </c>
      <c r="AD20" s="22">
        <f t="shared" si="19"/>
        <v>145.57395958649386</v>
      </c>
      <c r="AE20" s="22">
        <f t="shared" si="11"/>
        <v>123.44023263095846</v>
      </c>
      <c r="AF20" s="22">
        <f t="shared" si="12"/>
        <v>0.68058319703375303</v>
      </c>
      <c r="AG20" s="22">
        <f t="shared" si="13"/>
        <v>84.011348166567913</v>
      </c>
      <c r="AH20" s="22">
        <f t="shared" si="20"/>
        <v>445.12855524056931</v>
      </c>
    </row>
    <row r="21" spans="2:34" x14ac:dyDescent="0.2">
      <c r="B21" s="22">
        <v>6</v>
      </c>
      <c r="C21" s="22">
        <f t="shared" si="14"/>
        <v>2952.1396951284232</v>
      </c>
      <c r="D21" s="22">
        <f t="shared" si="15"/>
        <v>714.17960000000005</v>
      </c>
      <c r="E21" s="22">
        <f t="shared" si="16"/>
        <v>578.48547600000006</v>
      </c>
      <c r="F21" s="29">
        <f t="shared" si="23"/>
        <v>4.4999999999999991E-2</v>
      </c>
      <c r="G21" s="22">
        <f t="shared" si="21"/>
        <v>158.87813270077902</v>
      </c>
      <c r="H21" s="22">
        <f t="shared" si="0"/>
        <v>66.895033038292013</v>
      </c>
      <c r="I21" s="22">
        <f t="shared" si="1"/>
        <v>3622.60827079091</v>
      </c>
      <c r="K21" s="22">
        <f t="shared" si="2"/>
        <v>3803.7386843304557</v>
      </c>
      <c r="L21" s="22">
        <v>100000</v>
      </c>
      <c r="M21" s="22">
        <v>2500</v>
      </c>
      <c r="N21" s="22">
        <f t="shared" si="3"/>
        <v>1122.60827079091</v>
      </c>
      <c r="P21" s="22">
        <f t="shared" si="4"/>
        <v>135.69412399999999</v>
      </c>
      <c r="Q21" s="22">
        <f t="shared" si="5"/>
        <v>66.895033038292013</v>
      </c>
      <c r="R21" s="22">
        <f t="shared" si="22"/>
        <v>114.283592</v>
      </c>
      <c r="S21" s="30">
        <f t="shared" si="24"/>
        <v>1.2500000000000001E-2</v>
      </c>
      <c r="T21" s="22">
        <f t="shared" si="17"/>
        <v>0.26763164999999989</v>
      </c>
      <c r="U21" s="22">
        <f t="shared" si="6"/>
        <v>37.707287967210398</v>
      </c>
      <c r="V21" s="22">
        <f t="shared" si="7"/>
        <v>99.960875380324509</v>
      </c>
      <c r="W21" s="22">
        <v>0</v>
      </c>
      <c r="X21" s="22">
        <f t="shared" si="8"/>
        <v>150.8267841014061</v>
      </c>
      <c r="Z21" s="22">
        <f t="shared" si="9"/>
        <v>150.8267841014061</v>
      </c>
      <c r="AA21" s="22">
        <f t="shared" si="10"/>
        <v>0</v>
      </c>
      <c r="AB21" s="22">
        <f t="shared" si="18"/>
        <v>150.8267841014061</v>
      </c>
      <c r="AD21" s="22">
        <f t="shared" si="19"/>
        <v>150.8267841014061</v>
      </c>
      <c r="AE21" s="22">
        <f t="shared" si="11"/>
        <v>122.73290107026145</v>
      </c>
      <c r="AF21" s="22">
        <f t="shared" si="12"/>
        <v>0.63016962688310452</v>
      </c>
      <c r="AG21" s="22">
        <f t="shared" si="13"/>
        <v>77.342546473727637</v>
      </c>
      <c r="AH21" s="22">
        <f t="shared" si="20"/>
        <v>395.52249801843476</v>
      </c>
    </row>
    <row r="22" spans="2:34" x14ac:dyDescent="0.2">
      <c r="B22" s="22">
        <v>7</v>
      </c>
      <c r="C22" s="22">
        <f t="shared" si="14"/>
        <v>3622.60827079091</v>
      </c>
      <c r="D22" s="22">
        <f t="shared" si="15"/>
        <v>714.17960000000005</v>
      </c>
      <c r="E22" s="22">
        <f t="shared" si="16"/>
        <v>578.48547600000006</v>
      </c>
      <c r="F22" s="29">
        <f t="shared" si="23"/>
        <v>4.9999999999999989E-2</v>
      </c>
      <c r="G22" s="22">
        <f t="shared" si="21"/>
        <v>210.05468733954544</v>
      </c>
      <c r="H22" s="22">
        <f t="shared" si="0"/>
        <v>74.111484341304561</v>
      </c>
      <c r="I22" s="22">
        <f t="shared" si="1"/>
        <v>4337.0369497891506</v>
      </c>
      <c r="K22" s="22">
        <f t="shared" si="2"/>
        <v>4553.8887972786088</v>
      </c>
      <c r="L22" s="22">
        <v>100000</v>
      </c>
      <c r="M22" s="22">
        <v>2500</v>
      </c>
      <c r="N22" s="22">
        <f t="shared" si="3"/>
        <v>1837.0369497891506</v>
      </c>
      <c r="P22" s="22">
        <f t="shared" si="4"/>
        <v>135.69412399999999</v>
      </c>
      <c r="Q22" s="22">
        <f t="shared" si="5"/>
        <v>74.111484341304561</v>
      </c>
      <c r="R22" s="22">
        <f t="shared" si="22"/>
        <v>114.283592</v>
      </c>
      <c r="S22" s="30">
        <f t="shared" si="24"/>
        <v>1.5000000000000001E-2</v>
      </c>
      <c r="T22" s="22">
        <f t="shared" si="17"/>
        <v>0.32115797999999984</v>
      </c>
      <c r="U22" s="22">
        <f t="shared" si="6"/>
        <v>39.459219806867658</v>
      </c>
      <c r="V22" s="22">
        <f t="shared" si="7"/>
        <v>99.958751831901594</v>
      </c>
      <c r="W22" s="22">
        <v>0</v>
      </c>
      <c r="X22" s="22">
        <f t="shared" si="8"/>
        <v>156.34270634633847</v>
      </c>
      <c r="Z22" s="22">
        <f t="shared" si="9"/>
        <v>156.34270634633847</v>
      </c>
      <c r="AA22" s="22">
        <f t="shared" si="10"/>
        <v>0</v>
      </c>
      <c r="AB22" s="22">
        <f t="shared" si="18"/>
        <v>156.34270634633847</v>
      </c>
      <c r="AD22" s="22">
        <f t="shared" si="19"/>
        <v>156.34270634633847</v>
      </c>
      <c r="AE22" s="22">
        <f t="shared" si="11"/>
        <v>122.08475552687989</v>
      </c>
      <c r="AF22" s="22">
        <f t="shared" si="12"/>
        <v>0.58349039526213387</v>
      </c>
      <c r="AG22" s="22">
        <f t="shared" si="13"/>
        <v>71.235282257860135</v>
      </c>
      <c r="AH22" s="22">
        <f t="shared" si="20"/>
        <v>351.43800119587024</v>
      </c>
    </row>
    <row r="23" spans="2:34" x14ac:dyDescent="0.2">
      <c r="B23" s="22">
        <v>8</v>
      </c>
      <c r="C23" s="22">
        <f t="shared" si="14"/>
        <v>4337.0369497891506</v>
      </c>
      <c r="D23" s="22">
        <f t="shared" si="15"/>
        <v>714.17960000000005</v>
      </c>
      <c r="E23" s="22">
        <f t="shared" si="16"/>
        <v>578.48547600000006</v>
      </c>
      <c r="F23" s="29">
        <f t="shared" si="23"/>
        <v>5.4999999999999986E-2</v>
      </c>
      <c r="G23" s="22">
        <f t="shared" si="21"/>
        <v>270.35373341840324</v>
      </c>
      <c r="H23" s="22">
        <f t="shared" si="0"/>
        <v>81.858761592075538</v>
      </c>
      <c r="I23" s="22">
        <f t="shared" si="1"/>
        <v>5104.0173976154783</v>
      </c>
      <c r="K23" s="22">
        <f t="shared" si="2"/>
        <v>5359.2182674962523</v>
      </c>
      <c r="L23" s="22">
        <v>100000</v>
      </c>
      <c r="M23" s="22">
        <v>1200</v>
      </c>
      <c r="N23" s="22">
        <f t="shared" si="3"/>
        <v>3904.0173976154783</v>
      </c>
      <c r="P23" s="22">
        <f t="shared" si="4"/>
        <v>135.69412399999999</v>
      </c>
      <c r="Q23" s="22">
        <f t="shared" si="5"/>
        <v>81.858761592075538</v>
      </c>
      <c r="R23" s="22">
        <f t="shared" si="22"/>
        <v>114.283592</v>
      </c>
      <c r="S23" s="30">
        <f t="shared" si="24"/>
        <v>1.7500000000000002E-2</v>
      </c>
      <c r="T23" s="22">
        <f t="shared" si="17"/>
        <v>0.37468430999999985</v>
      </c>
      <c r="U23" s="22">
        <f t="shared" si="6"/>
        <v>41.407845568664754</v>
      </c>
      <c r="V23" s="22">
        <f t="shared" si="7"/>
        <v>47.979055208315572</v>
      </c>
      <c r="W23" s="22">
        <v>0</v>
      </c>
      <c r="X23" s="22">
        <f t="shared" si="8"/>
        <v>110.21518754172637</v>
      </c>
      <c r="Z23" s="22">
        <f t="shared" si="9"/>
        <v>110.21518754172637</v>
      </c>
      <c r="AA23" s="22">
        <f t="shared" si="10"/>
        <v>0</v>
      </c>
      <c r="AB23" s="22">
        <f t="shared" si="18"/>
        <v>110.21518754172637</v>
      </c>
      <c r="AD23" s="22">
        <f t="shared" si="19"/>
        <v>110.21518754172637</v>
      </c>
      <c r="AE23" s="22">
        <f t="shared" si="11"/>
        <v>82.588069379086278</v>
      </c>
      <c r="AF23" s="22">
        <f t="shared" si="12"/>
        <v>0.54026888450197574</v>
      </c>
      <c r="AG23" s="22">
        <f t="shared" si="13"/>
        <v>44.619764116610725</v>
      </c>
      <c r="AH23" s="22">
        <f t="shared" si="20"/>
        <v>312.26047951855588</v>
      </c>
    </row>
    <row r="24" spans="2:34" x14ac:dyDescent="0.2">
      <c r="B24" s="22">
        <v>9</v>
      </c>
      <c r="C24" s="22">
        <f t="shared" si="14"/>
        <v>5104.0173976154783</v>
      </c>
      <c r="D24" s="22">
        <f t="shared" si="15"/>
        <v>714.17960000000005</v>
      </c>
      <c r="E24" s="22">
        <f t="shared" si="16"/>
        <v>578.48547600000006</v>
      </c>
      <c r="F24" s="29">
        <f t="shared" si="23"/>
        <v>5.9999999999999984E-2</v>
      </c>
      <c r="G24" s="22">
        <f t="shared" si="21"/>
        <v>340.95017241692858</v>
      </c>
      <c r="H24" s="22">
        <f t="shared" si="0"/>
        <v>90.234530460324066</v>
      </c>
      <c r="I24" s="22">
        <f t="shared" si="1"/>
        <v>5933.2185155720827</v>
      </c>
      <c r="K24" s="22">
        <f t="shared" si="2"/>
        <v>6229.8794413506866</v>
      </c>
      <c r="L24" s="22">
        <v>100000</v>
      </c>
      <c r="M24" s="22">
        <v>1200</v>
      </c>
      <c r="N24" s="22">
        <f t="shared" si="3"/>
        <v>4733.2185155720827</v>
      </c>
      <c r="P24" s="22">
        <f t="shared" si="4"/>
        <v>135.69412399999999</v>
      </c>
      <c r="Q24" s="22">
        <f t="shared" si="5"/>
        <v>90.234530460324066</v>
      </c>
      <c r="R24" s="22">
        <f t="shared" si="22"/>
        <v>114.283592</v>
      </c>
      <c r="S24" s="30">
        <f t="shared" si="24"/>
        <v>0.02</v>
      </c>
      <c r="T24" s="22">
        <f t="shared" si="17"/>
        <v>0.42821063999999981</v>
      </c>
      <c r="U24" s="22">
        <f t="shared" si="6"/>
        <v>43.569564219920188</v>
      </c>
      <c r="V24" s="22">
        <f t="shared" si="7"/>
        <v>47.977767506769624</v>
      </c>
      <c r="W24" s="22">
        <v>0</v>
      </c>
      <c r="X24" s="22">
        <f t="shared" si="8"/>
        <v>116.4814763871735</v>
      </c>
      <c r="Z24" s="22">
        <f t="shared" si="9"/>
        <v>116.4814763871735</v>
      </c>
      <c r="AA24" s="22">
        <f t="shared" si="10"/>
        <v>0</v>
      </c>
      <c r="AB24" s="22">
        <f t="shared" si="18"/>
        <v>116.4814763871735</v>
      </c>
      <c r="AD24" s="22">
        <f t="shared" si="19"/>
        <v>116.4814763871735</v>
      </c>
      <c r="AE24" s="22">
        <f t="shared" si="11"/>
        <v>83.75570989224623</v>
      </c>
      <c r="AF24" s="22">
        <f t="shared" si="12"/>
        <v>0.50024896713145905</v>
      </c>
      <c r="AG24" s="22">
        <f t="shared" si="13"/>
        <v>41.898707364958305</v>
      </c>
      <c r="AH24" s="22">
        <f t="shared" si="20"/>
        <v>277.44375529992379</v>
      </c>
    </row>
    <row r="25" spans="2:34" x14ac:dyDescent="0.2">
      <c r="B25" s="22">
        <v>10</v>
      </c>
      <c r="C25" s="22">
        <f t="shared" si="14"/>
        <v>5933.2185155720827</v>
      </c>
      <c r="D25" s="22">
        <f t="shared" si="15"/>
        <v>714.17960000000005</v>
      </c>
      <c r="E25" s="22">
        <f t="shared" si="16"/>
        <v>578.48547600000006</v>
      </c>
      <c r="F25" s="29">
        <f t="shared" si="23"/>
        <v>6.4999999999999988E-2</v>
      </c>
      <c r="G25" s="22">
        <f t="shared" si="21"/>
        <v>423.26075945218531</v>
      </c>
      <c r="H25" s="22">
        <f t="shared" si="0"/>
        <v>99.349647510242676</v>
      </c>
      <c r="I25" s="22">
        <f t="shared" si="1"/>
        <v>6835.6151035140247</v>
      </c>
      <c r="K25" s="22">
        <f t="shared" si="2"/>
        <v>7177.3958586897261</v>
      </c>
      <c r="L25" s="22">
        <v>100000</v>
      </c>
      <c r="M25" s="22">
        <v>1200</v>
      </c>
      <c r="N25" s="22">
        <f t="shared" si="3"/>
        <v>5635.6151035140247</v>
      </c>
      <c r="P25" s="22">
        <f t="shared" si="4"/>
        <v>135.69412399999999</v>
      </c>
      <c r="Q25" s="22">
        <f t="shared" si="5"/>
        <v>99.349647510242676</v>
      </c>
      <c r="R25" s="22">
        <f t="shared" si="22"/>
        <v>114.283592</v>
      </c>
      <c r="S25" s="30">
        <f t="shared" si="24"/>
        <v>2.2499999999999999E-2</v>
      </c>
      <c r="T25" s="22">
        <f t="shared" si="17"/>
        <v>0.48173696999999976</v>
      </c>
      <c r="U25" s="22">
        <f t="shared" si="6"/>
        <v>45.960763707039959</v>
      </c>
      <c r="V25" s="22">
        <f t="shared" si="7"/>
        <v>47.97632017148625</v>
      </c>
      <c r="W25" s="22">
        <v>0</v>
      </c>
      <c r="X25" s="22">
        <f t="shared" si="8"/>
        <v>123.25747294468896</v>
      </c>
      <c r="Z25" s="22">
        <f t="shared" si="9"/>
        <v>123.25747294468896</v>
      </c>
      <c r="AA25" s="22">
        <f t="shared" si="10"/>
        <v>0</v>
      </c>
      <c r="AB25" s="22">
        <f t="shared" si="18"/>
        <v>123.25747294468896</v>
      </c>
      <c r="AD25" s="22">
        <f t="shared" si="19"/>
        <v>123.25747294468896</v>
      </c>
      <c r="AE25" s="22">
        <f t="shared" si="11"/>
        <v>85.043445678338344</v>
      </c>
      <c r="AF25" s="22">
        <f t="shared" si="12"/>
        <v>0.46319348808468425</v>
      </c>
      <c r="AG25" s="22">
        <f t="shared" si="13"/>
        <v>39.391570242489905</v>
      </c>
      <c r="AH25" s="22">
        <f t="shared" si="20"/>
        <v>246.5024442219412</v>
      </c>
    </row>
    <row r="26" spans="2:34" x14ac:dyDescent="0.2">
      <c r="B26" s="22">
        <v>11</v>
      </c>
      <c r="C26" s="22">
        <f t="shared" si="14"/>
        <v>6835.6151035140247</v>
      </c>
      <c r="D26" s="22">
        <f t="shared" si="15"/>
        <v>714.17960000000005</v>
      </c>
      <c r="E26" s="22">
        <f t="shared" si="16"/>
        <v>578.48547600000006</v>
      </c>
      <c r="F26" s="29">
        <f t="shared" si="23"/>
        <v>6.9999999999999993E-2</v>
      </c>
      <c r="G26" s="22">
        <f t="shared" si="21"/>
        <v>518.98704056598172</v>
      </c>
      <c r="H26" s="22">
        <f t="shared" si="0"/>
        <v>109.33087620080006</v>
      </c>
      <c r="I26" s="22">
        <f t="shared" si="1"/>
        <v>7823.7567438792066</v>
      </c>
      <c r="K26" s="22">
        <f t="shared" si="2"/>
        <v>8214.9445810731668</v>
      </c>
      <c r="L26" s="22">
        <v>100000</v>
      </c>
      <c r="M26" s="22">
        <v>0</v>
      </c>
      <c r="N26" s="22">
        <f t="shared" si="3"/>
        <v>7823.7567438792066</v>
      </c>
      <c r="P26" s="22">
        <f t="shared" si="4"/>
        <v>135.69412399999999</v>
      </c>
      <c r="Q26" s="22">
        <f t="shared" si="5"/>
        <v>109.33087620080006</v>
      </c>
      <c r="R26" s="22">
        <f t="shared" si="22"/>
        <v>114.283592</v>
      </c>
      <c r="S26" s="30">
        <f t="shared" si="24"/>
        <v>2.4999999999999998E-2</v>
      </c>
      <c r="T26" s="22">
        <f t="shared" si="17"/>
        <v>0.53526329999999966</v>
      </c>
      <c r="U26" s="22">
        <f t="shared" si="6"/>
        <v>48.597199784668163</v>
      </c>
      <c r="V26" s="22">
        <f t="shared" si="7"/>
        <v>0</v>
      </c>
      <c r="W26" s="22">
        <v>0</v>
      </c>
      <c r="X26" s="22">
        <f t="shared" si="8"/>
        <v>82.679471716131872</v>
      </c>
      <c r="Z26" s="22">
        <f t="shared" si="9"/>
        <v>82.679471716131872</v>
      </c>
      <c r="AA26" s="22">
        <f t="shared" si="10"/>
        <v>0</v>
      </c>
      <c r="AB26" s="22">
        <f t="shared" si="18"/>
        <v>82.679471716131872</v>
      </c>
      <c r="AD26" s="22">
        <f t="shared" si="19"/>
        <v>82.679471716131872</v>
      </c>
      <c r="AE26" s="22">
        <f t="shared" si="11"/>
        <v>54.737153797302092</v>
      </c>
      <c r="AF26" s="22">
        <f t="shared" si="12"/>
        <v>0.42888285933767062</v>
      </c>
      <c r="AG26" s="22">
        <f t="shared" si="13"/>
        <v>23.475827032592758</v>
      </c>
      <c r="AH26" s="22">
        <f t="shared" si="20"/>
        <v>219.00518864899593</v>
      </c>
    </row>
    <row r="27" spans="2:34" x14ac:dyDescent="0.2">
      <c r="B27" s="22">
        <v>12</v>
      </c>
      <c r="C27" s="22">
        <f t="shared" si="14"/>
        <v>7823.7567438792066</v>
      </c>
      <c r="D27" s="22">
        <f t="shared" si="15"/>
        <v>714.17960000000005</v>
      </c>
      <c r="E27" s="22">
        <f t="shared" si="16"/>
        <v>578.48547600000006</v>
      </c>
      <c r="F27" s="29">
        <f>8%</f>
        <v>0.08</v>
      </c>
      <c r="G27" s="22">
        <f t="shared" si="21"/>
        <v>672.17937759033657</v>
      </c>
      <c r="H27" s="22">
        <f t="shared" si="0"/>
        <v>120.74421597469544</v>
      </c>
      <c r="I27" s="22">
        <f t="shared" si="1"/>
        <v>8953.6773814948483</v>
      </c>
      <c r="K27" s="22">
        <f t="shared" si="2"/>
        <v>9401.361250569591</v>
      </c>
      <c r="L27" s="22">
        <v>100000</v>
      </c>
      <c r="M27" s="22">
        <v>0</v>
      </c>
      <c r="N27" s="22">
        <f t="shared" si="3"/>
        <v>8953.6773814948483</v>
      </c>
      <c r="P27" s="22">
        <f t="shared" si="4"/>
        <v>135.69412399999999</v>
      </c>
      <c r="Q27" s="22">
        <f t="shared" si="5"/>
        <v>120.74421597469544</v>
      </c>
      <c r="R27" s="22">
        <f t="shared" si="22"/>
        <v>114.283592</v>
      </c>
      <c r="S27" s="30">
        <f>S26+0.005</f>
        <v>0.03</v>
      </c>
      <c r="T27" s="22">
        <f t="shared" si="17"/>
        <v>0.64231595999999969</v>
      </c>
      <c r="U27" s="22">
        <f t="shared" si="6"/>
        <v>51.469596736272074</v>
      </c>
      <c r="V27" s="22">
        <f t="shared" si="7"/>
        <v>0</v>
      </c>
      <c r="W27" s="22">
        <v>0</v>
      </c>
      <c r="X27" s="22">
        <f t="shared" si="8"/>
        <v>91.327467198423307</v>
      </c>
      <c r="Z27" s="22">
        <f t="shared" si="9"/>
        <v>91.327467198423307</v>
      </c>
      <c r="AA27" s="22">
        <f t="shared" si="10"/>
        <v>0</v>
      </c>
      <c r="AB27" s="22">
        <f t="shared" si="18"/>
        <v>91.327467198423307</v>
      </c>
      <c r="AD27" s="22">
        <f t="shared" si="19"/>
        <v>91.327467198423307</v>
      </c>
      <c r="AE27" s="22">
        <f t="shared" si="11"/>
        <v>58.01337549507771</v>
      </c>
      <c r="AF27" s="22">
        <f t="shared" si="12"/>
        <v>0.39711375864599124</v>
      </c>
      <c r="AG27" s="22">
        <f t="shared" si="13"/>
        <v>23.037909594591554</v>
      </c>
      <c r="AH27" s="22">
        <f t="shared" si="20"/>
        <v>194.5686441212996</v>
      </c>
    </row>
    <row r="28" spans="2:34" x14ac:dyDescent="0.2">
      <c r="B28" s="22">
        <v>13</v>
      </c>
      <c r="C28" s="22">
        <f t="shared" si="14"/>
        <v>8953.6773814948483</v>
      </c>
      <c r="D28" s="22">
        <f t="shared" si="15"/>
        <v>714.17960000000005</v>
      </c>
      <c r="E28" s="22">
        <f t="shared" si="16"/>
        <v>578.48547600000006</v>
      </c>
      <c r="F28" s="29">
        <f t="shared" ref="F28:F45" si="25">F27</f>
        <v>0.08</v>
      </c>
      <c r="G28" s="22">
        <f t="shared" si="21"/>
        <v>762.57302859958781</v>
      </c>
      <c r="H28" s="22">
        <f t="shared" si="0"/>
        <v>132.94735886094438</v>
      </c>
      <c r="I28" s="22">
        <f t="shared" si="1"/>
        <v>10161.788527233493</v>
      </c>
      <c r="K28" s="22">
        <f t="shared" si="2"/>
        <v>10669.877953595169</v>
      </c>
      <c r="L28" s="22">
        <v>100000</v>
      </c>
      <c r="M28" s="22">
        <v>0</v>
      </c>
      <c r="N28" s="22">
        <f t="shared" si="3"/>
        <v>10161.788527233493</v>
      </c>
      <c r="P28" s="22">
        <f t="shared" si="4"/>
        <v>135.69412399999999</v>
      </c>
      <c r="Q28" s="22">
        <f t="shared" si="5"/>
        <v>132.94735886094438</v>
      </c>
      <c r="R28" s="22">
        <f t="shared" si="22"/>
        <v>114.283592</v>
      </c>
      <c r="S28" s="30">
        <f t="shared" ref="S28:S45" si="26">S27</f>
        <v>0.03</v>
      </c>
      <c r="T28" s="22">
        <f t="shared" si="17"/>
        <v>0.64231595999999969</v>
      </c>
      <c r="U28" s="22">
        <f t="shared" si="6"/>
        <v>54.632916019705611</v>
      </c>
      <c r="V28" s="22">
        <f t="shared" si="7"/>
        <v>0</v>
      </c>
      <c r="W28" s="22">
        <v>0</v>
      </c>
      <c r="X28" s="22">
        <f t="shared" si="8"/>
        <v>100.36729080123877</v>
      </c>
      <c r="Z28" s="22">
        <f t="shared" si="9"/>
        <v>100.36729080123877</v>
      </c>
      <c r="AA28" s="22">
        <f t="shared" si="10"/>
        <v>0</v>
      </c>
      <c r="AB28" s="22">
        <f t="shared" si="18"/>
        <v>100.36729080123877</v>
      </c>
      <c r="AD28" s="22">
        <f t="shared" si="19"/>
        <v>100.36729080123877</v>
      </c>
      <c r="AE28" s="22">
        <f t="shared" si="11"/>
        <v>61.17085843912438</v>
      </c>
      <c r="AF28" s="22">
        <f t="shared" si="12"/>
        <v>0.36769792467221413</v>
      </c>
      <c r="AG28" s="22">
        <f t="shared" si="13"/>
        <v>22.492397698483831</v>
      </c>
      <c r="AH28" s="22">
        <f t="shared" si="20"/>
        <v>172.85213519420324</v>
      </c>
    </row>
    <row r="29" spans="2:34" x14ac:dyDescent="0.2">
      <c r="B29" s="22">
        <v>14</v>
      </c>
      <c r="C29" s="22">
        <f t="shared" si="14"/>
        <v>10161.788527233493</v>
      </c>
      <c r="D29" s="22">
        <f t="shared" si="15"/>
        <v>714.17960000000005</v>
      </c>
      <c r="E29" s="22">
        <f t="shared" si="16"/>
        <v>578.48547600000006</v>
      </c>
      <c r="F29" s="29">
        <f t="shared" si="25"/>
        <v>0.08</v>
      </c>
      <c r="G29" s="22">
        <f t="shared" si="21"/>
        <v>859.22192025867946</v>
      </c>
      <c r="H29" s="22">
        <f t="shared" si="0"/>
        <v>145.99495923492174</v>
      </c>
      <c r="I29" s="22">
        <f t="shared" si="1"/>
        <v>11453.500964257251</v>
      </c>
      <c r="K29" s="22">
        <f t="shared" si="2"/>
        <v>12026.176012470114</v>
      </c>
      <c r="L29" s="22">
        <v>100000</v>
      </c>
      <c r="M29" s="22">
        <v>0</v>
      </c>
      <c r="N29" s="22">
        <f t="shared" si="3"/>
        <v>11453.500964257251</v>
      </c>
      <c r="P29" s="22">
        <f t="shared" si="4"/>
        <v>135.69412399999999</v>
      </c>
      <c r="Q29" s="22">
        <f t="shared" si="5"/>
        <v>145.99495923492174</v>
      </c>
      <c r="R29" s="22">
        <f t="shared" si="22"/>
        <v>114.283592</v>
      </c>
      <c r="S29" s="30">
        <f t="shared" si="26"/>
        <v>0.03</v>
      </c>
      <c r="T29" s="22">
        <f t="shared" si="17"/>
        <v>0.64231595999999969</v>
      </c>
      <c r="U29" s="22">
        <f t="shared" si="6"/>
        <v>58.108256526124549</v>
      </c>
      <c r="V29" s="22">
        <f t="shared" si="7"/>
        <v>0</v>
      </c>
      <c r="W29" s="22">
        <v>0</v>
      </c>
      <c r="X29" s="22">
        <f t="shared" si="8"/>
        <v>109.93955066879717</v>
      </c>
      <c r="Z29" s="22">
        <f t="shared" si="9"/>
        <v>109.93955066879717</v>
      </c>
      <c r="AA29" s="22">
        <f t="shared" si="10"/>
        <v>0</v>
      </c>
      <c r="AB29" s="22">
        <f t="shared" si="18"/>
        <v>109.93955066879717</v>
      </c>
      <c r="AD29" s="22">
        <f t="shared" si="19"/>
        <v>109.93955066879717</v>
      </c>
      <c r="AE29" s="22">
        <f t="shared" si="11"/>
        <v>64.285552159235522</v>
      </c>
      <c r="AF29" s="22">
        <f t="shared" si="12"/>
        <v>0.34046104136316119</v>
      </c>
      <c r="AG29" s="22">
        <f t="shared" si="13"/>
        <v>21.886726032739141</v>
      </c>
      <c r="AH29" s="22">
        <f t="shared" si="20"/>
        <v>153.55290612109272</v>
      </c>
    </row>
    <row r="30" spans="2:34" x14ac:dyDescent="0.2">
      <c r="B30" s="22">
        <v>15</v>
      </c>
      <c r="C30" s="22">
        <f t="shared" si="14"/>
        <v>11453.500964257251</v>
      </c>
      <c r="D30" s="22">
        <f t="shared" si="15"/>
        <v>714.17960000000005</v>
      </c>
      <c r="E30" s="22">
        <f t="shared" si="16"/>
        <v>578.48547600000006</v>
      </c>
      <c r="F30" s="29">
        <f t="shared" si="25"/>
        <v>0.08</v>
      </c>
      <c r="G30" s="22">
        <f t="shared" si="21"/>
        <v>962.55891522058016</v>
      </c>
      <c r="H30" s="22">
        <f t="shared" si="0"/>
        <v>159.94545355477831</v>
      </c>
      <c r="I30" s="22">
        <f t="shared" si="1"/>
        <v>12834.599901923053</v>
      </c>
      <c r="K30" s="22">
        <f t="shared" si="2"/>
        <v>13476.329897019206</v>
      </c>
      <c r="L30" s="22">
        <v>100000</v>
      </c>
      <c r="M30" s="22">
        <v>0</v>
      </c>
      <c r="N30" s="22">
        <f t="shared" si="3"/>
        <v>12834.599901923053</v>
      </c>
      <c r="P30" s="22">
        <f t="shared" si="4"/>
        <v>135.69412399999999</v>
      </c>
      <c r="Q30" s="22">
        <f t="shared" si="5"/>
        <v>159.94545355477831</v>
      </c>
      <c r="R30" s="22">
        <f t="shared" si="22"/>
        <v>114.283592</v>
      </c>
      <c r="S30" s="30">
        <f t="shared" si="26"/>
        <v>0.03</v>
      </c>
      <c r="T30" s="22">
        <f t="shared" si="17"/>
        <v>0.64231595999999969</v>
      </c>
      <c r="U30" s="22">
        <f t="shared" si="6"/>
        <v>61.916186838842371</v>
      </c>
      <c r="V30" s="22">
        <f t="shared" si="7"/>
        <v>0</v>
      </c>
      <c r="W30" s="22">
        <v>0</v>
      </c>
      <c r="X30" s="22">
        <f t="shared" si="8"/>
        <v>120.08211467593588</v>
      </c>
      <c r="Z30" s="22">
        <f t="shared" si="9"/>
        <v>120.08211467593588</v>
      </c>
      <c r="AA30" s="22">
        <f t="shared" si="10"/>
        <v>0</v>
      </c>
      <c r="AB30" s="22">
        <f t="shared" si="18"/>
        <v>120.08211467593588</v>
      </c>
      <c r="AD30" s="22">
        <f t="shared" si="19"/>
        <v>120.08211467593588</v>
      </c>
      <c r="AE30" s="22">
        <f t="shared" si="11"/>
        <v>67.363382133158353</v>
      </c>
      <c r="AF30" s="22">
        <f t="shared" si="12"/>
        <v>0.31524170496588994</v>
      </c>
      <c r="AG30" s="22">
        <f t="shared" si="13"/>
        <v>21.235747435925607</v>
      </c>
      <c r="AH30" s="22">
        <f t="shared" si="20"/>
        <v>136.40190017016749</v>
      </c>
    </row>
    <row r="31" spans="2:34" x14ac:dyDescent="0.2">
      <c r="B31" s="22">
        <v>16</v>
      </c>
      <c r="C31" s="22">
        <f t="shared" si="14"/>
        <v>12834.599901923053</v>
      </c>
      <c r="D31" s="22">
        <f t="shared" si="15"/>
        <v>714.17960000000005</v>
      </c>
      <c r="E31" s="22">
        <f t="shared" si="16"/>
        <v>578.48547600000006</v>
      </c>
      <c r="F31" s="29">
        <f t="shared" si="25"/>
        <v>0.08</v>
      </c>
      <c r="G31" s="22">
        <f t="shared" si="21"/>
        <v>1073.0468302338443</v>
      </c>
      <c r="H31" s="22">
        <f t="shared" si="0"/>
        <v>174.86132208156897</v>
      </c>
      <c r="I31" s="22">
        <f t="shared" si="1"/>
        <v>14311.270886075328</v>
      </c>
      <c r="K31" s="22">
        <f t="shared" si="2"/>
        <v>15026.834430379095</v>
      </c>
      <c r="L31" s="22">
        <v>100000</v>
      </c>
      <c r="M31" s="22">
        <v>0</v>
      </c>
      <c r="N31" s="22">
        <f t="shared" si="3"/>
        <v>14311.270886075328</v>
      </c>
      <c r="P31" s="22">
        <f t="shared" si="4"/>
        <v>135.69412399999999</v>
      </c>
      <c r="Q31" s="22">
        <f t="shared" si="5"/>
        <v>174.86132208156897</v>
      </c>
      <c r="R31" s="22">
        <f t="shared" si="22"/>
        <v>114.283592</v>
      </c>
      <c r="S31" s="30">
        <f t="shared" si="26"/>
        <v>0.03</v>
      </c>
      <c r="T31" s="22">
        <f t="shared" si="17"/>
        <v>0.64231595999999969</v>
      </c>
      <c r="U31" s="22">
        <f t="shared" si="6"/>
        <v>66.076036232653706</v>
      </c>
      <c r="V31" s="22">
        <f t="shared" si="7"/>
        <v>0</v>
      </c>
      <c r="W31" s="22">
        <v>0</v>
      </c>
      <c r="X31" s="22">
        <f t="shared" si="8"/>
        <v>130.83813380891525</v>
      </c>
      <c r="Z31" s="22">
        <f t="shared" si="9"/>
        <v>130.83813380891525</v>
      </c>
      <c r="AA31" s="22">
        <f t="shared" si="10"/>
        <v>0</v>
      </c>
      <c r="AB31" s="22">
        <f t="shared" si="18"/>
        <v>130.83813380891525</v>
      </c>
      <c r="AD31" s="22">
        <f t="shared" si="19"/>
        <v>130.83813380891525</v>
      </c>
      <c r="AE31" s="22">
        <f t="shared" si="11"/>
        <v>70.41132687870352</v>
      </c>
      <c r="AF31" s="22">
        <f t="shared" si="12"/>
        <v>0.29189046756100923</v>
      </c>
      <c r="AG31" s="22">
        <f t="shared" si="13"/>
        <v>20.552395124215828</v>
      </c>
      <c r="AH31" s="22">
        <f t="shared" si="20"/>
        <v>121.16000873502669</v>
      </c>
    </row>
    <row r="32" spans="2:34" x14ac:dyDescent="0.2">
      <c r="B32" s="22">
        <v>17</v>
      </c>
      <c r="C32" s="22">
        <f t="shared" si="14"/>
        <v>14311.270886075328</v>
      </c>
      <c r="D32" s="22">
        <f t="shared" si="15"/>
        <v>714.17960000000005</v>
      </c>
      <c r="E32" s="22">
        <f t="shared" si="16"/>
        <v>578.48547600000006</v>
      </c>
      <c r="F32" s="29">
        <f t="shared" si="25"/>
        <v>0.08</v>
      </c>
      <c r="G32" s="22">
        <f t="shared" si="21"/>
        <v>1191.1805089660263</v>
      </c>
      <c r="H32" s="22">
        <f t="shared" si="0"/>
        <v>190.80936871041354</v>
      </c>
      <c r="I32" s="22">
        <f t="shared" si="1"/>
        <v>15890.127502330941</v>
      </c>
      <c r="K32" s="22">
        <f t="shared" si="2"/>
        <v>16684.63387744749</v>
      </c>
      <c r="L32" s="22">
        <v>100000</v>
      </c>
      <c r="M32" s="22">
        <v>0</v>
      </c>
      <c r="N32" s="22">
        <f t="shared" si="3"/>
        <v>15890.127502330941</v>
      </c>
      <c r="P32" s="22">
        <f t="shared" si="4"/>
        <v>135.69412399999999</v>
      </c>
      <c r="Q32" s="22">
        <f t="shared" si="5"/>
        <v>190.80936871041354</v>
      </c>
      <c r="R32" s="22">
        <f t="shared" si="22"/>
        <v>114.283592</v>
      </c>
      <c r="S32" s="30">
        <f t="shared" si="26"/>
        <v>0.03</v>
      </c>
      <c r="T32" s="22">
        <f t="shared" si="17"/>
        <v>0.64231595999999969</v>
      </c>
      <c r="U32" s="22">
        <f t="shared" si="6"/>
        <v>70.604967547978106</v>
      </c>
      <c r="V32" s="22">
        <f t="shared" si="7"/>
        <v>0</v>
      </c>
      <c r="W32" s="22">
        <v>0</v>
      </c>
      <c r="X32" s="22">
        <f t="shared" si="8"/>
        <v>142.25724912243541</v>
      </c>
      <c r="Z32" s="22">
        <f t="shared" si="9"/>
        <v>142.25724912243541</v>
      </c>
      <c r="AA32" s="22">
        <f t="shared" si="10"/>
        <v>0</v>
      </c>
      <c r="AB32" s="22">
        <f t="shared" si="18"/>
        <v>142.25724912243541</v>
      </c>
      <c r="AD32" s="22">
        <f t="shared" si="19"/>
        <v>142.25724912243541</v>
      </c>
      <c r="AE32" s="22">
        <f t="shared" si="11"/>
        <v>73.437655892540093</v>
      </c>
      <c r="AF32" s="22">
        <f t="shared" si="12"/>
        <v>0.27026895144537894</v>
      </c>
      <c r="AG32" s="22">
        <f t="shared" si="13"/>
        <v>19.847918254683364</v>
      </c>
      <c r="AH32" s="22">
        <f t="shared" si="20"/>
        <v>107.61473794831788</v>
      </c>
    </row>
    <row r="33" spans="2:34" x14ac:dyDescent="0.2">
      <c r="B33" s="22">
        <v>18</v>
      </c>
      <c r="C33" s="22">
        <f t="shared" si="14"/>
        <v>15890.127502330941</v>
      </c>
      <c r="D33" s="22">
        <f t="shared" si="15"/>
        <v>714.17960000000005</v>
      </c>
      <c r="E33" s="22">
        <f t="shared" si="16"/>
        <v>578.48547600000006</v>
      </c>
      <c r="F33" s="29">
        <f t="shared" si="25"/>
        <v>0.08</v>
      </c>
      <c r="G33" s="22">
        <f t="shared" si="21"/>
        <v>1317.4890382664753</v>
      </c>
      <c r="H33" s="22">
        <f t="shared" si="0"/>
        <v>207.86102016597417</v>
      </c>
      <c r="I33" s="22">
        <f t="shared" si="1"/>
        <v>17578.240996431439</v>
      </c>
      <c r="K33" s="22">
        <f t="shared" si="2"/>
        <v>18457.153046253014</v>
      </c>
      <c r="L33" s="22">
        <v>100000</v>
      </c>
      <c r="M33" s="22">
        <v>0</v>
      </c>
      <c r="N33" s="22">
        <f t="shared" si="3"/>
        <v>17578.240996431439</v>
      </c>
      <c r="P33" s="22">
        <f t="shared" si="4"/>
        <v>135.69412399999999</v>
      </c>
      <c r="Q33" s="22">
        <f t="shared" si="5"/>
        <v>207.86102016597417</v>
      </c>
      <c r="R33" s="22">
        <f t="shared" si="22"/>
        <v>114.283592</v>
      </c>
      <c r="S33" s="30">
        <f t="shared" si="26"/>
        <v>0.03</v>
      </c>
      <c r="T33" s="22">
        <f t="shared" si="17"/>
        <v>0.64231595999999969</v>
      </c>
      <c r="U33" s="22">
        <f t="shared" si="6"/>
        <v>75.516778660052935</v>
      </c>
      <c r="V33" s="22">
        <f t="shared" si="7"/>
        <v>0</v>
      </c>
      <c r="W33" s="22">
        <v>0</v>
      </c>
      <c r="X33" s="22">
        <f t="shared" si="8"/>
        <v>154.39708946592123</v>
      </c>
      <c r="Z33" s="22">
        <f t="shared" si="9"/>
        <v>154.39708946592123</v>
      </c>
      <c r="AA33" s="22">
        <f t="shared" si="10"/>
        <v>0</v>
      </c>
      <c r="AB33" s="22">
        <f t="shared" si="18"/>
        <v>154.39708946592123</v>
      </c>
      <c r="AD33" s="22">
        <f t="shared" si="19"/>
        <v>154.39708946592123</v>
      </c>
      <c r="AE33" s="22">
        <f t="shared" si="11"/>
        <v>76.452206763082387</v>
      </c>
      <c r="AF33" s="22">
        <f t="shared" si="12"/>
        <v>0.25024902911609154</v>
      </c>
      <c r="AG33" s="22">
        <f t="shared" si="13"/>
        <v>19.132090516244055</v>
      </c>
      <c r="AH33" s="22">
        <f t="shared" si="20"/>
        <v>95.577246328056788</v>
      </c>
    </row>
    <row r="34" spans="2:34" x14ac:dyDescent="0.2">
      <c r="B34" s="22">
        <v>19</v>
      </c>
      <c r="C34" s="22">
        <f t="shared" si="14"/>
        <v>17578.240996431439</v>
      </c>
      <c r="D34" s="22">
        <f t="shared" si="15"/>
        <v>714.17960000000005</v>
      </c>
      <c r="E34" s="22">
        <f t="shared" si="16"/>
        <v>578.48547600000006</v>
      </c>
      <c r="F34" s="29">
        <f t="shared" si="25"/>
        <v>0.08</v>
      </c>
      <c r="G34" s="22">
        <f t="shared" si="21"/>
        <v>1452.5381177945153</v>
      </c>
      <c r="H34" s="22">
        <f t="shared" si="0"/>
        <v>226.09264590225959</v>
      </c>
      <c r="I34" s="22">
        <f t="shared" si="1"/>
        <v>19383.171944323698</v>
      </c>
      <c r="K34" s="22">
        <f t="shared" si="2"/>
        <v>20352.330541539883</v>
      </c>
      <c r="L34" s="22">
        <v>100000</v>
      </c>
      <c r="M34" s="22">
        <v>0</v>
      </c>
      <c r="N34" s="22">
        <f t="shared" si="3"/>
        <v>19383.171944323698</v>
      </c>
      <c r="P34" s="22">
        <f t="shared" si="4"/>
        <v>135.69412399999999</v>
      </c>
      <c r="Q34" s="22">
        <f t="shared" si="5"/>
        <v>226.09264590225959</v>
      </c>
      <c r="R34" s="22">
        <f t="shared" si="22"/>
        <v>114.283592</v>
      </c>
      <c r="S34" s="30">
        <f t="shared" si="26"/>
        <v>0.03</v>
      </c>
      <c r="T34" s="22">
        <f t="shared" si="17"/>
        <v>0.64231595999999969</v>
      </c>
      <c r="U34" s="22">
        <f t="shared" si="6"/>
        <v>80.820367394480769</v>
      </c>
      <c r="V34" s="22">
        <f t="shared" si="7"/>
        <v>0</v>
      </c>
      <c r="W34" s="22">
        <v>0</v>
      </c>
      <c r="X34" s="22">
        <f t="shared" si="8"/>
        <v>167.32512646777883</v>
      </c>
      <c r="Z34" s="22">
        <f t="shared" si="9"/>
        <v>167.32512646777883</v>
      </c>
      <c r="AA34" s="22">
        <f t="shared" si="10"/>
        <v>0</v>
      </c>
      <c r="AB34" s="22">
        <f t="shared" si="18"/>
        <v>167.32512646777883</v>
      </c>
      <c r="AD34" s="22">
        <f t="shared" si="19"/>
        <v>167.32512646777883</v>
      </c>
      <c r="AE34" s="22">
        <f t="shared" si="11"/>
        <v>79.466707238759426</v>
      </c>
      <c r="AF34" s="22">
        <f t="shared" si="12"/>
        <v>0.23171206399638106</v>
      </c>
      <c r="AG34" s="22">
        <f t="shared" si="13"/>
        <v>18.413394753289101</v>
      </c>
      <c r="AH34" s="22">
        <f t="shared" si="20"/>
        <v>84.879712158739792</v>
      </c>
    </row>
    <row r="35" spans="2:34" x14ac:dyDescent="0.2">
      <c r="B35" s="22">
        <v>20</v>
      </c>
      <c r="C35" s="22">
        <f t="shared" si="14"/>
        <v>19383.171944323698</v>
      </c>
      <c r="D35" s="22">
        <f t="shared" si="15"/>
        <v>714.17960000000005</v>
      </c>
      <c r="E35" s="22">
        <f t="shared" si="16"/>
        <v>578.48547600000006</v>
      </c>
      <c r="F35" s="29">
        <f t="shared" si="25"/>
        <v>0.08</v>
      </c>
      <c r="G35" s="22">
        <f t="shared" si="21"/>
        <v>1596.9325936258961</v>
      </c>
      <c r="H35" s="22">
        <f t="shared" si="0"/>
        <v>245.58590013949598</v>
      </c>
      <c r="I35" s="22">
        <f t="shared" si="1"/>
        <v>21313.004113810101</v>
      </c>
      <c r="K35" s="22">
        <f t="shared" si="2"/>
        <v>22378.654319500605</v>
      </c>
      <c r="L35" s="22">
        <v>100000</v>
      </c>
      <c r="M35" s="22">
        <v>0</v>
      </c>
      <c r="N35" s="22">
        <f t="shared" si="3"/>
        <v>21313.004113810101</v>
      </c>
      <c r="P35" s="22">
        <f t="shared" si="4"/>
        <v>135.69412399999999</v>
      </c>
      <c r="Q35" s="22">
        <f t="shared" si="5"/>
        <v>245.58590013949598</v>
      </c>
      <c r="R35" s="22">
        <f t="shared" si="22"/>
        <v>114.283592</v>
      </c>
      <c r="S35" s="30">
        <f t="shared" si="26"/>
        <v>0.03</v>
      </c>
      <c r="T35" s="22">
        <f t="shared" si="17"/>
        <v>0.64231595999999969</v>
      </c>
      <c r="U35" s="22">
        <f t="shared" si="6"/>
        <v>86.517780350969716</v>
      </c>
      <c r="V35" s="22">
        <f t="shared" si="7"/>
        <v>0</v>
      </c>
      <c r="W35" s="22">
        <v>0</v>
      </c>
      <c r="X35" s="22">
        <f t="shared" si="8"/>
        <v>181.12096774852625</v>
      </c>
      <c r="Z35" s="22">
        <f t="shared" si="9"/>
        <v>181.12096774852625</v>
      </c>
      <c r="AA35" s="22">
        <f t="shared" si="10"/>
        <v>0</v>
      </c>
      <c r="AB35" s="22">
        <f t="shared" si="18"/>
        <v>181.12096774852625</v>
      </c>
      <c r="AD35" s="22">
        <f t="shared" si="19"/>
        <v>181.12096774852625</v>
      </c>
      <c r="AE35" s="22">
        <f t="shared" si="11"/>
        <v>82.495148722343657</v>
      </c>
      <c r="AF35" s="22">
        <f t="shared" si="12"/>
        <v>0.21454820740405653</v>
      </c>
      <c r="AG35" s="22">
        <f t="shared" si="13"/>
        <v>17.699186277909877</v>
      </c>
      <c r="AH35" s="22">
        <f t="shared" si="20"/>
        <v>75.372993906150882</v>
      </c>
    </row>
    <row r="36" spans="2:34" x14ac:dyDescent="0.2">
      <c r="B36" s="22">
        <v>21</v>
      </c>
      <c r="C36" s="22">
        <f t="shared" si="14"/>
        <v>21313.004113810101</v>
      </c>
      <c r="D36" s="22">
        <f t="shared" si="15"/>
        <v>714.17960000000005</v>
      </c>
      <c r="E36" s="22">
        <f t="shared" si="16"/>
        <v>578.48547600000006</v>
      </c>
      <c r="F36" s="29">
        <f t="shared" si="25"/>
        <v>0.08</v>
      </c>
      <c r="G36" s="22">
        <f t="shared" si="21"/>
        <v>1751.3191671848083</v>
      </c>
      <c r="H36" s="22">
        <f t="shared" si="0"/>
        <v>266.42808756994907</v>
      </c>
      <c r="I36" s="22">
        <f t="shared" si="1"/>
        <v>23376.380669424962</v>
      </c>
      <c r="K36" s="22">
        <f t="shared" si="2"/>
        <v>24545.199702896211</v>
      </c>
      <c r="L36" s="22">
        <v>100000</v>
      </c>
      <c r="M36" s="22">
        <v>0</v>
      </c>
      <c r="N36" s="22">
        <f t="shared" si="3"/>
        <v>23376.380669424962</v>
      </c>
      <c r="P36" s="22">
        <f t="shared" si="4"/>
        <v>135.69412399999999</v>
      </c>
      <c r="Q36" s="22">
        <f t="shared" si="5"/>
        <v>266.42808756994907</v>
      </c>
      <c r="R36" s="22">
        <f t="shared" si="22"/>
        <v>114.283592</v>
      </c>
      <c r="S36" s="30">
        <f t="shared" si="26"/>
        <v>0.03</v>
      </c>
      <c r="T36" s="22">
        <f t="shared" si="17"/>
        <v>0.64231595999999969</v>
      </c>
      <c r="U36" s="22">
        <f t="shared" si="6"/>
        <v>92.601748667800464</v>
      </c>
      <c r="V36" s="22">
        <f t="shared" si="7"/>
        <v>0</v>
      </c>
      <c r="W36" s="22">
        <v>0</v>
      </c>
      <c r="X36" s="22">
        <f t="shared" si="8"/>
        <v>195.87918686214863</v>
      </c>
      <c r="Z36" s="22">
        <f t="shared" si="9"/>
        <v>195.87918686214863</v>
      </c>
      <c r="AA36" s="22">
        <f t="shared" si="10"/>
        <v>0</v>
      </c>
      <c r="AB36" s="22">
        <f t="shared" si="18"/>
        <v>195.87918686214863</v>
      </c>
      <c r="AD36" s="22">
        <f t="shared" si="19"/>
        <v>195.87918686214863</v>
      </c>
      <c r="AE36" s="22">
        <f t="shared" si="11"/>
        <v>85.554218386963456</v>
      </c>
      <c r="AF36" s="22">
        <f t="shared" si="12"/>
        <v>0.19865574759634863</v>
      </c>
      <c r="AG36" s="22">
        <f t="shared" si="13"/>
        <v>16.995837213683501</v>
      </c>
      <c r="AH36" s="22">
        <f t="shared" si="20"/>
        <v>66.924551049897545</v>
      </c>
    </row>
    <row r="37" spans="2:34" x14ac:dyDescent="0.2">
      <c r="B37" s="22">
        <v>22</v>
      </c>
      <c r="C37" s="22">
        <f t="shared" si="14"/>
        <v>23376.380669424962</v>
      </c>
      <c r="D37" s="22">
        <f t="shared" si="15"/>
        <v>714.17960000000005</v>
      </c>
      <c r="E37" s="22">
        <f t="shared" si="16"/>
        <v>578.48547600000006</v>
      </c>
      <c r="F37" s="29">
        <f t="shared" si="25"/>
        <v>0.08</v>
      </c>
      <c r="G37" s="22">
        <f t="shared" si="21"/>
        <v>1916.3892916339971</v>
      </c>
      <c r="H37" s="22">
        <f t="shared" si="0"/>
        <v>288.7125543705896</v>
      </c>
      <c r="I37" s="22">
        <f t="shared" si="1"/>
        <v>25582.542882688373</v>
      </c>
      <c r="K37" s="22">
        <f t="shared" si="2"/>
        <v>26861.670026822794</v>
      </c>
      <c r="L37" s="22">
        <v>100000</v>
      </c>
      <c r="M37" s="22">
        <v>0</v>
      </c>
      <c r="N37" s="22">
        <f t="shared" si="3"/>
        <v>25582.542882688373</v>
      </c>
      <c r="P37" s="22">
        <f t="shared" si="4"/>
        <v>135.69412399999999</v>
      </c>
      <c r="Q37" s="22">
        <f t="shared" si="5"/>
        <v>288.7125543705896</v>
      </c>
      <c r="R37" s="22">
        <f t="shared" si="22"/>
        <v>114.283592</v>
      </c>
      <c r="S37" s="30">
        <f t="shared" si="26"/>
        <v>0.03</v>
      </c>
      <c r="T37" s="22">
        <f t="shared" si="17"/>
        <v>0.64231595999999969</v>
      </c>
      <c r="U37" s="22">
        <f t="shared" si="6"/>
        <v>99.052592666980019</v>
      </c>
      <c r="V37" s="22">
        <f t="shared" si="7"/>
        <v>0</v>
      </c>
      <c r="W37" s="22">
        <v>0</v>
      </c>
      <c r="X37" s="22">
        <f t="shared" si="8"/>
        <v>211.71280966360959</v>
      </c>
      <c r="Z37" s="22">
        <f t="shared" si="9"/>
        <v>211.71280966360959</v>
      </c>
      <c r="AA37" s="22">
        <f t="shared" si="10"/>
        <v>0</v>
      </c>
      <c r="AB37" s="22">
        <f t="shared" si="18"/>
        <v>211.71280966360959</v>
      </c>
      <c r="AD37" s="22">
        <f t="shared" si="19"/>
        <v>211.71280966360959</v>
      </c>
      <c r="AE37" s="22">
        <f t="shared" si="11"/>
        <v>88.663797853566209</v>
      </c>
      <c r="AF37" s="22">
        <f t="shared" si="12"/>
        <v>0.18394050703365611</v>
      </c>
      <c r="AG37" s="22">
        <f t="shared" si="13"/>
        <v>16.308863932714559</v>
      </c>
      <c r="AH37" s="22">
        <f t="shared" si="20"/>
        <v>59.416596348144097</v>
      </c>
    </row>
    <row r="38" spans="2:34" x14ac:dyDescent="0.2">
      <c r="B38" s="22">
        <v>23</v>
      </c>
      <c r="C38" s="22">
        <f t="shared" si="14"/>
        <v>25582.542882688373</v>
      </c>
      <c r="D38" s="22">
        <f t="shared" si="15"/>
        <v>714.17960000000005</v>
      </c>
      <c r="E38" s="22">
        <f t="shared" si="16"/>
        <v>578.48547600000006</v>
      </c>
      <c r="F38" s="29">
        <f t="shared" si="25"/>
        <v>0.08</v>
      </c>
      <c r="G38" s="22">
        <f t="shared" si="21"/>
        <v>2092.8822686950698</v>
      </c>
      <c r="H38" s="22">
        <f t="shared" si="0"/>
        <v>312.53910627383442</v>
      </c>
      <c r="I38" s="22">
        <f t="shared" si="1"/>
        <v>27941.37152110961</v>
      </c>
      <c r="K38" s="22">
        <f t="shared" si="2"/>
        <v>29338.44009716509</v>
      </c>
      <c r="L38" s="22">
        <v>100000</v>
      </c>
      <c r="M38" s="22">
        <v>0</v>
      </c>
      <c r="N38" s="22">
        <f t="shared" si="3"/>
        <v>27941.37152110961</v>
      </c>
      <c r="P38" s="22">
        <f t="shared" si="4"/>
        <v>135.69412399999999</v>
      </c>
      <c r="Q38" s="22">
        <f t="shared" si="5"/>
        <v>312.53910627383442</v>
      </c>
      <c r="R38" s="22">
        <f t="shared" si="22"/>
        <v>114.283592</v>
      </c>
      <c r="S38" s="30">
        <f t="shared" si="26"/>
        <v>0.03</v>
      </c>
      <c r="T38" s="22">
        <f t="shared" si="17"/>
        <v>0.64231595999999969</v>
      </c>
      <c r="U38" s="22">
        <f t="shared" si="6"/>
        <v>105.83435181553961</v>
      </c>
      <c r="V38" s="22">
        <f t="shared" si="7"/>
        <v>0</v>
      </c>
      <c r="W38" s="22">
        <v>0</v>
      </c>
      <c r="X38" s="22">
        <f t="shared" si="8"/>
        <v>228.75760241829482</v>
      </c>
      <c r="Z38" s="22">
        <f t="shared" si="9"/>
        <v>228.75760241829482</v>
      </c>
      <c r="AA38" s="22">
        <f t="shared" si="10"/>
        <v>0</v>
      </c>
      <c r="AB38" s="22">
        <f t="shared" si="18"/>
        <v>228.75760241829482</v>
      </c>
      <c r="AD38" s="22">
        <f t="shared" si="19"/>
        <v>228.75760241829482</v>
      </c>
      <c r="AE38" s="22">
        <f t="shared" si="11"/>
        <v>91.847537108035922</v>
      </c>
      <c r="AF38" s="22">
        <f t="shared" si="12"/>
        <v>0.17031528429042234</v>
      </c>
      <c r="AG38" s="22">
        <f t="shared" si="13"/>
        <v>15.643039393930254</v>
      </c>
      <c r="AH38" s="22">
        <f t="shared" si="20"/>
        <v>52.744453775354437</v>
      </c>
    </row>
    <row r="39" spans="2:34" x14ac:dyDescent="0.2">
      <c r="B39" s="22">
        <v>24</v>
      </c>
      <c r="C39" s="22">
        <f t="shared" si="14"/>
        <v>27941.37152110961</v>
      </c>
      <c r="D39" s="22">
        <f t="shared" si="15"/>
        <v>714.17960000000005</v>
      </c>
      <c r="E39" s="22">
        <f t="shared" si="16"/>
        <v>578.48547600000006</v>
      </c>
      <c r="F39" s="29">
        <f t="shared" si="25"/>
        <v>0.08</v>
      </c>
      <c r="G39" s="22">
        <f t="shared" si="21"/>
        <v>2281.5885597687688</v>
      </c>
      <c r="H39" s="22">
        <f t="shared" si="0"/>
        <v>338.01445556878383</v>
      </c>
      <c r="I39" s="22">
        <f t="shared" si="1"/>
        <v>30463.431101309598</v>
      </c>
      <c r="K39" s="22">
        <f t="shared" si="2"/>
        <v>31986.602656375078</v>
      </c>
      <c r="L39" s="22">
        <v>100000</v>
      </c>
      <c r="M39" s="22">
        <v>0</v>
      </c>
      <c r="N39" s="22">
        <f t="shared" si="3"/>
        <v>30463.431101309598</v>
      </c>
      <c r="P39" s="22">
        <f t="shared" si="4"/>
        <v>135.69412399999999</v>
      </c>
      <c r="Q39" s="22">
        <f t="shared" si="5"/>
        <v>338.01445556878383</v>
      </c>
      <c r="R39" s="22">
        <f t="shared" si="22"/>
        <v>114.283592</v>
      </c>
      <c r="S39" s="30">
        <f t="shared" si="26"/>
        <v>0.03</v>
      </c>
      <c r="T39" s="22">
        <f t="shared" si="17"/>
        <v>0.64231595999999969</v>
      </c>
      <c r="U39" s="22">
        <f t="shared" si="6"/>
        <v>112.88996562593601</v>
      </c>
      <c r="V39" s="22">
        <f t="shared" si="7"/>
        <v>0</v>
      </c>
      <c r="W39" s="22">
        <v>0</v>
      </c>
      <c r="X39" s="22">
        <f t="shared" si="8"/>
        <v>247.17733790284782</v>
      </c>
      <c r="Z39" s="22">
        <f t="shared" si="9"/>
        <v>247.17733790284782</v>
      </c>
      <c r="AA39" s="22">
        <f t="shared" si="10"/>
        <v>86.285035980303135</v>
      </c>
      <c r="AB39" s="22">
        <f t="shared" si="18"/>
        <v>164.47818060594813</v>
      </c>
      <c r="AD39" s="22">
        <f t="shared" si="19"/>
        <v>164.47818060594813</v>
      </c>
      <c r="AE39" s="22">
        <f t="shared" si="11"/>
        <v>63.304295089693845</v>
      </c>
      <c r="AF39" s="22">
        <f t="shared" si="12"/>
        <v>0.1576993373059466</v>
      </c>
      <c r="AG39" s="22">
        <f t="shared" si="13"/>
        <v>9.983045384264809</v>
      </c>
      <c r="AH39" s="22">
        <f t="shared" si="20"/>
        <v>46.815099241089939</v>
      </c>
    </row>
    <row r="40" spans="2:34" x14ac:dyDescent="0.2">
      <c r="B40" s="22">
        <v>25</v>
      </c>
      <c r="C40" s="22">
        <f t="shared" si="14"/>
        <v>30463.431101309598</v>
      </c>
      <c r="D40" s="22">
        <f t="shared" si="15"/>
        <v>714.17960000000005</v>
      </c>
      <c r="E40" s="22">
        <f t="shared" si="16"/>
        <v>578.48547600000006</v>
      </c>
      <c r="F40" s="29">
        <f t="shared" si="25"/>
        <v>0.08</v>
      </c>
      <c r="G40" s="22">
        <f t="shared" si="21"/>
        <v>2483.3533261847679</v>
      </c>
      <c r="H40" s="22">
        <f t="shared" si="0"/>
        <v>365.25269903494365</v>
      </c>
      <c r="I40" s="22">
        <f t="shared" si="1"/>
        <v>33160.017204459422</v>
      </c>
      <c r="K40" s="22">
        <f t="shared" si="2"/>
        <v>34818.018064682394</v>
      </c>
      <c r="L40" s="22">
        <v>100000</v>
      </c>
      <c r="M40" s="22">
        <v>0</v>
      </c>
      <c r="N40" s="22">
        <f t="shared" si="3"/>
        <v>33160.017204459422</v>
      </c>
      <c r="P40" s="22">
        <f t="shared" si="4"/>
        <v>135.69412399999999</v>
      </c>
      <c r="Q40" s="22">
        <f t="shared" si="5"/>
        <v>365.25269903494365</v>
      </c>
      <c r="R40" s="22">
        <f t="shared" si="22"/>
        <v>114.283592</v>
      </c>
      <c r="S40" s="30">
        <f t="shared" si="26"/>
        <v>0.03</v>
      </c>
      <c r="T40" s="22">
        <f t="shared" si="17"/>
        <v>0.64231595999999969</v>
      </c>
      <c r="U40" s="22">
        <f t="shared" si="6"/>
        <v>120.13529392327648</v>
      </c>
      <c r="V40" s="22">
        <f t="shared" si="7"/>
        <v>0</v>
      </c>
      <c r="W40" s="22">
        <v>0</v>
      </c>
      <c r="X40" s="22">
        <f t="shared" si="8"/>
        <v>267.17025307166716</v>
      </c>
      <c r="Z40" s="22">
        <f t="shared" si="9"/>
        <v>267.17025307166716</v>
      </c>
      <c r="AA40" s="22">
        <f t="shared" si="10"/>
        <v>371.54680228808496</v>
      </c>
      <c r="AB40" s="22">
        <f t="shared" si="18"/>
        <v>0</v>
      </c>
      <c r="AD40" s="22">
        <f t="shared" si="19"/>
        <v>0</v>
      </c>
      <c r="AE40" s="22">
        <f t="shared" si="11"/>
        <v>0</v>
      </c>
      <c r="AF40" s="22">
        <f t="shared" si="12"/>
        <v>0.1460179049129135</v>
      </c>
      <c r="AG40" s="22">
        <f t="shared" si="13"/>
        <v>0</v>
      </c>
      <c r="AH40" s="22">
        <f t="shared" si="20"/>
        <v>41.545863745999718</v>
      </c>
    </row>
    <row r="41" spans="2:34" x14ac:dyDescent="0.2">
      <c r="B41" s="22">
        <v>26</v>
      </c>
      <c r="C41" s="22">
        <f t="shared" si="14"/>
        <v>33160.017204459422</v>
      </c>
      <c r="D41" s="22">
        <f t="shared" si="15"/>
        <v>714.17960000000005</v>
      </c>
      <c r="E41" s="22">
        <f t="shared" si="16"/>
        <v>578.48547600000006</v>
      </c>
      <c r="F41" s="29">
        <f t="shared" si="25"/>
        <v>0.08</v>
      </c>
      <c r="G41" s="22">
        <f t="shared" si="21"/>
        <v>2699.080214436754</v>
      </c>
      <c r="H41" s="22">
        <f t="shared" si="0"/>
        <v>394.37582894896178</v>
      </c>
      <c r="I41" s="22">
        <f t="shared" si="1"/>
        <v>36043.207065947216</v>
      </c>
      <c r="K41" s="22">
        <f t="shared" si="2"/>
        <v>37845.367419244576</v>
      </c>
      <c r="L41" s="22">
        <v>100000</v>
      </c>
      <c r="M41" s="22">
        <v>0</v>
      </c>
      <c r="N41" s="22">
        <f t="shared" si="3"/>
        <v>36043.207065947216</v>
      </c>
      <c r="P41" s="22">
        <f t="shared" si="4"/>
        <v>135.69412399999999</v>
      </c>
      <c r="Q41" s="22">
        <f t="shared" si="5"/>
        <v>394.37582894896178</v>
      </c>
      <c r="R41" s="22">
        <f t="shared" si="22"/>
        <v>114.283592</v>
      </c>
      <c r="S41" s="30">
        <f t="shared" si="26"/>
        <v>0.03</v>
      </c>
      <c r="T41" s="22">
        <f t="shared" si="17"/>
        <v>0.64231595999999969</v>
      </c>
      <c r="U41" s="22">
        <f t="shared" si="6"/>
        <v>127.45172004416222</v>
      </c>
      <c r="V41" s="22">
        <f t="shared" si="7"/>
        <v>0</v>
      </c>
      <c r="W41" s="22">
        <v>0</v>
      </c>
      <c r="X41" s="22">
        <f t="shared" si="8"/>
        <v>288.9769568647996</v>
      </c>
      <c r="Z41" s="22">
        <f t="shared" si="9"/>
        <v>288.9769568647996</v>
      </c>
      <c r="AA41" s="22">
        <f t="shared" si="10"/>
        <v>701.05346427316795</v>
      </c>
      <c r="AB41" s="22">
        <f t="shared" si="18"/>
        <v>0</v>
      </c>
      <c r="AD41" s="22">
        <f t="shared" si="19"/>
        <v>0</v>
      </c>
      <c r="AE41" s="22">
        <f t="shared" si="11"/>
        <v>0</v>
      </c>
      <c r="AF41" s="22">
        <f t="shared" si="12"/>
        <v>0.13520176380825324</v>
      </c>
      <c r="AG41" s="22">
        <f t="shared" si="13"/>
        <v>0</v>
      </c>
      <c r="AH41" s="22">
        <f t="shared" si="20"/>
        <v>36.863280895611346</v>
      </c>
    </row>
    <row r="42" spans="2:34" x14ac:dyDescent="0.2">
      <c r="B42" s="22">
        <v>27</v>
      </c>
      <c r="C42" s="22">
        <f t="shared" si="14"/>
        <v>36043.207065947216</v>
      </c>
      <c r="D42" s="22">
        <f t="shared" si="15"/>
        <v>714.17960000000005</v>
      </c>
      <c r="E42" s="22">
        <f t="shared" si="16"/>
        <v>578.48547600000006</v>
      </c>
      <c r="F42" s="29">
        <f t="shared" si="25"/>
        <v>0.08</v>
      </c>
      <c r="G42" s="22">
        <f t="shared" si="21"/>
        <v>2929.7354033557776</v>
      </c>
      <c r="H42" s="22">
        <f t="shared" si="0"/>
        <v>425.51427945302999</v>
      </c>
      <c r="I42" s="22">
        <f t="shared" si="1"/>
        <v>39125.913665849963</v>
      </c>
      <c r="K42" s="22">
        <f t="shared" si="2"/>
        <v>41082.20934914246</v>
      </c>
      <c r="L42" s="22">
        <v>100000</v>
      </c>
      <c r="M42" s="22">
        <v>0</v>
      </c>
      <c r="N42" s="22">
        <f t="shared" si="3"/>
        <v>39125.913665849963</v>
      </c>
      <c r="P42" s="22">
        <f t="shared" si="4"/>
        <v>135.69412399999999</v>
      </c>
      <c r="Q42" s="22">
        <f t="shared" si="5"/>
        <v>425.51427945302999</v>
      </c>
      <c r="R42" s="22">
        <f t="shared" si="22"/>
        <v>114.283592</v>
      </c>
      <c r="S42" s="30">
        <f t="shared" si="26"/>
        <v>0.03</v>
      </c>
      <c r="T42" s="22">
        <f t="shared" si="17"/>
        <v>0.64231595999999969</v>
      </c>
      <c r="U42" s="22">
        <f t="shared" si="6"/>
        <v>134.67702646653092</v>
      </c>
      <c r="V42" s="22">
        <f t="shared" si="7"/>
        <v>0</v>
      </c>
      <c r="W42" s="22">
        <v>0</v>
      </c>
      <c r="X42" s="22">
        <f t="shared" si="8"/>
        <v>312.89010094649905</v>
      </c>
      <c r="Z42" s="22">
        <f t="shared" si="9"/>
        <v>312.89010094649905</v>
      </c>
      <c r="AA42" s="22">
        <f t="shared" si="10"/>
        <v>1080.4895954724116</v>
      </c>
      <c r="AB42" s="22">
        <f t="shared" si="18"/>
        <v>0</v>
      </c>
      <c r="AD42" s="22">
        <f t="shared" si="19"/>
        <v>0</v>
      </c>
      <c r="AE42" s="22">
        <f t="shared" si="11"/>
        <v>0</v>
      </c>
      <c r="AF42" s="22">
        <f t="shared" si="12"/>
        <v>0.12518681834097523</v>
      </c>
      <c r="AG42" s="22">
        <f t="shared" si="13"/>
        <v>0</v>
      </c>
      <c r="AH42" s="22">
        <f t="shared" si="20"/>
        <v>32.702062704947387</v>
      </c>
    </row>
    <row r="43" spans="2:34" x14ac:dyDescent="0.2">
      <c r="B43" s="22">
        <v>28</v>
      </c>
      <c r="C43" s="22">
        <f t="shared" si="14"/>
        <v>39125.913665849963</v>
      </c>
      <c r="D43" s="22">
        <f t="shared" si="15"/>
        <v>714.17960000000005</v>
      </c>
      <c r="E43" s="22">
        <f t="shared" si="16"/>
        <v>578.48547600000006</v>
      </c>
      <c r="F43" s="29">
        <f t="shared" si="25"/>
        <v>0.08</v>
      </c>
      <c r="G43" s="22">
        <f>(E43+C43)*F43</f>
        <v>3176.3519313479974</v>
      </c>
      <c r="H43" s="22">
        <f t="shared" si="0"/>
        <v>458.80751073197962</v>
      </c>
      <c r="I43" s="22">
        <f t="shared" si="1"/>
        <v>42421.943562465982</v>
      </c>
      <c r="K43" s="22">
        <f t="shared" si="2"/>
        <v>44543.040740589284</v>
      </c>
      <c r="L43" s="22">
        <v>100000</v>
      </c>
      <c r="M43" s="22">
        <v>0</v>
      </c>
      <c r="N43" s="22">
        <f t="shared" si="3"/>
        <v>42421.943562465982</v>
      </c>
      <c r="P43" s="22">
        <f t="shared" si="4"/>
        <v>135.69412399999999</v>
      </c>
      <c r="Q43" s="22">
        <f t="shared" si="5"/>
        <v>458.80751073197962</v>
      </c>
      <c r="R43" s="22">
        <f t="shared" si="22"/>
        <v>114.283592</v>
      </c>
      <c r="S43" s="30">
        <f t="shared" si="26"/>
        <v>0.03</v>
      </c>
      <c r="T43" s="22">
        <f t="shared" si="17"/>
        <v>0.64231595999999969</v>
      </c>
      <c r="U43" s="22">
        <f t="shared" si="6"/>
        <v>141.59416726841749</v>
      </c>
      <c r="V43" s="22">
        <f t="shared" si="7"/>
        <v>0</v>
      </c>
      <c r="W43" s="22">
        <v>0</v>
      </c>
      <c r="X43" s="22">
        <f t="shared" si="8"/>
        <v>339.26619142356213</v>
      </c>
      <c r="Z43" s="22">
        <f t="shared" si="9"/>
        <v>339.26619142356213</v>
      </c>
      <c r="AA43" s="22">
        <f t="shared" si="10"/>
        <v>1516.4066780585335</v>
      </c>
      <c r="AB43" s="22">
        <f t="shared" si="18"/>
        <v>0</v>
      </c>
      <c r="AD43" s="22">
        <f t="shared" si="19"/>
        <v>0</v>
      </c>
      <c r="AE43" s="22">
        <f t="shared" si="11"/>
        <v>0</v>
      </c>
      <c r="AF43" s="22">
        <f t="shared" si="12"/>
        <v>0.11591372068608817</v>
      </c>
      <c r="AG43" s="22">
        <f t="shared" si="13"/>
        <v>0</v>
      </c>
      <c r="AH43" s="22">
        <f t="shared" si="20"/>
        <v>29.004189415408664</v>
      </c>
    </row>
    <row r="44" spans="2:34" x14ac:dyDescent="0.2">
      <c r="B44" s="22">
        <v>29</v>
      </c>
      <c r="C44" s="22">
        <f t="shared" si="14"/>
        <v>42421.943562465982</v>
      </c>
      <c r="D44" s="22">
        <f t="shared" si="15"/>
        <v>714.17960000000005</v>
      </c>
      <c r="E44" s="22">
        <f t="shared" si="16"/>
        <v>578.48547600000006</v>
      </c>
      <c r="F44" s="29">
        <f t="shared" si="25"/>
        <v>0.08</v>
      </c>
      <c r="G44" s="22">
        <f t="shared" si="21"/>
        <v>3440.0343230772787</v>
      </c>
      <c r="H44" s="22">
        <f t="shared" si="0"/>
        <v>494.4046336154326</v>
      </c>
      <c r="I44" s="22">
        <f t="shared" si="1"/>
        <v>45946.058727927826</v>
      </c>
      <c r="K44" s="22">
        <f t="shared" si="2"/>
        <v>48243.36166432422</v>
      </c>
      <c r="L44" s="22">
        <v>100000</v>
      </c>
      <c r="M44" s="22">
        <v>0</v>
      </c>
      <c r="N44" s="22">
        <f t="shared" si="3"/>
        <v>45946.058727927826</v>
      </c>
      <c r="P44" s="22">
        <f t="shared" si="4"/>
        <v>135.69412399999999</v>
      </c>
      <c r="Q44" s="22">
        <f t="shared" si="5"/>
        <v>494.4046336154326</v>
      </c>
      <c r="R44" s="22">
        <f t="shared" si="22"/>
        <v>114.283592</v>
      </c>
      <c r="S44" s="30">
        <f t="shared" si="26"/>
        <v>0.03</v>
      </c>
      <c r="T44" s="22">
        <f t="shared" si="17"/>
        <v>0.64231595999999969</v>
      </c>
      <c r="U44" s="22">
        <f t="shared" si="6"/>
        <v>147.91748349348757</v>
      </c>
      <c r="V44" s="22">
        <f t="shared" si="7"/>
        <v>0</v>
      </c>
      <c r="W44" s="22">
        <v>0</v>
      </c>
      <c r="X44" s="22">
        <f t="shared" si="8"/>
        <v>368.53999808194499</v>
      </c>
      <c r="Z44" s="22">
        <f t="shared" si="9"/>
        <v>368.53999808194499</v>
      </c>
      <c r="AA44" s="22">
        <f t="shared" si="10"/>
        <v>2016.3916433677773</v>
      </c>
      <c r="AB44" s="22">
        <f t="shared" si="18"/>
        <v>0</v>
      </c>
      <c r="AD44" s="22">
        <f t="shared" si="19"/>
        <v>0</v>
      </c>
      <c r="AE44" s="22">
        <f t="shared" si="11"/>
        <v>0</v>
      </c>
      <c r="AF44" s="22">
        <f t="shared" si="12"/>
        <v>0.10732751915378534</v>
      </c>
      <c r="AG44" s="22">
        <f t="shared" si="13"/>
        <v>0</v>
      </c>
      <c r="AH44" s="22">
        <f t="shared" si="20"/>
        <v>25.718100634707003</v>
      </c>
    </row>
    <row r="45" spans="2:34" x14ac:dyDescent="0.2">
      <c r="B45" s="22">
        <v>30</v>
      </c>
      <c r="C45" s="22">
        <f t="shared" si="14"/>
        <v>45946.058727927826</v>
      </c>
      <c r="D45" s="22">
        <f t="shared" si="15"/>
        <v>714.17960000000005</v>
      </c>
      <c r="E45" s="22">
        <f t="shared" si="16"/>
        <v>578.48547600000006</v>
      </c>
      <c r="F45" s="29">
        <f t="shared" si="25"/>
        <v>0.08</v>
      </c>
      <c r="G45" s="22">
        <f>(E45+C45)*F45</f>
        <v>3721.9635363142261</v>
      </c>
      <c r="H45" s="22">
        <f t="shared" si="0"/>
        <v>532.46507740242055</v>
      </c>
      <c r="I45" s="22">
        <f t="shared" si="1"/>
        <v>49714.042662839638</v>
      </c>
      <c r="K45" s="22">
        <f t="shared" si="2"/>
        <v>52199.74479598162</v>
      </c>
      <c r="L45" s="22">
        <v>100000</v>
      </c>
      <c r="M45" s="22">
        <v>0</v>
      </c>
      <c r="N45" s="22">
        <f t="shared" si="3"/>
        <v>49714.042662839638</v>
      </c>
      <c r="P45" s="22">
        <f t="shared" si="4"/>
        <v>135.69412399999999</v>
      </c>
      <c r="Q45" s="22">
        <f t="shared" si="5"/>
        <v>532.46507740242055</v>
      </c>
      <c r="R45" s="22">
        <f t="shared" si="22"/>
        <v>114.283592</v>
      </c>
      <c r="S45" s="30">
        <f t="shared" si="26"/>
        <v>0.03</v>
      </c>
      <c r="T45" s="22">
        <f t="shared" si="17"/>
        <v>0.64231595999999969</v>
      </c>
      <c r="U45" s="22">
        <f t="shared" si="6"/>
        <v>153.27581336394033</v>
      </c>
      <c r="V45" s="22">
        <f t="shared" si="7"/>
        <v>0</v>
      </c>
      <c r="W45" s="22">
        <f>MAX(K45-I45,0)*J83</f>
        <v>2478.1255046672909</v>
      </c>
      <c r="X45" s="22">
        <f t="shared" si="8"/>
        <v>-2076.8833926688108</v>
      </c>
      <c r="Z45" s="22">
        <f t="shared" si="9"/>
        <v>-2076.8833926688108</v>
      </c>
      <c r="AA45" s="22">
        <v>0</v>
      </c>
      <c r="AB45" s="22">
        <f t="shared" si="18"/>
        <v>0</v>
      </c>
      <c r="AD45" s="22">
        <f t="shared" si="19"/>
        <v>0</v>
      </c>
      <c r="AE45" s="22">
        <f t="shared" si="11"/>
        <v>0</v>
      </c>
      <c r="AF45" s="22">
        <f t="shared" si="12"/>
        <v>9.9377332549801231E-2</v>
      </c>
      <c r="AG45" s="22">
        <f t="shared" si="13"/>
        <v>0</v>
      </c>
      <c r="AH45" s="22">
        <f t="shared" si="20"/>
        <v>22.797976523052849</v>
      </c>
    </row>
    <row r="52" spans="2:20" x14ac:dyDescent="0.2">
      <c r="B52" s="21" t="s">
        <v>35</v>
      </c>
      <c r="C52" s="19"/>
      <c r="D52" s="19"/>
      <c r="F52" s="21" t="s">
        <v>36</v>
      </c>
      <c r="H52" s="21" t="s">
        <v>37</v>
      </c>
      <c r="I52" s="19"/>
      <c r="J52" s="19"/>
      <c r="K52" s="19"/>
      <c r="N52" s="21" t="s">
        <v>56</v>
      </c>
      <c r="O52" s="19"/>
      <c r="P52" s="19"/>
      <c r="Q52" s="19"/>
      <c r="R52" s="19"/>
      <c r="S52" s="19"/>
      <c r="T52" s="19"/>
    </row>
    <row r="53" spans="2:20" ht="34" x14ac:dyDescent="0.2">
      <c r="B53" s="19" t="s">
        <v>0</v>
      </c>
      <c r="C53" s="19"/>
      <c r="D53" s="19"/>
      <c r="F53" s="19"/>
      <c r="G53" s="14"/>
      <c r="H53" s="19"/>
      <c r="I53" s="23"/>
      <c r="J53" s="23"/>
      <c r="K53" s="19"/>
      <c r="N53" s="19" t="s">
        <v>13</v>
      </c>
      <c r="O53" s="20" t="s">
        <v>34</v>
      </c>
      <c r="P53" s="20" t="s">
        <v>33</v>
      </c>
      <c r="Q53" s="20" t="s">
        <v>32</v>
      </c>
      <c r="R53" s="19" t="s">
        <v>19</v>
      </c>
      <c r="S53" s="19" t="s">
        <v>20</v>
      </c>
      <c r="T53" s="19" t="s">
        <v>21</v>
      </c>
    </row>
    <row r="54" spans="2:20" x14ac:dyDescent="0.2">
      <c r="B54" s="22">
        <v>30</v>
      </c>
      <c r="C54" s="22">
        <v>0.99968455413538904</v>
      </c>
      <c r="D54" s="28">
        <v>4.1544586461096401E-4</v>
      </c>
      <c r="F54" s="22">
        <v>0.04</v>
      </c>
      <c r="H54" s="28">
        <f>D54</f>
        <v>4.1544586461096401E-4</v>
      </c>
      <c r="I54" s="22">
        <f>(1-H54)*F54</f>
        <v>3.9983382165415561E-2</v>
      </c>
      <c r="J54" s="22">
        <f>1-H54-I54</f>
        <v>0.95960117196997352</v>
      </c>
      <c r="K54" s="22">
        <v>1</v>
      </c>
      <c r="N54" s="22">
        <v>1</v>
      </c>
      <c r="O54" s="22">
        <v>0</v>
      </c>
      <c r="P54" s="22">
        <f>$B$3</f>
        <v>714.17960000000005</v>
      </c>
      <c r="Q54" s="22">
        <f>P54*$B$4</f>
        <v>578.48547600000006</v>
      </c>
      <c r="R54" s="22">
        <f>(Q54+O54)*$B$7</f>
        <v>23.139419040000003</v>
      </c>
      <c r="S54" s="22">
        <f>30+$B$5*(O54+Q54+R54)</f>
        <v>36.016248950399998</v>
      </c>
      <c r="T54" s="22">
        <f>O54+Q54+R54-S54</f>
        <v>565.60864608960003</v>
      </c>
    </row>
    <row r="55" spans="2:20" x14ac:dyDescent="0.2">
      <c r="B55" s="22">
        <v>31</v>
      </c>
      <c r="C55" s="22">
        <v>0.99967271648292844</v>
      </c>
      <c r="D55" s="28">
        <v>4.2728351707156399E-4</v>
      </c>
      <c r="F55" s="22">
        <v>0.04</v>
      </c>
      <c r="H55" s="28">
        <f t="shared" ref="H55:H83" si="27">D55</f>
        <v>4.2728351707156399E-4</v>
      </c>
      <c r="I55" s="22">
        <f t="shared" ref="I55:I82" si="28">(1-H55)*F55</f>
        <v>3.998290865931714E-2</v>
      </c>
      <c r="J55" s="22">
        <f t="shared" ref="J55:J83" si="29">1-H55-I55</f>
        <v>0.95958980782361136</v>
      </c>
      <c r="K55" s="22">
        <f>J54*K54</f>
        <v>0.95960117196997352</v>
      </c>
      <c r="N55" s="22">
        <v>2</v>
      </c>
      <c r="O55" s="22">
        <f>T54</f>
        <v>565.60864608960003</v>
      </c>
      <c r="P55" s="22">
        <f t="shared" ref="P55:P83" si="30">$B$3</f>
        <v>714.17960000000005</v>
      </c>
      <c r="Q55" s="22">
        <f t="shared" ref="Q55:Q83" si="31">P55*$B$4</f>
        <v>578.48547600000006</v>
      </c>
      <c r="R55" s="22">
        <f>(Q55+O55)*$B$7</f>
        <v>45.76376488358401</v>
      </c>
      <c r="S55" s="22">
        <f t="shared" ref="S55:S83" si="32">30+$B$5*(O55+Q55+R55)</f>
        <v>41.898578869731843</v>
      </c>
      <c r="T55" s="22">
        <f t="shared" ref="T55:T83" si="33">O55+Q55+R55-S55</f>
        <v>1147.9593081034523</v>
      </c>
    </row>
    <row r="56" spans="2:20" x14ac:dyDescent="0.2">
      <c r="B56" s="22">
        <v>32</v>
      </c>
      <c r="C56" s="22">
        <v>0.99965941112888679</v>
      </c>
      <c r="D56" s="28">
        <v>4.40588871113212E-4</v>
      </c>
      <c r="F56" s="22">
        <v>0.04</v>
      </c>
      <c r="H56" s="28">
        <f t="shared" si="27"/>
        <v>4.40588871113212E-4</v>
      </c>
      <c r="I56" s="22">
        <f t="shared" si="28"/>
        <v>3.9982376445155475E-2</v>
      </c>
      <c r="J56" s="22">
        <f t="shared" si="29"/>
        <v>0.95957703468373134</v>
      </c>
      <c r="K56" s="22">
        <f t="shared" ref="K56:K83" si="34">J55*K55</f>
        <v>0.92082350419797909</v>
      </c>
      <c r="N56" s="22">
        <v>3</v>
      </c>
      <c r="O56" s="22">
        <f t="shared" ref="O56:O83" si="35">T55</f>
        <v>1147.9593081034523</v>
      </c>
      <c r="P56" s="22">
        <f t="shared" si="30"/>
        <v>714.17960000000005</v>
      </c>
      <c r="Q56" s="22">
        <f t="shared" si="31"/>
        <v>578.48547600000006</v>
      </c>
      <c r="R56" s="22">
        <f t="shared" ref="R56:R81" si="36">(Q56+O56)*$B$7</f>
        <v>69.057791364138097</v>
      </c>
      <c r="S56" s="22">
        <f t="shared" si="32"/>
        <v>47.955025754675901</v>
      </c>
      <c r="T56" s="22">
        <f t="shared" si="33"/>
        <v>1747.5475497129144</v>
      </c>
    </row>
    <row r="57" spans="2:20" x14ac:dyDescent="0.2">
      <c r="B57" s="22">
        <v>33</v>
      </c>
      <c r="C57" s="22">
        <v>0.99964445612233466</v>
      </c>
      <c r="D57" s="22">
        <v>3.5554387766534301E-4</v>
      </c>
      <c r="F57" s="22">
        <v>0.04</v>
      </c>
      <c r="H57" s="22">
        <f t="shared" si="27"/>
        <v>3.5554387766534301E-4</v>
      </c>
      <c r="I57" s="22">
        <f t="shared" si="28"/>
        <v>3.998577824489339E-2</v>
      </c>
      <c r="J57" s="22">
        <f t="shared" si="29"/>
        <v>0.9596586778774413</v>
      </c>
      <c r="K57" s="22">
        <f t="shared" si="34"/>
        <v>0.88360108762537926</v>
      </c>
      <c r="N57" s="22">
        <v>4</v>
      </c>
      <c r="O57" s="22">
        <f t="shared" si="35"/>
        <v>1747.5475497129144</v>
      </c>
      <c r="P57" s="22">
        <f t="shared" si="30"/>
        <v>714.17960000000005</v>
      </c>
      <c r="Q57" s="22">
        <f t="shared" si="31"/>
        <v>578.48547600000006</v>
      </c>
      <c r="R57" s="22">
        <f t="shared" si="36"/>
        <v>93.041321028516577</v>
      </c>
      <c r="S57" s="22">
        <f t="shared" si="32"/>
        <v>54.190743467414308</v>
      </c>
      <c r="T57" s="22">
        <f t="shared" si="33"/>
        <v>2364.8836032740164</v>
      </c>
    </row>
    <row r="58" spans="2:20" x14ac:dyDescent="0.2">
      <c r="B58" s="22">
        <v>34</v>
      </c>
      <c r="C58" s="22">
        <v>0.99962764696203188</v>
      </c>
      <c r="D58" s="22">
        <v>3.7235303796812058E-4</v>
      </c>
      <c r="F58" s="22">
        <v>0.04</v>
      </c>
      <c r="H58" s="22">
        <f t="shared" si="27"/>
        <v>3.7235303796812058E-4</v>
      </c>
      <c r="I58" s="22">
        <f t="shared" si="28"/>
        <v>3.9985105878481274E-2</v>
      </c>
      <c r="J58" s="22">
        <f t="shared" si="29"/>
        <v>0.95964254108355063</v>
      </c>
      <c r="K58" s="22">
        <f t="shared" si="34"/>
        <v>0.84795545152164065</v>
      </c>
      <c r="N58" s="22">
        <v>5</v>
      </c>
      <c r="O58" s="22">
        <f t="shared" si="35"/>
        <v>2364.8836032740164</v>
      </c>
      <c r="P58" s="22">
        <f t="shared" si="30"/>
        <v>714.17960000000005</v>
      </c>
      <c r="Q58" s="22">
        <f t="shared" si="31"/>
        <v>578.48547600000006</v>
      </c>
      <c r="R58" s="22">
        <f t="shared" si="36"/>
        <v>117.73476317096065</v>
      </c>
      <c r="S58" s="22">
        <f t="shared" si="32"/>
        <v>60.611038424449774</v>
      </c>
      <c r="T58" s="22">
        <f t="shared" si="33"/>
        <v>3000.4928040205273</v>
      </c>
    </row>
    <row r="59" spans="2:20" x14ac:dyDescent="0.2">
      <c r="B59" s="22">
        <v>35</v>
      </c>
      <c r="C59" s="22">
        <v>0.9996087538032451</v>
      </c>
      <c r="D59" s="22">
        <v>3.9124619675490191E-4</v>
      </c>
      <c r="F59" s="22">
        <v>0.04</v>
      </c>
      <c r="H59" s="22">
        <f t="shared" si="27"/>
        <v>3.9124619675490191E-4</v>
      </c>
      <c r="I59" s="22">
        <f t="shared" si="28"/>
        <v>3.9984350152129804E-2</v>
      </c>
      <c r="J59" s="22">
        <f t="shared" si="29"/>
        <v>0.95962440365111534</v>
      </c>
      <c r="K59" s="22">
        <f t="shared" si="34"/>
        <v>0.81373412422387681</v>
      </c>
      <c r="N59" s="22">
        <v>6</v>
      </c>
      <c r="O59" s="22">
        <f t="shared" si="35"/>
        <v>3000.4928040205273</v>
      </c>
      <c r="P59" s="22">
        <f t="shared" si="30"/>
        <v>714.17960000000005</v>
      </c>
      <c r="Q59" s="22">
        <f t="shared" si="31"/>
        <v>578.48547600000006</v>
      </c>
      <c r="R59" s="22">
        <f t="shared" si="36"/>
        <v>143.15913120082109</v>
      </c>
      <c r="S59" s="22">
        <f t="shared" si="32"/>
        <v>67.221374112213482</v>
      </c>
      <c r="T59" s="22">
        <f t="shared" si="33"/>
        <v>3654.9160371091352</v>
      </c>
    </row>
    <row r="60" spans="2:20" x14ac:dyDescent="0.2">
      <c r="B60" s="22">
        <v>36</v>
      </c>
      <c r="C60" s="22">
        <v>0.99958751831901593</v>
      </c>
      <c r="D60" s="22">
        <v>4.1248168098406701E-4</v>
      </c>
      <c r="F60" s="22">
        <v>0.04</v>
      </c>
      <c r="H60" s="22">
        <f t="shared" si="27"/>
        <v>4.1248168098406701E-4</v>
      </c>
      <c r="I60" s="22">
        <f t="shared" si="28"/>
        <v>3.9983500732760635E-2</v>
      </c>
      <c r="J60" s="22">
        <f t="shared" si="29"/>
        <v>0.95960401758625524</v>
      </c>
      <c r="K60" s="22">
        <f t="shared" si="34"/>
        <v>0.78087912368890045</v>
      </c>
      <c r="N60" s="22">
        <v>7</v>
      </c>
      <c r="O60" s="22">
        <f t="shared" si="35"/>
        <v>3654.9160371091352</v>
      </c>
      <c r="P60" s="22">
        <f t="shared" si="30"/>
        <v>714.17960000000005</v>
      </c>
      <c r="Q60" s="22">
        <f t="shared" si="31"/>
        <v>578.48547600000006</v>
      </c>
      <c r="R60" s="22">
        <f t="shared" si="36"/>
        <v>169.33606052436542</v>
      </c>
      <c r="S60" s="22">
        <f t="shared" si="32"/>
        <v>74.027375736335017</v>
      </c>
      <c r="T60" s="22">
        <f t="shared" si="33"/>
        <v>4328.7101978971659</v>
      </c>
    </row>
    <row r="61" spans="2:20" x14ac:dyDescent="0.2">
      <c r="B61" s="22">
        <v>37</v>
      </c>
      <c r="C61" s="22">
        <v>0.99956365017324111</v>
      </c>
      <c r="D61" s="22">
        <v>4.3634982675888612E-4</v>
      </c>
      <c r="F61" s="22">
        <v>0.04</v>
      </c>
      <c r="H61" s="22">
        <f t="shared" si="27"/>
        <v>4.3634982675888612E-4</v>
      </c>
      <c r="I61" s="22">
        <f t="shared" si="28"/>
        <v>3.9982546006929645E-2</v>
      </c>
      <c r="J61" s="22">
        <f t="shared" si="29"/>
        <v>0.95958110416631148</v>
      </c>
      <c r="K61" s="22">
        <f t="shared" si="34"/>
        <v>0.74933474434110325</v>
      </c>
      <c r="N61" s="22">
        <v>8</v>
      </c>
      <c r="O61" s="22">
        <f t="shared" si="35"/>
        <v>4328.7101978971659</v>
      </c>
      <c r="P61" s="22">
        <f t="shared" si="30"/>
        <v>714.17960000000005</v>
      </c>
      <c r="Q61" s="22">
        <f t="shared" si="31"/>
        <v>578.48547600000006</v>
      </c>
      <c r="R61" s="22">
        <f t="shared" si="36"/>
        <v>196.28782695588663</v>
      </c>
      <c r="S61" s="22">
        <f t="shared" si="32"/>
        <v>81.034835008530536</v>
      </c>
      <c r="T61" s="22">
        <f t="shared" si="33"/>
        <v>5022.4486658445221</v>
      </c>
    </row>
    <row r="62" spans="2:20" x14ac:dyDescent="0.2">
      <c r="B62" s="22">
        <v>38</v>
      </c>
      <c r="C62" s="22">
        <v>0.99953682305770042</v>
      </c>
      <c r="D62" s="22">
        <v>4.6317694229958128E-4</v>
      </c>
      <c r="F62" s="22">
        <v>0.04</v>
      </c>
      <c r="H62" s="22">
        <f t="shared" si="27"/>
        <v>4.6317694229958128E-4</v>
      </c>
      <c r="I62" s="22">
        <f t="shared" si="28"/>
        <v>3.9981472922308019E-2</v>
      </c>
      <c r="J62" s="22">
        <f t="shared" si="29"/>
        <v>0.95955535013539239</v>
      </c>
      <c r="K62" s="22">
        <f t="shared" si="34"/>
        <v>0.71904746136501663</v>
      </c>
      <c r="N62" s="22">
        <v>9</v>
      </c>
      <c r="O62" s="22">
        <f t="shared" si="35"/>
        <v>5022.4486658445221</v>
      </c>
      <c r="P62" s="22">
        <f t="shared" si="30"/>
        <v>714.17960000000005</v>
      </c>
      <c r="Q62" s="22">
        <f t="shared" si="31"/>
        <v>578.48547600000006</v>
      </c>
      <c r="R62" s="22">
        <f t="shared" si="36"/>
        <v>224.03736567378087</v>
      </c>
      <c r="S62" s="22">
        <f t="shared" si="32"/>
        <v>88.249715075183033</v>
      </c>
      <c r="T62" s="22">
        <f t="shared" si="33"/>
        <v>5736.7217924431197</v>
      </c>
    </row>
    <row r="63" spans="2:20" x14ac:dyDescent="0.2">
      <c r="B63" s="22">
        <v>39</v>
      </c>
      <c r="C63" s="22">
        <v>0.99950667023929685</v>
      </c>
      <c r="D63" s="22">
        <v>4.9332976070315393E-4</v>
      </c>
      <c r="F63" s="22">
        <v>0.04</v>
      </c>
      <c r="H63" s="22">
        <f t="shared" si="27"/>
        <v>4.9332976070315393E-4</v>
      </c>
      <c r="I63" s="22">
        <f t="shared" si="28"/>
        <v>3.9980266809571875E-2</v>
      </c>
      <c r="J63" s="22">
        <f t="shared" si="29"/>
        <v>0.95952640342972495</v>
      </c>
      <c r="K63" s="22">
        <f t="shared" si="34"/>
        <v>0.68996583855407356</v>
      </c>
      <c r="N63" s="22">
        <v>10</v>
      </c>
      <c r="O63" s="22">
        <f t="shared" si="35"/>
        <v>5736.7217924431197</v>
      </c>
      <c r="P63" s="22">
        <f t="shared" si="30"/>
        <v>714.17960000000005</v>
      </c>
      <c r="Q63" s="22">
        <f t="shared" si="31"/>
        <v>578.48547600000006</v>
      </c>
      <c r="R63" s="22">
        <f t="shared" si="36"/>
        <v>252.60829073772479</v>
      </c>
      <c r="S63" s="22">
        <f t="shared" si="32"/>
        <v>95.678155591808448</v>
      </c>
      <c r="T63" s="22">
        <f t="shared" si="33"/>
        <v>6472.1374035890358</v>
      </c>
    </row>
    <row r="64" spans="2:20" x14ac:dyDescent="0.2">
      <c r="B64" s="22">
        <v>40</v>
      </c>
      <c r="C64" s="22">
        <v>0.99947277955720504</v>
      </c>
      <c r="D64" s="22">
        <v>5.2722044279496227E-4</v>
      </c>
      <c r="F64" s="22">
        <v>0.04</v>
      </c>
      <c r="H64" s="22">
        <f t="shared" si="27"/>
        <v>5.2722044279496227E-4</v>
      </c>
      <c r="I64" s="22">
        <f t="shared" si="28"/>
        <v>3.9978911182288204E-2</v>
      </c>
      <c r="J64" s="22">
        <f t="shared" si="29"/>
        <v>0.95949386837491679</v>
      </c>
      <c r="K64" s="22">
        <f t="shared" si="34"/>
        <v>0.66204043955716452</v>
      </c>
      <c r="N64" s="22">
        <v>11</v>
      </c>
      <c r="O64" s="22">
        <f t="shared" si="35"/>
        <v>6472.1374035890358</v>
      </c>
      <c r="P64" s="22">
        <f t="shared" si="30"/>
        <v>714.17960000000005</v>
      </c>
      <c r="Q64" s="22">
        <f t="shared" si="31"/>
        <v>578.48547600000006</v>
      </c>
      <c r="R64" s="22">
        <f t="shared" si="36"/>
        <v>282.0249151835614</v>
      </c>
      <c r="S64" s="22">
        <f t="shared" si="32"/>
        <v>103.32647794772598</v>
      </c>
      <c r="T64" s="22">
        <f t="shared" si="33"/>
        <v>7229.3213168248712</v>
      </c>
    </row>
    <row r="65" spans="2:20" x14ac:dyDescent="0.2">
      <c r="B65" s="22">
        <v>41</v>
      </c>
      <c r="C65" s="22">
        <v>0.99943468780225275</v>
      </c>
      <c r="D65" s="22">
        <v>5.653121977472475E-4</v>
      </c>
      <c r="F65" s="22">
        <v>0.04</v>
      </c>
      <c r="H65" s="22">
        <f t="shared" si="27"/>
        <v>5.653121977472475E-4</v>
      </c>
      <c r="I65" s="22">
        <f t="shared" si="28"/>
        <v>3.997738751209011E-2</v>
      </c>
      <c r="J65" s="22">
        <f t="shared" si="29"/>
        <v>0.95945730029016263</v>
      </c>
      <c r="K65" s="22">
        <f t="shared" si="34"/>
        <v>0.63522374237133405</v>
      </c>
      <c r="N65" s="22">
        <v>12</v>
      </c>
      <c r="O65" s="22">
        <f t="shared" si="35"/>
        <v>7229.3213168248712</v>
      </c>
      <c r="P65" s="22">
        <f t="shared" si="30"/>
        <v>714.17960000000005</v>
      </c>
      <c r="Q65" s="22">
        <f t="shared" si="31"/>
        <v>578.48547600000006</v>
      </c>
      <c r="R65" s="22">
        <f t="shared" si="36"/>
        <v>312.31227171299486</v>
      </c>
      <c r="S65" s="22">
        <f t="shared" si="32"/>
        <v>111.20119064537866</v>
      </c>
      <c r="T65" s="22">
        <f t="shared" si="33"/>
        <v>8008.9178738924866</v>
      </c>
    </row>
    <row r="66" spans="2:20" x14ac:dyDescent="0.2">
      <c r="B66" s="22">
        <v>42</v>
      </c>
      <c r="C66" s="22">
        <v>0.9993918744026169</v>
      </c>
      <c r="D66" s="22">
        <v>6.0812559738310235E-4</v>
      </c>
      <c r="F66" s="22">
        <v>0.04</v>
      </c>
      <c r="H66" s="22">
        <f t="shared" si="27"/>
        <v>6.0812559738310235E-4</v>
      </c>
      <c r="I66" s="22">
        <f t="shared" si="28"/>
        <v>3.9975674976104679E-2</v>
      </c>
      <c r="J66" s="22">
        <f t="shared" si="29"/>
        <v>0.95941619942651224</v>
      </c>
      <c r="K66" s="22">
        <f t="shared" si="34"/>
        <v>0.60947005693581391</v>
      </c>
      <c r="N66" s="22">
        <v>13</v>
      </c>
      <c r="O66" s="22">
        <f t="shared" si="35"/>
        <v>8008.9178738924866</v>
      </c>
      <c r="P66" s="22">
        <f t="shared" si="30"/>
        <v>714.17960000000005</v>
      </c>
      <c r="Q66" s="22">
        <f t="shared" si="31"/>
        <v>578.48547600000006</v>
      </c>
      <c r="R66" s="22">
        <f t="shared" si="36"/>
        <v>343.49613399569949</v>
      </c>
      <c r="S66" s="22">
        <f t="shared" si="32"/>
        <v>119.30899483888186</v>
      </c>
      <c r="T66" s="22">
        <f t="shared" si="33"/>
        <v>8811.5904890493039</v>
      </c>
    </row>
    <row r="67" spans="2:20" x14ac:dyDescent="0.2">
      <c r="B67" s="22">
        <v>43</v>
      </c>
      <c r="C67" s="22">
        <v>0.99934375433067468</v>
      </c>
      <c r="D67" s="22">
        <v>6.5624566932531714E-4</v>
      </c>
      <c r="F67" s="22">
        <v>0.04</v>
      </c>
      <c r="H67" s="22">
        <f t="shared" si="27"/>
        <v>6.5624566932531714E-4</v>
      </c>
      <c r="I67" s="22">
        <f t="shared" si="28"/>
        <v>3.9973750173226991E-2</v>
      </c>
      <c r="J67" s="22">
        <f t="shared" si="29"/>
        <v>0.95937000415744766</v>
      </c>
      <c r="K67" s="22">
        <f t="shared" si="34"/>
        <v>0.58473544568961866</v>
      </c>
      <c r="N67" s="22">
        <v>14</v>
      </c>
      <c r="O67" s="22">
        <f t="shared" si="35"/>
        <v>8811.5904890493039</v>
      </c>
      <c r="P67" s="22">
        <f t="shared" si="30"/>
        <v>714.17960000000005</v>
      </c>
      <c r="Q67" s="22">
        <f t="shared" si="31"/>
        <v>578.48547600000006</v>
      </c>
      <c r="R67" s="22">
        <f t="shared" si="36"/>
        <v>375.60303860197217</v>
      </c>
      <c r="S67" s="22">
        <f t="shared" si="32"/>
        <v>127.65679003651276</v>
      </c>
      <c r="T67" s="22">
        <f t="shared" si="33"/>
        <v>9638.0222136147622</v>
      </c>
    </row>
    <row r="68" spans="2:20" x14ac:dyDescent="0.2">
      <c r="B68" s="22">
        <v>44</v>
      </c>
      <c r="C68" s="22">
        <v>0.99928967013552195</v>
      </c>
      <c r="D68" s="22">
        <v>7.1032986447805424E-4</v>
      </c>
      <c r="F68" s="22">
        <v>0.04</v>
      </c>
      <c r="H68" s="22">
        <f t="shared" si="27"/>
        <v>7.1032986447805424E-4</v>
      </c>
      <c r="I68" s="22">
        <f t="shared" si="28"/>
        <v>3.9971586805420879E-2</v>
      </c>
      <c r="J68" s="22">
        <f t="shared" si="29"/>
        <v>0.95931808333010105</v>
      </c>
      <c r="K68" s="22">
        <f t="shared" si="34"/>
        <v>0.56097764696225649</v>
      </c>
      <c r="N68" s="22">
        <v>15</v>
      </c>
      <c r="O68" s="22">
        <f t="shared" si="35"/>
        <v>9638.0222136147622</v>
      </c>
      <c r="P68" s="22">
        <f t="shared" si="30"/>
        <v>714.17960000000005</v>
      </c>
      <c r="Q68" s="22">
        <f t="shared" si="31"/>
        <v>578.48547600000006</v>
      </c>
      <c r="R68" s="22">
        <f t="shared" si="36"/>
        <v>408.6603075845905</v>
      </c>
      <c r="S68" s="22">
        <f t="shared" si="32"/>
        <v>136.25167997199352</v>
      </c>
      <c r="T68" s="22">
        <f t="shared" si="33"/>
        <v>10488.916317227358</v>
      </c>
    </row>
    <row r="69" spans="2:20" x14ac:dyDescent="0.2">
      <c r="B69" s="22">
        <v>45</v>
      </c>
      <c r="C69" s="22">
        <v>0.99922888299411228</v>
      </c>
      <c r="D69" s="22">
        <v>7.7111700588772258E-4</v>
      </c>
      <c r="F69" s="22">
        <v>0.04</v>
      </c>
      <c r="H69" s="22">
        <f t="shared" si="27"/>
        <v>7.7111700588772258E-4</v>
      </c>
      <c r="I69" s="22">
        <f t="shared" si="28"/>
        <v>3.9969155319764492E-2</v>
      </c>
      <c r="J69" s="22">
        <f t="shared" si="29"/>
        <v>0.95925972767434775</v>
      </c>
      <c r="K69" s="22">
        <f t="shared" si="34"/>
        <v>0.53815600107486194</v>
      </c>
      <c r="N69" s="22">
        <v>16</v>
      </c>
      <c r="O69" s="22">
        <f t="shared" si="35"/>
        <v>10488.916317227358</v>
      </c>
      <c r="P69" s="22">
        <f t="shared" si="30"/>
        <v>714.17960000000005</v>
      </c>
      <c r="Q69" s="22">
        <f t="shared" si="31"/>
        <v>578.48547600000006</v>
      </c>
      <c r="R69" s="22">
        <f t="shared" si="36"/>
        <v>442.69607172909434</v>
      </c>
      <c r="S69" s="22">
        <f t="shared" si="32"/>
        <v>145.10097864956452</v>
      </c>
      <c r="T69" s="22">
        <f t="shared" si="33"/>
        <v>11364.996886306888</v>
      </c>
    </row>
    <row r="70" spans="2:20" x14ac:dyDescent="0.2">
      <c r="B70" s="22">
        <v>46</v>
      </c>
      <c r="C70" s="22">
        <v>0.99916056266106057</v>
      </c>
      <c r="D70" s="22">
        <v>8.3943733893943051E-4</v>
      </c>
      <c r="F70" s="22">
        <v>0.04</v>
      </c>
      <c r="H70" s="22">
        <f t="shared" si="27"/>
        <v>8.3943733893943051E-4</v>
      </c>
      <c r="I70" s="22">
        <f t="shared" si="28"/>
        <v>3.9966422506442424E-2</v>
      </c>
      <c r="J70" s="22">
        <f t="shared" si="29"/>
        <v>0.95919414015461812</v>
      </c>
      <c r="K70" s="22">
        <f t="shared" si="34"/>
        <v>0.51623137903738803</v>
      </c>
      <c r="N70" s="22">
        <v>17</v>
      </c>
      <c r="O70" s="22">
        <f t="shared" si="35"/>
        <v>11364.996886306888</v>
      </c>
      <c r="P70" s="22">
        <f t="shared" si="30"/>
        <v>714.17960000000005</v>
      </c>
      <c r="Q70" s="22">
        <f t="shared" si="31"/>
        <v>578.48547600000006</v>
      </c>
      <c r="R70" s="22">
        <f t="shared" si="36"/>
        <v>477.73929449227552</v>
      </c>
      <c r="S70" s="22">
        <f t="shared" si="32"/>
        <v>154.21221656799162</v>
      </c>
      <c r="T70" s="22">
        <f t="shared" si="33"/>
        <v>12267.009440231172</v>
      </c>
    </row>
    <row r="71" spans="2:20" x14ac:dyDescent="0.2">
      <c r="B71" s="22">
        <v>47</v>
      </c>
      <c r="C71" s="22">
        <v>0.9990837761827337</v>
      </c>
      <c r="D71" s="22">
        <v>9.1622381726630397E-4</v>
      </c>
      <c r="F71" s="22">
        <v>0.04</v>
      </c>
      <c r="H71" s="22">
        <f t="shared" si="27"/>
        <v>9.1622381726630397E-4</v>
      </c>
      <c r="I71" s="22">
        <f t="shared" si="28"/>
        <v>3.9963351047309352E-2</v>
      </c>
      <c r="J71" s="22">
        <f t="shared" si="29"/>
        <v>0.95912042513542439</v>
      </c>
      <c r="K71" s="22">
        <f t="shared" si="34"/>
        <v>0.49516611373660019</v>
      </c>
      <c r="N71" s="22">
        <v>18</v>
      </c>
      <c r="O71" s="22">
        <f t="shared" si="35"/>
        <v>12267.009440231172</v>
      </c>
      <c r="P71" s="22">
        <f t="shared" si="30"/>
        <v>714.17960000000005</v>
      </c>
      <c r="Q71" s="22">
        <f t="shared" si="31"/>
        <v>578.48547600000006</v>
      </c>
      <c r="R71" s="22">
        <f t="shared" si="36"/>
        <v>513.81979664924688</v>
      </c>
      <c r="S71" s="22">
        <f t="shared" si="32"/>
        <v>163.59314712880419</v>
      </c>
      <c r="T71" s="22">
        <f t="shared" si="33"/>
        <v>13195.721565751614</v>
      </c>
    </row>
    <row r="72" spans="2:20" x14ac:dyDescent="0.2">
      <c r="B72" s="22">
        <v>48</v>
      </c>
      <c r="C72" s="22">
        <v>0.99899747522516436</v>
      </c>
      <c r="D72" s="22">
        <v>1.0025247748356447E-3</v>
      </c>
      <c r="F72" s="22">
        <v>0.04</v>
      </c>
      <c r="H72" s="22">
        <f t="shared" si="27"/>
        <v>1.0025247748356447E-3</v>
      </c>
      <c r="I72" s="22">
        <f t="shared" si="28"/>
        <v>3.9959899009006573E-2</v>
      </c>
      <c r="J72" s="22">
        <f t="shared" si="29"/>
        <v>0.95903757621615782</v>
      </c>
      <c r="K72" s="22">
        <f t="shared" si="34"/>
        <v>0.47492393351970386</v>
      </c>
      <c r="N72" s="22">
        <v>19</v>
      </c>
      <c r="O72" s="22">
        <f t="shared" si="35"/>
        <v>13195.721565751614</v>
      </c>
      <c r="P72" s="22">
        <f t="shared" si="30"/>
        <v>714.17960000000005</v>
      </c>
      <c r="Q72" s="22">
        <f t="shared" si="31"/>
        <v>578.48547600000006</v>
      </c>
      <c r="R72" s="22">
        <f t="shared" si="36"/>
        <v>550.96828167006458</v>
      </c>
      <c r="S72" s="22">
        <f t="shared" si="32"/>
        <v>173.25175323421678</v>
      </c>
      <c r="T72" s="22">
        <f t="shared" si="33"/>
        <v>14151.92357018746</v>
      </c>
    </row>
    <row r="73" spans="2:20" x14ac:dyDescent="0.2">
      <c r="B73" s="22">
        <v>49</v>
      </c>
      <c r="C73" s="22">
        <v>0.99890048184739311</v>
      </c>
      <c r="D73" s="22">
        <v>1.0995181526068931E-3</v>
      </c>
      <c r="F73" s="22">
        <v>0.04</v>
      </c>
      <c r="H73" s="22">
        <f t="shared" si="27"/>
        <v>1.0995181526068931E-3</v>
      </c>
      <c r="I73" s="22">
        <f t="shared" si="28"/>
        <v>3.9956019273895728E-2</v>
      </c>
      <c r="J73" s="22">
        <f t="shared" si="29"/>
        <v>0.95894446257349741</v>
      </c>
      <c r="K73" s="22">
        <f t="shared" si="34"/>
        <v>0.45546989808978045</v>
      </c>
      <c r="N73" s="22">
        <v>20</v>
      </c>
      <c r="O73" s="22">
        <f t="shared" si="35"/>
        <v>14151.92357018746</v>
      </c>
      <c r="P73" s="22">
        <f t="shared" si="30"/>
        <v>714.17960000000005</v>
      </c>
      <c r="Q73" s="22">
        <f t="shared" si="31"/>
        <v>578.48547600000006</v>
      </c>
      <c r="R73" s="22">
        <f t="shared" si="36"/>
        <v>589.21636184749843</v>
      </c>
      <c r="S73" s="22">
        <f t="shared" si="32"/>
        <v>183.1962540803496</v>
      </c>
      <c r="T73" s="22">
        <f t="shared" si="33"/>
        <v>15136.42915395461</v>
      </c>
    </row>
    <row r="74" spans="2:20" x14ac:dyDescent="0.2">
      <c r="B74" s="22">
        <v>50</v>
      </c>
      <c r="C74" s="22">
        <v>0.99879147253187961</v>
      </c>
      <c r="D74" s="22">
        <v>1.2085274681203906E-3</v>
      </c>
      <c r="F74" s="22">
        <v>0.04</v>
      </c>
      <c r="H74" s="22">
        <f t="shared" si="27"/>
        <v>1.2085274681203906E-3</v>
      </c>
      <c r="I74" s="22">
        <f t="shared" si="28"/>
        <v>3.9951658901275187E-2</v>
      </c>
      <c r="J74" s="22">
        <f t="shared" si="29"/>
        <v>0.95883981363060444</v>
      </c>
      <c r="K74" s="22">
        <f t="shared" si="34"/>
        <v>0.43677033664211012</v>
      </c>
      <c r="N74" s="22">
        <v>21</v>
      </c>
      <c r="O74" s="22">
        <f t="shared" si="35"/>
        <v>15136.42915395461</v>
      </c>
      <c r="P74" s="22">
        <f t="shared" si="30"/>
        <v>714.17960000000005</v>
      </c>
      <c r="Q74" s="22">
        <f t="shared" si="31"/>
        <v>578.48547600000006</v>
      </c>
      <c r="R74" s="22">
        <f t="shared" si="36"/>
        <v>628.59658519818447</v>
      </c>
      <c r="S74" s="22">
        <f t="shared" si="32"/>
        <v>193.43511215152793</v>
      </c>
      <c r="T74" s="22">
        <f t="shared" si="33"/>
        <v>16150.076103001265</v>
      </c>
    </row>
    <row r="75" spans="2:20" x14ac:dyDescent="0.2">
      <c r="B75" s="22">
        <v>51</v>
      </c>
      <c r="C75" s="22">
        <v>0.99866896026142316</v>
      </c>
      <c r="D75" s="22">
        <v>1.3310397385768447E-3</v>
      </c>
      <c r="F75" s="22">
        <v>0.04</v>
      </c>
      <c r="H75" s="22">
        <f t="shared" si="27"/>
        <v>1.3310397385768447E-3</v>
      </c>
      <c r="I75" s="22">
        <f t="shared" si="28"/>
        <v>3.9946758410456924E-2</v>
      </c>
      <c r="J75" s="22">
        <f t="shared" si="29"/>
        <v>0.95872220185096624</v>
      </c>
      <c r="K75" s="22">
        <f t="shared" si="34"/>
        <v>0.41879278818529725</v>
      </c>
      <c r="N75" s="22">
        <v>22</v>
      </c>
      <c r="O75" s="22">
        <f t="shared" si="35"/>
        <v>16150.076103001265</v>
      </c>
      <c r="P75" s="22">
        <f t="shared" si="30"/>
        <v>714.17960000000005</v>
      </c>
      <c r="Q75" s="22">
        <f t="shared" si="31"/>
        <v>578.48547600000006</v>
      </c>
      <c r="R75" s="22">
        <f t="shared" si="36"/>
        <v>669.14246316005074</v>
      </c>
      <c r="S75" s="22">
        <f t="shared" si="32"/>
        <v>203.97704042161317</v>
      </c>
      <c r="T75" s="22">
        <f t="shared" si="33"/>
        <v>17193.727001739702</v>
      </c>
    </row>
    <row r="76" spans="2:20" x14ac:dyDescent="0.2">
      <c r="B76" s="22">
        <v>52</v>
      </c>
      <c r="C76" s="22">
        <v>0.99853127440738698</v>
      </c>
      <c r="D76" s="22">
        <v>1.4687255926130183E-3</v>
      </c>
      <c r="F76" s="22">
        <v>0.04</v>
      </c>
      <c r="H76" s="22">
        <f t="shared" si="27"/>
        <v>1.4687255926130183E-3</v>
      </c>
      <c r="I76" s="22">
        <f t="shared" si="28"/>
        <v>3.994125097629548E-2</v>
      </c>
      <c r="J76" s="22">
        <f t="shared" si="29"/>
        <v>0.95859002343109145</v>
      </c>
      <c r="K76" s="22">
        <f t="shared" si="34"/>
        <v>0.40150594400831352</v>
      </c>
      <c r="N76" s="22">
        <v>23</v>
      </c>
      <c r="O76" s="22">
        <f t="shared" si="35"/>
        <v>17193.727001739702</v>
      </c>
      <c r="P76" s="22">
        <f t="shared" si="30"/>
        <v>714.17960000000005</v>
      </c>
      <c r="Q76" s="22">
        <f t="shared" si="31"/>
        <v>578.48547600000006</v>
      </c>
      <c r="R76" s="22">
        <f t="shared" si="36"/>
        <v>710.88849910958822</v>
      </c>
      <c r="S76" s="22">
        <f t="shared" si="32"/>
        <v>214.83100976849292</v>
      </c>
      <c r="T76" s="22">
        <f t="shared" si="33"/>
        <v>18268.2699670808</v>
      </c>
    </row>
    <row r="77" spans="2:20" x14ac:dyDescent="0.2">
      <c r="B77" s="22">
        <v>53</v>
      </c>
      <c r="C77" s="22">
        <v>0.99837653816669603</v>
      </c>
      <c r="D77" s="22">
        <v>1.6234618333039741E-3</v>
      </c>
      <c r="F77" s="22">
        <v>0.04</v>
      </c>
      <c r="H77" s="22">
        <f t="shared" si="27"/>
        <v>1.6234618333039741E-3</v>
      </c>
      <c r="I77" s="22">
        <f t="shared" si="28"/>
        <v>3.9935061526667842E-2</v>
      </c>
      <c r="J77" s="22">
        <f t="shared" si="29"/>
        <v>0.95844147664002821</v>
      </c>
      <c r="K77" s="22">
        <f t="shared" si="34"/>
        <v>0.38487959227465174</v>
      </c>
      <c r="N77" s="22">
        <v>24</v>
      </c>
      <c r="O77" s="22">
        <f t="shared" si="35"/>
        <v>18268.2699670808</v>
      </c>
      <c r="P77" s="22">
        <f t="shared" si="30"/>
        <v>714.17960000000005</v>
      </c>
      <c r="Q77" s="22">
        <f t="shared" si="31"/>
        <v>578.48547600000006</v>
      </c>
      <c r="R77" s="22">
        <f t="shared" si="36"/>
        <v>753.87021772323203</v>
      </c>
      <c r="S77" s="22">
        <f t="shared" si="32"/>
        <v>226.00625660804036</v>
      </c>
      <c r="T77" s="22">
        <f t="shared" si="33"/>
        <v>19374.619404195993</v>
      </c>
    </row>
    <row r="78" spans="2:20" x14ac:dyDescent="0.2">
      <c r="B78" s="22">
        <v>54</v>
      </c>
      <c r="C78" s="22">
        <v>0.99820264325484998</v>
      </c>
      <c r="D78" s="22">
        <v>1.797356745150025E-3</v>
      </c>
      <c r="F78" s="22">
        <v>0.04</v>
      </c>
      <c r="H78" s="22">
        <f t="shared" si="27"/>
        <v>1.797356745150025E-3</v>
      </c>
      <c r="I78" s="22">
        <f t="shared" si="28"/>
        <v>3.9928105730194001E-2</v>
      </c>
      <c r="J78" s="22">
        <f t="shared" si="29"/>
        <v>0.95827453752465597</v>
      </c>
      <c r="K78" s="22">
        <f t="shared" si="34"/>
        <v>0.3688845647483292</v>
      </c>
      <c r="N78" s="22">
        <v>25</v>
      </c>
      <c r="O78" s="22">
        <f t="shared" si="35"/>
        <v>19374.619404195993</v>
      </c>
      <c r="P78" s="22">
        <f t="shared" si="30"/>
        <v>714.17960000000005</v>
      </c>
      <c r="Q78" s="22">
        <f t="shared" si="31"/>
        <v>578.48547600000006</v>
      </c>
      <c r="R78" s="22">
        <f t="shared" si="36"/>
        <v>798.12419520783988</v>
      </c>
      <c r="S78" s="22">
        <f t="shared" si="32"/>
        <v>237.51229075403833</v>
      </c>
      <c r="T78" s="22">
        <f t="shared" si="33"/>
        <v>20513.716784649794</v>
      </c>
    </row>
    <row r="79" spans="2:20" x14ac:dyDescent="0.2">
      <c r="B79" s="22">
        <v>55</v>
      </c>
      <c r="C79" s="22">
        <v>0.99800722152882837</v>
      </c>
      <c r="D79" s="22">
        <v>1.9927784711716301E-3</v>
      </c>
      <c r="F79" s="22">
        <v>0.04</v>
      </c>
      <c r="H79" s="22">
        <f t="shared" si="27"/>
        <v>1.9927784711716301E-3</v>
      </c>
      <c r="I79" s="22">
        <f t="shared" si="28"/>
        <v>3.9920288861153133E-2</v>
      </c>
      <c r="J79" s="22">
        <f t="shared" si="29"/>
        <v>0.9580869326676752</v>
      </c>
      <c r="K79" s="22">
        <f t="shared" si="34"/>
        <v>0.35349268568418918</v>
      </c>
      <c r="N79" s="22">
        <v>26</v>
      </c>
      <c r="O79" s="22">
        <f t="shared" si="35"/>
        <v>20513.716784649794</v>
      </c>
      <c r="P79" s="22">
        <f t="shared" si="30"/>
        <v>714.17960000000005</v>
      </c>
      <c r="Q79" s="22">
        <f t="shared" si="31"/>
        <v>578.48547600000006</v>
      </c>
      <c r="R79" s="22">
        <f t="shared" si="36"/>
        <v>843.68809042599185</v>
      </c>
      <c r="S79" s="22">
        <f t="shared" si="32"/>
        <v>249.3589035107579</v>
      </c>
      <c r="T79" s="22">
        <f t="shared" si="33"/>
        <v>21686.53144756503</v>
      </c>
    </row>
    <row r="80" spans="2:20" x14ac:dyDescent="0.2">
      <c r="B80" s="22">
        <v>56</v>
      </c>
      <c r="C80" s="22">
        <v>0.99778761317702147</v>
      </c>
      <c r="D80" s="22">
        <v>2.2123868229785293E-3</v>
      </c>
      <c r="F80" s="22">
        <v>0.04</v>
      </c>
      <c r="H80" s="22">
        <f t="shared" si="27"/>
        <v>2.2123868229785293E-3</v>
      </c>
      <c r="I80" s="22">
        <f t="shared" si="28"/>
        <v>3.9911504527080859E-2</v>
      </c>
      <c r="J80" s="22">
        <f t="shared" si="29"/>
        <v>0.95787610864994066</v>
      </c>
      <c r="K80" s="22">
        <f t="shared" si="34"/>
        <v>0.33867672294762341</v>
      </c>
      <c r="N80" s="22">
        <v>27</v>
      </c>
      <c r="O80" s="22">
        <f t="shared" si="35"/>
        <v>21686.53144756503</v>
      </c>
      <c r="P80" s="22">
        <f t="shared" si="30"/>
        <v>714.17960000000005</v>
      </c>
      <c r="Q80" s="22">
        <f t="shared" si="31"/>
        <v>578.48547600000006</v>
      </c>
      <c r="R80" s="22">
        <f t="shared" si="36"/>
        <v>890.60067694260124</v>
      </c>
      <c r="S80" s="22">
        <f t="shared" si="32"/>
        <v>261.55617600507634</v>
      </c>
      <c r="T80" s="22">
        <f t="shared" si="33"/>
        <v>22894.061424502557</v>
      </c>
    </row>
    <row r="81" spans="2:20" x14ac:dyDescent="0.2">
      <c r="B81" s="22">
        <v>57</v>
      </c>
      <c r="C81" s="22">
        <v>0.99754083107299685</v>
      </c>
      <c r="D81" s="22">
        <v>2.4591689270031525E-3</v>
      </c>
      <c r="F81" s="22">
        <v>0.04</v>
      </c>
      <c r="H81" s="22">
        <f t="shared" si="27"/>
        <v>2.4591689270031525E-3</v>
      </c>
      <c r="I81" s="22">
        <f t="shared" si="28"/>
        <v>3.9901633242919878E-2</v>
      </c>
      <c r="J81" s="22">
        <f t="shared" si="29"/>
        <v>0.957639197830077</v>
      </c>
      <c r="K81" s="22">
        <f t="shared" si="34"/>
        <v>0.32441034146738357</v>
      </c>
      <c r="N81" s="22">
        <v>28</v>
      </c>
      <c r="O81" s="22">
        <f t="shared" si="35"/>
        <v>22894.061424502557</v>
      </c>
      <c r="P81" s="22">
        <f t="shared" si="30"/>
        <v>714.17960000000005</v>
      </c>
      <c r="Q81" s="22">
        <f t="shared" si="31"/>
        <v>578.48547600000006</v>
      </c>
      <c r="R81" s="22">
        <f t="shared" si="36"/>
        <v>938.90187602010235</v>
      </c>
      <c r="S81" s="22">
        <f t="shared" si="32"/>
        <v>274.11448776522661</v>
      </c>
      <c r="T81" s="22">
        <f t="shared" si="33"/>
        <v>24137.334288757436</v>
      </c>
    </row>
    <row r="82" spans="2:20" x14ac:dyDescent="0.2">
      <c r="B82" s="22">
        <v>58</v>
      </c>
      <c r="C82" s="22">
        <v>0.99726352084579795</v>
      </c>
      <c r="D82" s="22">
        <v>2.7364791542020539E-3</v>
      </c>
      <c r="F82" s="22">
        <v>0.04</v>
      </c>
      <c r="H82" s="22">
        <f t="shared" si="27"/>
        <v>2.7364791542020539E-3</v>
      </c>
      <c r="I82" s="22">
        <f t="shared" si="28"/>
        <v>3.9890540833831915E-2</v>
      </c>
      <c r="J82" s="22">
        <f t="shared" si="29"/>
        <v>0.95737298001196602</v>
      </c>
      <c r="K82" s="22">
        <f t="shared" si="34"/>
        <v>0.31066805917060658</v>
      </c>
      <c r="N82" s="22">
        <v>29</v>
      </c>
      <c r="O82" s="22">
        <f t="shared" si="35"/>
        <v>24137.334288757436</v>
      </c>
      <c r="P82" s="22">
        <f t="shared" si="30"/>
        <v>714.17960000000005</v>
      </c>
      <c r="Q82" s="22">
        <f t="shared" si="31"/>
        <v>578.48547600000006</v>
      </c>
      <c r="R82" s="22">
        <f>(Q82+O82)*$B$7</f>
        <v>988.63279059029753</v>
      </c>
      <c r="S82" s="22">
        <f t="shared" si="32"/>
        <v>287.04452555347734</v>
      </c>
      <c r="T82" s="22">
        <f t="shared" si="33"/>
        <v>25417.40802979426</v>
      </c>
    </row>
    <row r="83" spans="2:20" x14ac:dyDescent="0.2">
      <c r="B83" s="22">
        <v>59</v>
      </c>
      <c r="C83" s="22">
        <v>0.99695191617142243</v>
      </c>
      <c r="D83" s="22">
        <v>3.0480838285775746E-3</v>
      </c>
      <c r="F83" s="22">
        <v>0</v>
      </c>
      <c r="H83" s="22">
        <f t="shared" si="27"/>
        <v>3.0480838285775746E-3</v>
      </c>
      <c r="I83" s="22">
        <f>0</f>
        <v>0</v>
      </c>
      <c r="J83" s="22">
        <f t="shared" si="29"/>
        <v>0.99695191617142243</v>
      </c>
      <c r="K83" s="22">
        <f t="shared" si="34"/>
        <v>0.29742520560269742</v>
      </c>
      <c r="N83" s="22">
        <v>30</v>
      </c>
      <c r="O83" s="22">
        <f t="shared" si="35"/>
        <v>25417.40802979426</v>
      </c>
      <c r="P83" s="22">
        <f t="shared" si="30"/>
        <v>714.17960000000005</v>
      </c>
      <c r="Q83" s="22">
        <f t="shared" si="31"/>
        <v>578.48547600000006</v>
      </c>
      <c r="R83" s="22">
        <f>(Q83+O83)*$B$7</f>
        <v>1039.8357402317704</v>
      </c>
      <c r="S83" s="22">
        <f t="shared" si="32"/>
        <v>300.35729246026034</v>
      </c>
      <c r="T83" s="22">
        <f t="shared" si="33"/>
        <v>26735.371953565773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ECD7-E3D7-0C42-A849-EF8AFD47384B}">
  <dimension ref="A1:AI83"/>
  <sheetViews>
    <sheetView showGridLines="0" topLeftCell="K1" zoomScale="110" zoomScaleNormal="110" workbookViewId="0">
      <selection activeCell="AG60" sqref="AG60"/>
    </sheetView>
  </sheetViews>
  <sheetFormatPr baseColWidth="10" defaultRowHeight="16" x14ac:dyDescent="0.2"/>
  <cols>
    <col min="1" max="1" width="22.6640625" bestFit="1" customWidth="1"/>
    <col min="15" max="15" width="11.6640625" customWidth="1"/>
    <col min="16" max="16" width="11.33203125" customWidth="1"/>
    <col min="17" max="17" width="15.33203125" customWidth="1"/>
    <col min="18" max="18" width="17" customWidth="1"/>
    <col min="19" max="19" width="16.6640625" customWidth="1"/>
    <col min="23" max="23" width="18.1640625" customWidth="1"/>
    <col min="24" max="25" width="15.83203125" customWidth="1"/>
    <col min="27" max="27" width="12.33203125" customWidth="1"/>
  </cols>
  <sheetData>
    <row r="1" spans="1:35" x14ac:dyDescent="0.2">
      <c r="A1" t="s">
        <v>8</v>
      </c>
    </row>
    <row r="2" spans="1:35" x14ac:dyDescent="0.2">
      <c r="A2" t="s">
        <v>9</v>
      </c>
      <c r="B2">
        <v>30</v>
      </c>
      <c r="E2" t="s">
        <v>26</v>
      </c>
      <c r="F2">
        <v>300</v>
      </c>
    </row>
    <row r="3" spans="1:35" x14ac:dyDescent="0.2">
      <c r="A3" s="16" t="s">
        <v>15</v>
      </c>
      <c r="B3" s="17">
        <v>714.17960000000005</v>
      </c>
      <c r="E3" t="s">
        <v>27</v>
      </c>
      <c r="F3" s="13">
        <v>0.1</v>
      </c>
    </row>
    <row r="4" spans="1:35" x14ac:dyDescent="0.2">
      <c r="A4" t="s">
        <v>10</v>
      </c>
      <c r="B4">
        <v>0.81</v>
      </c>
      <c r="E4" t="s">
        <v>28</v>
      </c>
      <c r="F4">
        <v>100</v>
      </c>
    </row>
    <row r="5" spans="1:35" x14ac:dyDescent="0.2">
      <c r="A5" t="s">
        <v>11</v>
      </c>
      <c r="B5" s="13">
        <v>0.01</v>
      </c>
      <c r="C5">
        <v>30</v>
      </c>
      <c r="E5" t="s">
        <v>29</v>
      </c>
      <c r="F5" s="13">
        <v>0.02</v>
      </c>
    </row>
    <row r="6" spans="1:35" x14ac:dyDescent="0.2">
      <c r="A6" t="s">
        <v>12</v>
      </c>
      <c r="B6" t="s">
        <v>23</v>
      </c>
      <c r="L6" s="15"/>
    </row>
    <row r="7" spans="1:35" x14ac:dyDescent="0.2">
      <c r="A7" t="s">
        <v>14</v>
      </c>
      <c r="B7" s="13">
        <v>0.04</v>
      </c>
    </row>
    <row r="8" spans="1:35" x14ac:dyDescent="0.2">
      <c r="A8" t="s">
        <v>17</v>
      </c>
      <c r="B8" s="13">
        <v>0.08</v>
      </c>
    </row>
    <row r="9" spans="1:35" x14ac:dyDescent="0.2">
      <c r="A9" t="s">
        <v>18</v>
      </c>
      <c r="B9" s="13">
        <v>0.03</v>
      </c>
    </row>
    <row r="10" spans="1:35" x14ac:dyDescent="0.2">
      <c r="A10" t="s">
        <v>24</v>
      </c>
      <c r="B10" s="13">
        <v>0.08</v>
      </c>
    </row>
    <row r="14" spans="1:35" x14ac:dyDescent="0.2">
      <c r="B14" s="21" t="s">
        <v>16</v>
      </c>
      <c r="C14" s="19"/>
      <c r="D14" s="19"/>
      <c r="E14" s="19"/>
      <c r="F14" s="25"/>
      <c r="G14" s="19"/>
      <c r="H14" s="19"/>
      <c r="I14" s="19"/>
      <c r="P14" s="21" t="s">
        <v>22</v>
      </c>
      <c r="Q14" s="19"/>
      <c r="R14" s="19"/>
      <c r="S14" s="25"/>
      <c r="T14" s="19"/>
      <c r="U14" s="19"/>
      <c r="V14" s="19"/>
      <c r="W14" s="19"/>
      <c r="X14" s="19"/>
      <c r="Z14" s="21" t="s">
        <v>42</v>
      </c>
      <c r="AA14" s="19"/>
      <c r="AB14" s="19"/>
      <c r="AD14" s="19" t="s">
        <v>45</v>
      </c>
      <c r="AE14" s="19"/>
      <c r="AF14" s="19"/>
      <c r="AG14" s="19"/>
      <c r="AH14" s="19"/>
      <c r="AI14" s="24"/>
    </row>
    <row r="15" spans="1:35" ht="50" customHeight="1" x14ac:dyDescent="0.2">
      <c r="B15" s="19" t="s">
        <v>13</v>
      </c>
      <c r="C15" s="20" t="s">
        <v>34</v>
      </c>
      <c r="D15" s="20" t="s">
        <v>33</v>
      </c>
      <c r="E15" s="20" t="s">
        <v>32</v>
      </c>
      <c r="F15" s="26" t="s">
        <v>1</v>
      </c>
      <c r="G15" s="19" t="s">
        <v>19</v>
      </c>
      <c r="H15" s="19" t="s">
        <v>20</v>
      </c>
      <c r="I15" s="19" t="s">
        <v>21</v>
      </c>
      <c r="K15" s="20" t="s">
        <v>55</v>
      </c>
      <c r="L15" s="20" t="s">
        <v>31</v>
      </c>
      <c r="M15" s="20" t="s">
        <v>40</v>
      </c>
      <c r="N15" s="20" t="s">
        <v>54</v>
      </c>
      <c r="P15" s="20" t="s">
        <v>30</v>
      </c>
      <c r="Q15" s="19" t="s">
        <v>20</v>
      </c>
      <c r="R15" s="19" t="s">
        <v>25</v>
      </c>
      <c r="S15" s="26" t="s">
        <v>1</v>
      </c>
      <c r="T15" s="19" t="s">
        <v>19</v>
      </c>
      <c r="U15" s="20" t="s">
        <v>38</v>
      </c>
      <c r="V15" s="20" t="s">
        <v>39</v>
      </c>
      <c r="W15" s="20" t="s">
        <v>53</v>
      </c>
      <c r="X15" s="20" t="s">
        <v>41</v>
      </c>
      <c r="Z15" s="20" t="s">
        <v>46</v>
      </c>
      <c r="AA15" s="20" t="s">
        <v>43</v>
      </c>
      <c r="AB15" s="20" t="s">
        <v>44</v>
      </c>
      <c r="AD15" s="20" t="s">
        <v>47</v>
      </c>
      <c r="AE15" s="20" t="s">
        <v>48</v>
      </c>
      <c r="AF15" s="20" t="s">
        <v>49</v>
      </c>
      <c r="AG15" s="20" t="s">
        <v>50</v>
      </c>
      <c r="AH15" s="20" t="s">
        <v>51</v>
      </c>
      <c r="AI15" s="18" t="s">
        <v>52</v>
      </c>
    </row>
    <row r="16" spans="1:35" x14ac:dyDescent="0.2">
      <c r="B16" s="22">
        <v>1</v>
      </c>
      <c r="C16" s="22">
        <v>0</v>
      </c>
      <c r="D16" s="22">
        <f>$B$3</f>
        <v>714.17960000000005</v>
      </c>
      <c r="E16" s="22">
        <f>D16*$B$4</f>
        <v>578.48547600000006</v>
      </c>
      <c r="F16" s="27">
        <f>3%</f>
        <v>0.03</v>
      </c>
      <c r="G16" s="22">
        <f>(E16+C16)*F16</f>
        <v>17.354564280000002</v>
      </c>
      <c r="H16" s="22">
        <f t="shared" ref="H16:H45" si="0">30+$B$5*(C16+E16+G16)</f>
        <v>35.958400402800002</v>
      </c>
      <c r="I16" s="22">
        <f t="shared" ref="I16:I45" si="1">C16+E16+G16-H16</f>
        <v>559.88163987720009</v>
      </c>
      <c r="K16" s="22">
        <f t="shared" ref="K16:K45" si="2">MAX(1.05*I16,T54)</f>
        <v>587.87572187106014</v>
      </c>
      <c r="L16" s="22">
        <v>100000</v>
      </c>
      <c r="M16" s="22">
        <v>4000</v>
      </c>
      <c r="N16" s="22">
        <f t="shared" ref="N16:N45" si="3">MAX(I16-M16,0)</f>
        <v>0</v>
      </c>
      <c r="P16" s="22">
        <f t="shared" ref="P16:P45" si="4">D16-E16</f>
        <v>135.69412399999999</v>
      </c>
      <c r="Q16" s="22">
        <f t="shared" ref="Q16:Q45" si="5">H16</f>
        <v>35.958400402800002</v>
      </c>
      <c r="R16" s="22">
        <f>$F$2+$F$3*$B$3</f>
        <v>371.41795999999999</v>
      </c>
      <c r="S16" s="29">
        <v>5.0000000000000001E-3</v>
      </c>
      <c r="T16" s="22">
        <f>S16*(P16-R16)</f>
        <v>-1.1786191800000001</v>
      </c>
      <c r="U16" s="22">
        <f t="shared" ref="U16:U45" si="6">H54*(MAX(0,(L16-I16)))</f>
        <v>41.311985949137814</v>
      </c>
      <c r="V16" s="22">
        <f t="shared" ref="V16:V45" si="7">IF(I16&lt;=M16,I16,M16)*I54</f>
        <v>22.385961574609659</v>
      </c>
      <c r="W16" s="22">
        <v>0</v>
      </c>
      <c r="X16" s="22">
        <f t="shared" ref="X16:X45" si="8">P16+Q16-R16+T16-U16+V16-W16</f>
        <v>-219.87007915172813</v>
      </c>
      <c r="Z16" s="22">
        <f t="shared" ref="Z16:Z45" si="9">X16</f>
        <v>-219.87007915172813</v>
      </c>
      <c r="AA16" s="22">
        <f t="shared" ref="AA16:AA44" si="10">ABS(MIN(Z17-AA17*J55,0))/(1+$B$9)</f>
        <v>0</v>
      </c>
      <c r="AB16" s="22">
        <f>Z16-AA16*J5</f>
        <v>-219.87007915172813</v>
      </c>
      <c r="AD16" s="22">
        <f>AB16</f>
        <v>-219.87007915172813</v>
      </c>
      <c r="AE16" s="22">
        <f t="shared" ref="AE16:AE45" si="11">AD16*K54</f>
        <v>-219.87007915172813</v>
      </c>
      <c r="AF16" s="22">
        <f t="shared" ref="AF16:AF45" si="12">1/(1+$B$10)^B16</f>
        <v>0.92592592592592582</v>
      </c>
      <c r="AG16" s="22">
        <f t="shared" ref="AG16:AG45" si="13">AE16*AF16</f>
        <v>-203.58340662197048</v>
      </c>
      <c r="AH16" s="22">
        <f>B3</f>
        <v>714.17960000000005</v>
      </c>
      <c r="AI16" s="17">
        <f>SUM(AG16:AG45)/SUM(AH16:AH45)</f>
        <v>9.5656636616413465E-2</v>
      </c>
    </row>
    <row r="17" spans="2:34" x14ac:dyDescent="0.2">
      <c r="B17" s="22">
        <v>2</v>
      </c>
      <c r="C17" s="22">
        <f t="shared" ref="C17:C45" si="14">I16</f>
        <v>559.88163987720009</v>
      </c>
      <c r="D17" s="22">
        <f t="shared" ref="D17:D45" si="15">$B$3</f>
        <v>714.17960000000005</v>
      </c>
      <c r="E17" s="22">
        <f t="shared" ref="E17:E45" si="16">D17*$B$4</f>
        <v>578.48547600000006</v>
      </c>
      <c r="F17" s="27">
        <f>3%</f>
        <v>0.03</v>
      </c>
      <c r="G17" s="22">
        <f>(E17+C17)*F17</f>
        <v>34.151013476316002</v>
      </c>
      <c r="H17" s="22">
        <f t="shared" si="0"/>
        <v>41.725181293535158</v>
      </c>
      <c r="I17" s="22">
        <f t="shared" si="1"/>
        <v>1130.792948059981</v>
      </c>
      <c r="K17" s="22">
        <f t="shared" si="2"/>
        <v>1187.3325954629802</v>
      </c>
      <c r="L17" s="22">
        <v>100000</v>
      </c>
      <c r="M17" s="22">
        <v>3800</v>
      </c>
      <c r="N17" s="22">
        <f t="shared" si="3"/>
        <v>0</v>
      </c>
      <c r="P17" s="22">
        <f t="shared" si="4"/>
        <v>135.69412399999999</v>
      </c>
      <c r="Q17" s="22">
        <f t="shared" si="5"/>
        <v>41.725181293535158</v>
      </c>
      <c r="R17" s="22">
        <f>$F$4+$F$5*$B$3</f>
        <v>114.283592</v>
      </c>
      <c r="S17" s="29">
        <v>5.0000000000000001E-3</v>
      </c>
      <c r="T17" s="22">
        <f t="shared" ref="T17:T45" si="17">S17*(P17-R17)</f>
        <v>0.10705265999999995</v>
      </c>
      <c r="U17" s="22">
        <f t="shared" si="6"/>
        <v>42.245182519229608</v>
      </c>
      <c r="V17" s="22">
        <f t="shared" si="7"/>
        <v>45.21239115488217</v>
      </c>
      <c r="W17" s="22">
        <v>0</v>
      </c>
      <c r="X17" s="22">
        <f t="shared" si="8"/>
        <v>66.209974589187723</v>
      </c>
      <c r="Z17" s="22">
        <f t="shared" si="9"/>
        <v>66.209974589187723</v>
      </c>
      <c r="AA17" s="22">
        <f t="shared" si="10"/>
        <v>0</v>
      </c>
      <c r="AB17" s="22">
        <f t="shared" ref="AB17:AB45" si="18">MAX(Z17-AA17*J55,0)</f>
        <v>66.209974589187723</v>
      </c>
      <c r="AD17" s="22">
        <f t="shared" ref="AD17:AD45" si="19">AB17</f>
        <v>66.209974589187723</v>
      </c>
      <c r="AE17" s="22">
        <f t="shared" si="11"/>
        <v>63.535169211886704</v>
      </c>
      <c r="AF17" s="22">
        <f t="shared" si="12"/>
        <v>0.85733882030178321</v>
      </c>
      <c r="AG17" s="22">
        <f t="shared" si="13"/>
        <v>54.471167019793121</v>
      </c>
      <c r="AH17" s="22">
        <f t="shared" ref="AH17:AH45" si="20">$B$3*AF16*K55</f>
        <v>634.5625751454138</v>
      </c>
    </row>
    <row r="18" spans="2:34" x14ac:dyDescent="0.2">
      <c r="B18" s="22">
        <v>3</v>
      </c>
      <c r="C18" s="22">
        <f t="shared" si="14"/>
        <v>1130.792948059981</v>
      </c>
      <c r="D18" s="22">
        <f t="shared" si="15"/>
        <v>714.17960000000005</v>
      </c>
      <c r="E18" s="22">
        <f t="shared" si="16"/>
        <v>578.48547600000006</v>
      </c>
      <c r="F18" s="27">
        <f>3%</f>
        <v>0.03</v>
      </c>
      <c r="G18" s="22">
        <f t="shared" ref="G18:G44" si="21">(E18+C18)*F18</f>
        <v>51.278352721799429</v>
      </c>
      <c r="H18" s="22">
        <f t="shared" si="0"/>
        <v>47.605567767817803</v>
      </c>
      <c r="I18" s="22">
        <f t="shared" si="1"/>
        <v>1712.9512090139626</v>
      </c>
      <c r="K18" s="22">
        <f t="shared" si="2"/>
        <v>1798.5987694646608</v>
      </c>
      <c r="L18" s="22">
        <v>100000</v>
      </c>
      <c r="M18" s="22">
        <v>3200</v>
      </c>
      <c r="N18" s="22">
        <f t="shared" si="3"/>
        <v>0</v>
      </c>
      <c r="P18" s="22">
        <f t="shared" si="4"/>
        <v>135.69412399999999</v>
      </c>
      <c r="Q18" s="22">
        <f t="shared" si="5"/>
        <v>47.605567767817803</v>
      </c>
      <c r="R18" s="22">
        <f t="shared" ref="R18:R45" si="22">$F$4+$F$5*$B$3</f>
        <v>114.283592</v>
      </c>
      <c r="S18" s="29">
        <v>5.0000000000000001E-3</v>
      </c>
      <c r="T18" s="22">
        <f>S18*(P18-R18)</f>
        <v>0.10705265999999995</v>
      </c>
      <c r="U18" s="22">
        <f t="shared" si="6"/>
        <v>43.304179871869728</v>
      </c>
      <c r="V18" s="22">
        <f t="shared" si="7"/>
        <v>68.487860070980446</v>
      </c>
      <c r="W18" s="22">
        <v>0</v>
      </c>
      <c r="X18" s="22">
        <f t="shared" si="8"/>
        <v>94.306832626928497</v>
      </c>
      <c r="Z18" s="22">
        <f t="shared" si="9"/>
        <v>94.306832626928497</v>
      </c>
      <c r="AA18" s="22">
        <f t="shared" si="10"/>
        <v>0</v>
      </c>
      <c r="AB18" s="22">
        <f t="shared" si="18"/>
        <v>94.306832626928497</v>
      </c>
      <c r="AD18" s="22">
        <f t="shared" si="19"/>
        <v>94.306832626928497</v>
      </c>
      <c r="AE18" s="22">
        <f t="shared" si="11"/>
        <v>86.839948089340609</v>
      </c>
      <c r="AF18" s="22">
        <f t="shared" si="12"/>
        <v>0.79383224102016958</v>
      </c>
      <c r="AG18" s="22">
        <f t="shared" si="13"/>
        <v>68.936350601836452</v>
      </c>
      <c r="AH18" s="22">
        <f t="shared" si="20"/>
        <v>563.8146106813366</v>
      </c>
    </row>
    <row r="19" spans="2:34" x14ac:dyDescent="0.2">
      <c r="B19" s="22">
        <v>4</v>
      </c>
      <c r="C19" s="22">
        <f t="shared" si="14"/>
        <v>1712.9512090139626</v>
      </c>
      <c r="D19" s="22">
        <f t="shared" si="15"/>
        <v>714.17960000000005</v>
      </c>
      <c r="E19" s="22">
        <f t="shared" si="16"/>
        <v>578.48547600000006</v>
      </c>
      <c r="F19" s="27">
        <f>3%</f>
        <v>0.03</v>
      </c>
      <c r="G19" s="22">
        <f t="shared" si="21"/>
        <v>68.743100550418873</v>
      </c>
      <c r="H19" s="22">
        <f t="shared" si="0"/>
        <v>53.601797855643817</v>
      </c>
      <c r="I19" s="22">
        <f t="shared" si="1"/>
        <v>2306.577987708738</v>
      </c>
      <c r="K19" s="22">
        <f t="shared" si="2"/>
        <v>2421.9068870941751</v>
      </c>
      <c r="L19" s="22">
        <v>100000</v>
      </c>
      <c r="M19" s="22">
        <v>3200</v>
      </c>
      <c r="N19" s="22">
        <f t="shared" si="3"/>
        <v>0</v>
      </c>
      <c r="P19" s="22">
        <f t="shared" si="4"/>
        <v>135.69412399999999</v>
      </c>
      <c r="Q19" s="22">
        <f t="shared" si="5"/>
        <v>53.601797855643817</v>
      </c>
      <c r="R19" s="22">
        <f t="shared" si="22"/>
        <v>114.283592</v>
      </c>
      <c r="S19" s="29">
        <v>5.0000000000000001E-3</v>
      </c>
      <c r="T19" s="22">
        <f t="shared" si="17"/>
        <v>0.10705265999999995</v>
      </c>
      <c r="U19" s="22">
        <f t="shared" si="6"/>
        <v>44.503640285875939</v>
      </c>
      <c r="V19" s="22">
        <f t="shared" si="7"/>
        <v>92.221089609123183</v>
      </c>
      <c r="W19" s="22">
        <v>0</v>
      </c>
      <c r="X19" s="22">
        <f t="shared" si="8"/>
        <v>122.83683183889104</v>
      </c>
      <c r="Z19" s="22">
        <f t="shared" si="9"/>
        <v>122.83683183889104</v>
      </c>
      <c r="AA19" s="22">
        <f t="shared" si="10"/>
        <v>0</v>
      </c>
      <c r="AB19" s="22">
        <f t="shared" si="18"/>
        <v>122.83683183889104</v>
      </c>
      <c r="AD19" s="22">
        <f t="shared" si="19"/>
        <v>122.83683183889104</v>
      </c>
      <c r="AE19" s="22">
        <f t="shared" si="11"/>
        <v>108.53875821329994</v>
      </c>
      <c r="AF19" s="22">
        <f t="shared" si="12"/>
        <v>0.73502985279645328</v>
      </c>
      <c r="AG19" s="22">
        <f t="shared" si="13"/>
        <v>79.779227472231696</v>
      </c>
      <c r="AH19" s="22">
        <f t="shared" si="20"/>
        <v>500.94773354533282</v>
      </c>
    </row>
    <row r="20" spans="2:34" x14ac:dyDescent="0.2">
      <c r="B20" s="22">
        <v>5</v>
      </c>
      <c r="C20" s="22">
        <f t="shared" si="14"/>
        <v>2306.577987708738</v>
      </c>
      <c r="D20" s="22">
        <f t="shared" si="15"/>
        <v>714.17960000000005</v>
      </c>
      <c r="E20" s="22">
        <f t="shared" si="16"/>
        <v>578.48547600000006</v>
      </c>
      <c r="F20" s="27">
        <f>3%</f>
        <v>0.03</v>
      </c>
      <c r="G20" s="22">
        <f t="shared" si="21"/>
        <v>86.55190391126213</v>
      </c>
      <c r="H20" s="22">
        <f t="shared" si="0"/>
        <v>59.716153676200001</v>
      </c>
      <c r="I20" s="22">
        <f t="shared" si="1"/>
        <v>2911.8992139438001</v>
      </c>
      <c r="K20" s="22">
        <f t="shared" si="2"/>
        <v>3057.4941746409904</v>
      </c>
      <c r="L20" s="22">
        <v>100000</v>
      </c>
      <c r="M20" s="22">
        <v>2500</v>
      </c>
      <c r="N20" s="22">
        <f t="shared" si="3"/>
        <v>411.89921394380008</v>
      </c>
      <c r="P20" s="22">
        <f t="shared" si="4"/>
        <v>135.69412399999999</v>
      </c>
      <c r="Q20" s="22">
        <f t="shared" si="5"/>
        <v>59.716153676200001</v>
      </c>
      <c r="R20" s="22">
        <f t="shared" si="22"/>
        <v>114.283592</v>
      </c>
      <c r="S20" s="29">
        <v>5.0000000000000001E-3</v>
      </c>
      <c r="T20" s="22">
        <f t="shared" si="17"/>
        <v>0.10705265999999995</v>
      </c>
      <c r="U20" s="22">
        <f t="shared" si="6"/>
        <v>45.859859356848759</v>
      </c>
      <c r="V20" s="22">
        <f t="shared" si="7"/>
        <v>99.952764696203189</v>
      </c>
      <c r="W20" s="22">
        <v>0</v>
      </c>
      <c r="X20" s="22">
        <f t="shared" si="8"/>
        <v>135.32664367555441</v>
      </c>
      <c r="Z20" s="22">
        <f t="shared" si="9"/>
        <v>135.32664367555441</v>
      </c>
      <c r="AA20" s="22">
        <f t="shared" si="10"/>
        <v>0</v>
      </c>
      <c r="AB20" s="22">
        <f t="shared" si="18"/>
        <v>135.32664367555441</v>
      </c>
      <c r="AD20" s="22">
        <f t="shared" si="19"/>
        <v>135.32664367555441</v>
      </c>
      <c r="AE20" s="22">
        <f t="shared" si="11"/>
        <v>114.73948606293742</v>
      </c>
      <c r="AF20" s="22">
        <f t="shared" si="12"/>
        <v>0.68058319703375303</v>
      </c>
      <c r="AG20" s="22">
        <f t="shared" si="13"/>
        <v>78.089766250723699</v>
      </c>
      <c r="AH20" s="22">
        <f t="shared" si="20"/>
        <v>445.08402655314302</v>
      </c>
    </row>
    <row r="21" spans="2:34" x14ac:dyDescent="0.2">
      <c r="B21" s="22">
        <v>6</v>
      </c>
      <c r="C21" s="22">
        <f t="shared" si="14"/>
        <v>2911.8992139438001</v>
      </c>
      <c r="D21" s="22">
        <f t="shared" si="15"/>
        <v>714.17960000000005</v>
      </c>
      <c r="E21" s="22">
        <f t="shared" si="16"/>
        <v>578.48547600000006</v>
      </c>
      <c r="F21" s="29">
        <f t="shared" ref="F21:F28" si="23">F20+0.005</f>
        <v>3.4999999999999996E-2</v>
      </c>
      <c r="G21" s="22">
        <f t="shared" si="21"/>
        <v>122.163464148033</v>
      </c>
      <c r="H21" s="22">
        <f t="shared" si="0"/>
        <v>66.125481540918344</v>
      </c>
      <c r="I21" s="22">
        <f t="shared" si="1"/>
        <v>3546.4226725509152</v>
      </c>
      <c r="K21" s="22">
        <f t="shared" si="2"/>
        <v>3723.743806178461</v>
      </c>
      <c r="L21" s="22">
        <v>100000</v>
      </c>
      <c r="M21" s="22">
        <v>2500</v>
      </c>
      <c r="N21" s="22">
        <f t="shared" si="3"/>
        <v>1046.4226725509152</v>
      </c>
      <c r="P21" s="22">
        <f t="shared" si="4"/>
        <v>135.69412399999999</v>
      </c>
      <c r="Q21" s="22">
        <f t="shared" si="5"/>
        <v>66.125481540918344</v>
      </c>
      <c r="R21" s="22">
        <f t="shared" si="22"/>
        <v>114.283592</v>
      </c>
      <c r="S21" s="30">
        <f>S20+0.0025</f>
        <v>7.4999999999999997E-3</v>
      </c>
      <c r="T21" s="22">
        <f t="shared" si="17"/>
        <v>0.16057898999999992</v>
      </c>
      <c r="U21" s="22">
        <f t="shared" si="6"/>
        <v>37.73709529276929</v>
      </c>
      <c r="V21" s="22">
        <f t="shared" si="7"/>
        <v>99.960875380324509</v>
      </c>
      <c r="W21" s="22">
        <v>0</v>
      </c>
      <c r="X21" s="22">
        <f t="shared" si="8"/>
        <v>149.92037261847355</v>
      </c>
      <c r="Z21" s="22">
        <f t="shared" si="9"/>
        <v>149.92037261847355</v>
      </c>
      <c r="AA21" s="22">
        <f t="shared" si="10"/>
        <v>0</v>
      </c>
      <c r="AB21" s="22">
        <f t="shared" si="18"/>
        <v>149.92037261847355</v>
      </c>
      <c r="AD21" s="22">
        <f t="shared" si="19"/>
        <v>149.92037261847355</v>
      </c>
      <c r="AE21" s="22">
        <f t="shared" si="11"/>
        <v>121.97091638899265</v>
      </c>
      <c r="AF21" s="22">
        <f t="shared" si="12"/>
        <v>0.63016962688310452</v>
      </c>
      <c r="AG21" s="22">
        <f t="shared" si="13"/>
        <v>76.862366871441836</v>
      </c>
      <c r="AH21" s="22">
        <f t="shared" si="20"/>
        <v>395.44336867648849</v>
      </c>
    </row>
    <row r="22" spans="2:34" x14ac:dyDescent="0.2">
      <c r="B22" s="22">
        <v>7</v>
      </c>
      <c r="C22" s="22">
        <f t="shared" si="14"/>
        <v>3546.4226725509152</v>
      </c>
      <c r="D22" s="22">
        <f t="shared" si="15"/>
        <v>714.17960000000005</v>
      </c>
      <c r="E22" s="22">
        <f t="shared" si="16"/>
        <v>578.48547600000006</v>
      </c>
      <c r="F22" s="29">
        <f t="shared" si="23"/>
        <v>3.9999999999999994E-2</v>
      </c>
      <c r="G22" s="22">
        <f t="shared" si="21"/>
        <v>164.99632594203658</v>
      </c>
      <c r="H22" s="22">
        <f t="shared" si="0"/>
        <v>72.899044744929512</v>
      </c>
      <c r="I22" s="22">
        <f t="shared" si="1"/>
        <v>4217.0054297480219</v>
      </c>
      <c r="K22" s="22">
        <f t="shared" si="2"/>
        <v>4427.8557012354231</v>
      </c>
      <c r="L22" s="22">
        <v>100000</v>
      </c>
      <c r="M22" s="22">
        <v>2500</v>
      </c>
      <c r="N22" s="22">
        <f t="shared" si="3"/>
        <v>1717.0054297480219</v>
      </c>
      <c r="P22" s="22">
        <f t="shared" si="4"/>
        <v>135.69412399999999</v>
      </c>
      <c r="Q22" s="22">
        <f t="shared" si="5"/>
        <v>72.899044744929512</v>
      </c>
      <c r="R22" s="22">
        <f t="shared" si="22"/>
        <v>114.283592</v>
      </c>
      <c r="S22" s="30">
        <f t="shared" ref="S22:S28" si="24">S21+0.0025</f>
        <v>0.01</v>
      </c>
      <c r="T22" s="22">
        <f t="shared" si="17"/>
        <v>0.2141053199999999</v>
      </c>
      <c r="U22" s="22">
        <f t="shared" si="6"/>
        <v>39.508730610025296</v>
      </c>
      <c r="V22" s="22">
        <f t="shared" si="7"/>
        <v>99.958751831901594</v>
      </c>
      <c r="W22" s="22">
        <v>0</v>
      </c>
      <c r="X22" s="22">
        <f t="shared" si="8"/>
        <v>154.9737032868058</v>
      </c>
      <c r="Z22" s="22">
        <f t="shared" si="9"/>
        <v>154.9737032868058</v>
      </c>
      <c r="AA22" s="22">
        <f t="shared" si="10"/>
        <v>0</v>
      </c>
      <c r="AB22" s="22">
        <f t="shared" si="18"/>
        <v>154.9737032868058</v>
      </c>
      <c r="AD22" s="22">
        <f t="shared" si="19"/>
        <v>154.9737032868058</v>
      </c>
      <c r="AE22" s="22">
        <f t="shared" si="11"/>
        <v>120.99151887063331</v>
      </c>
      <c r="AF22" s="22">
        <f t="shared" si="12"/>
        <v>0.58349039526213387</v>
      </c>
      <c r="AG22" s="22">
        <f t="shared" si="13"/>
        <v>70.597389169191757</v>
      </c>
      <c r="AH22" s="22">
        <f t="shared" si="20"/>
        <v>351.3676915221883</v>
      </c>
    </row>
    <row r="23" spans="2:34" x14ac:dyDescent="0.2">
      <c r="B23" s="22">
        <v>8</v>
      </c>
      <c r="C23" s="22">
        <f t="shared" si="14"/>
        <v>4217.0054297480219</v>
      </c>
      <c r="D23" s="22">
        <f t="shared" si="15"/>
        <v>714.17960000000005</v>
      </c>
      <c r="E23" s="22">
        <f t="shared" si="16"/>
        <v>578.48547600000006</v>
      </c>
      <c r="F23" s="29">
        <f t="shared" si="23"/>
        <v>4.4999999999999991E-2</v>
      </c>
      <c r="G23" s="22">
        <f t="shared" si="21"/>
        <v>215.79709075866094</v>
      </c>
      <c r="H23" s="22">
        <f t="shared" si="0"/>
        <v>80.112879965066824</v>
      </c>
      <c r="I23" s="22">
        <f t="shared" si="1"/>
        <v>4931.1751165416154</v>
      </c>
      <c r="K23" s="22">
        <f t="shared" si="2"/>
        <v>5177.7338723686962</v>
      </c>
      <c r="L23" s="22">
        <v>100000</v>
      </c>
      <c r="M23" s="22">
        <v>1200</v>
      </c>
      <c r="N23" s="22">
        <f t="shared" si="3"/>
        <v>3731.1751165416154</v>
      </c>
      <c r="P23" s="22">
        <f t="shared" si="4"/>
        <v>135.69412399999999</v>
      </c>
      <c r="Q23" s="22">
        <f t="shared" si="5"/>
        <v>80.112879965066824</v>
      </c>
      <c r="R23" s="22">
        <f t="shared" si="22"/>
        <v>114.283592</v>
      </c>
      <c r="S23" s="30">
        <f t="shared" si="24"/>
        <v>1.2500000000000001E-2</v>
      </c>
      <c r="T23" s="22">
        <f t="shared" si="17"/>
        <v>0.26763164999999989</v>
      </c>
      <c r="U23" s="22">
        <f t="shared" si="6"/>
        <v>41.483265268067946</v>
      </c>
      <c r="V23" s="22">
        <f t="shared" si="7"/>
        <v>47.979055208315572</v>
      </c>
      <c r="W23" s="22">
        <v>0</v>
      </c>
      <c r="X23" s="22">
        <f t="shared" si="8"/>
        <v>108.28683355531444</v>
      </c>
      <c r="Z23" s="22">
        <f t="shared" si="9"/>
        <v>108.28683355531444</v>
      </c>
      <c r="AA23" s="22">
        <f t="shared" si="10"/>
        <v>0</v>
      </c>
      <c r="AB23" s="22">
        <f t="shared" si="18"/>
        <v>108.28683355531444</v>
      </c>
      <c r="AD23" s="22">
        <f t="shared" si="19"/>
        <v>108.28683355531444</v>
      </c>
      <c r="AE23" s="22">
        <f t="shared" si="11"/>
        <v>81.126853023821624</v>
      </c>
      <c r="AF23" s="22">
        <f t="shared" si="12"/>
        <v>0.54026888450197574</v>
      </c>
      <c r="AG23" s="22">
        <f t="shared" si="13"/>
        <v>43.83031438633585</v>
      </c>
      <c r="AH23" s="22">
        <f t="shared" si="20"/>
        <v>312.19800780990732</v>
      </c>
    </row>
    <row r="24" spans="2:34" x14ac:dyDescent="0.2">
      <c r="B24" s="22">
        <v>9</v>
      </c>
      <c r="C24" s="22">
        <f t="shared" si="14"/>
        <v>4931.1751165416154</v>
      </c>
      <c r="D24" s="22">
        <f t="shared" si="15"/>
        <v>714.17960000000005</v>
      </c>
      <c r="E24" s="22">
        <f t="shared" si="16"/>
        <v>578.48547600000006</v>
      </c>
      <c r="F24" s="29">
        <f t="shared" si="23"/>
        <v>4.9999999999999989E-2</v>
      </c>
      <c r="G24" s="22">
        <f t="shared" si="21"/>
        <v>275.48302962708073</v>
      </c>
      <c r="H24" s="22">
        <f t="shared" si="0"/>
        <v>87.851436221686967</v>
      </c>
      <c r="I24" s="22">
        <f t="shared" si="1"/>
        <v>5697.2921859470098</v>
      </c>
      <c r="K24" s="22">
        <f t="shared" si="2"/>
        <v>5982.1567952443602</v>
      </c>
      <c r="L24" s="22">
        <v>100000</v>
      </c>
      <c r="M24" s="22">
        <v>1200</v>
      </c>
      <c r="N24" s="22">
        <f t="shared" si="3"/>
        <v>4497.2921859470098</v>
      </c>
      <c r="P24" s="22">
        <f t="shared" si="4"/>
        <v>135.69412399999999</v>
      </c>
      <c r="Q24" s="22">
        <f t="shared" si="5"/>
        <v>87.851436221686967</v>
      </c>
      <c r="R24" s="22">
        <f t="shared" si="22"/>
        <v>114.283592</v>
      </c>
      <c r="S24" s="30">
        <f t="shared" si="24"/>
        <v>1.5000000000000001E-2</v>
      </c>
      <c r="T24" s="22">
        <f t="shared" si="17"/>
        <v>0.32115797999999984</v>
      </c>
      <c r="U24" s="22">
        <f t="shared" si="6"/>
        <v>43.678839855883894</v>
      </c>
      <c r="V24" s="22">
        <f t="shared" si="7"/>
        <v>47.977767506769624</v>
      </c>
      <c r="W24" s="22">
        <v>0</v>
      </c>
      <c r="X24" s="22">
        <f t="shared" si="8"/>
        <v>113.8820538525727</v>
      </c>
      <c r="Z24" s="22">
        <f t="shared" si="9"/>
        <v>113.8820538525727</v>
      </c>
      <c r="AA24" s="22">
        <f t="shared" si="10"/>
        <v>0</v>
      </c>
      <c r="AB24" s="22">
        <f t="shared" si="18"/>
        <v>113.8820538525727</v>
      </c>
      <c r="AD24" s="22">
        <f t="shared" si="19"/>
        <v>113.8820538525727</v>
      </c>
      <c r="AE24" s="22">
        <f t="shared" si="11"/>
        <v>81.870219254173591</v>
      </c>
      <c r="AF24" s="22">
        <f t="shared" si="12"/>
        <v>0.50024896713145905</v>
      </c>
      <c r="AG24" s="22">
        <f t="shared" si="13"/>
        <v>40.955492620726432</v>
      </c>
      <c r="AH24" s="22">
        <f t="shared" si="20"/>
        <v>277.38824912292</v>
      </c>
    </row>
    <row r="25" spans="2:34" x14ac:dyDescent="0.2">
      <c r="B25" s="22">
        <v>10</v>
      </c>
      <c r="C25" s="22">
        <f t="shared" si="14"/>
        <v>5697.2921859470098</v>
      </c>
      <c r="D25" s="22">
        <f t="shared" si="15"/>
        <v>714.17960000000005</v>
      </c>
      <c r="E25" s="22">
        <f t="shared" si="16"/>
        <v>578.48547600000006</v>
      </c>
      <c r="F25" s="29">
        <f t="shared" si="23"/>
        <v>5.4999999999999986E-2</v>
      </c>
      <c r="G25" s="22">
        <f t="shared" si="21"/>
        <v>345.16777140708547</v>
      </c>
      <c r="H25" s="22">
        <f t="shared" si="0"/>
        <v>96.209454333540947</v>
      </c>
      <c r="I25" s="22">
        <f t="shared" si="1"/>
        <v>6524.7359790205546</v>
      </c>
      <c r="K25" s="22">
        <f t="shared" si="2"/>
        <v>6850.9727779715822</v>
      </c>
      <c r="L25" s="22">
        <v>100000</v>
      </c>
      <c r="M25" s="22">
        <v>1200</v>
      </c>
      <c r="N25" s="22">
        <f t="shared" si="3"/>
        <v>5324.7359790205546</v>
      </c>
      <c r="P25" s="22">
        <f t="shared" si="4"/>
        <v>135.69412399999999</v>
      </c>
      <c r="Q25" s="22">
        <f t="shared" si="5"/>
        <v>96.209454333540947</v>
      </c>
      <c r="R25" s="22">
        <f t="shared" si="22"/>
        <v>114.283592</v>
      </c>
      <c r="S25" s="30">
        <f t="shared" si="24"/>
        <v>1.7500000000000002E-2</v>
      </c>
      <c r="T25" s="22">
        <f t="shared" si="17"/>
        <v>0.37468430999999985</v>
      </c>
      <c r="U25" s="22">
        <f t="shared" si="6"/>
        <v>46.114129631133927</v>
      </c>
      <c r="V25" s="22">
        <f t="shared" si="7"/>
        <v>47.97632017148625</v>
      </c>
      <c r="W25" s="22">
        <v>0</v>
      </c>
      <c r="X25" s="22">
        <f t="shared" si="8"/>
        <v>119.85686118389326</v>
      </c>
      <c r="Z25" s="22">
        <f t="shared" si="9"/>
        <v>119.85686118389326</v>
      </c>
      <c r="AA25" s="22">
        <f t="shared" si="10"/>
        <v>0</v>
      </c>
      <c r="AB25" s="22">
        <f t="shared" si="18"/>
        <v>119.85686118389326</v>
      </c>
      <c r="AD25" s="22">
        <f t="shared" si="19"/>
        <v>119.85686118389326</v>
      </c>
      <c r="AE25" s="22">
        <f t="shared" si="11"/>
        <v>82.68059511113907</v>
      </c>
      <c r="AF25" s="22">
        <f t="shared" si="12"/>
        <v>0.46319348808468425</v>
      </c>
      <c r="AG25" s="22">
        <f t="shared" si="13"/>
        <v>38.297113246445996</v>
      </c>
      <c r="AH25" s="22">
        <f t="shared" si="20"/>
        <v>246.45312825054347</v>
      </c>
    </row>
    <row r="26" spans="2:34" x14ac:dyDescent="0.2">
      <c r="B26" s="22">
        <v>11</v>
      </c>
      <c r="C26" s="22">
        <f t="shared" si="14"/>
        <v>6524.7359790205546</v>
      </c>
      <c r="D26" s="22">
        <f t="shared" si="15"/>
        <v>714.17960000000005</v>
      </c>
      <c r="E26" s="22">
        <f t="shared" si="16"/>
        <v>578.48547600000006</v>
      </c>
      <c r="F26" s="29">
        <f t="shared" si="23"/>
        <v>5.9999999999999984E-2</v>
      </c>
      <c r="G26" s="22">
        <f t="shared" si="21"/>
        <v>426.19328730123317</v>
      </c>
      <c r="H26" s="22">
        <f t="shared" si="0"/>
        <v>105.29414742321788</v>
      </c>
      <c r="I26" s="22">
        <f t="shared" si="1"/>
        <v>7424.1205948985698</v>
      </c>
      <c r="K26" s="22">
        <f t="shared" si="2"/>
        <v>7795.3266246434987</v>
      </c>
      <c r="L26" s="22">
        <v>100000</v>
      </c>
      <c r="M26" s="22">
        <v>0</v>
      </c>
      <c r="N26" s="22">
        <f t="shared" si="3"/>
        <v>7424.1205948985698</v>
      </c>
      <c r="P26" s="22">
        <f t="shared" si="4"/>
        <v>135.69412399999999</v>
      </c>
      <c r="Q26" s="22">
        <f t="shared" si="5"/>
        <v>105.29414742321788</v>
      </c>
      <c r="R26" s="22">
        <f t="shared" si="22"/>
        <v>114.283592</v>
      </c>
      <c r="S26" s="30">
        <f t="shared" si="24"/>
        <v>0.02</v>
      </c>
      <c r="T26" s="22">
        <f t="shared" si="17"/>
        <v>0.42821063999999981</v>
      </c>
      <c r="U26" s="22">
        <f t="shared" si="6"/>
        <v>48.807896132090605</v>
      </c>
      <c r="V26" s="22">
        <f t="shared" si="7"/>
        <v>0</v>
      </c>
      <c r="W26" s="22">
        <v>0</v>
      </c>
      <c r="X26" s="22">
        <f t="shared" si="8"/>
        <v>78.324993931127267</v>
      </c>
      <c r="Z26" s="22">
        <f t="shared" si="9"/>
        <v>78.324993931127267</v>
      </c>
      <c r="AA26" s="22">
        <f t="shared" si="10"/>
        <v>0</v>
      </c>
      <c r="AB26" s="22">
        <f t="shared" si="18"/>
        <v>78.324993931127267</v>
      </c>
      <c r="AD26" s="22">
        <f t="shared" si="19"/>
        <v>78.324993931127267</v>
      </c>
      <c r="AE26" s="22">
        <f t="shared" si="11"/>
        <v>51.843939290879995</v>
      </c>
      <c r="AF26" s="22">
        <f t="shared" si="12"/>
        <v>0.42888285933767062</v>
      </c>
      <c r="AG26" s="22">
        <f t="shared" si="13"/>
        <v>22.23497692240122</v>
      </c>
      <c r="AH26" s="22">
        <f t="shared" si="20"/>
        <v>218.96137385578581</v>
      </c>
    </row>
    <row r="27" spans="2:34" x14ac:dyDescent="0.2">
      <c r="B27" s="22">
        <v>12</v>
      </c>
      <c r="C27" s="22">
        <f t="shared" si="14"/>
        <v>7424.1205948985698</v>
      </c>
      <c r="D27" s="22">
        <f t="shared" si="15"/>
        <v>714.17960000000005</v>
      </c>
      <c r="E27" s="22">
        <f t="shared" si="16"/>
        <v>578.48547600000006</v>
      </c>
      <c r="F27" s="29">
        <f t="shared" si="23"/>
        <v>6.4999999999999988E-2</v>
      </c>
      <c r="G27" s="22">
        <f t="shared" si="21"/>
        <v>520.16939460840695</v>
      </c>
      <c r="H27" s="22">
        <f t="shared" si="0"/>
        <v>115.22775465506977</v>
      </c>
      <c r="I27" s="22">
        <f t="shared" si="1"/>
        <v>8407.5477108519062</v>
      </c>
      <c r="K27" s="22">
        <f t="shared" si="2"/>
        <v>8827.9250963945015</v>
      </c>
      <c r="L27" s="22">
        <v>100000</v>
      </c>
      <c r="M27" s="22">
        <v>0</v>
      </c>
      <c r="N27" s="22">
        <f t="shared" si="3"/>
        <v>8407.5477108519062</v>
      </c>
      <c r="P27" s="22">
        <f t="shared" si="4"/>
        <v>135.69412399999999</v>
      </c>
      <c r="Q27" s="22">
        <f t="shared" si="5"/>
        <v>115.22775465506977</v>
      </c>
      <c r="R27" s="22">
        <f t="shared" si="22"/>
        <v>114.283592</v>
      </c>
      <c r="S27" s="30">
        <f t="shared" si="24"/>
        <v>2.2499999999999999E-2</v>
      </c>
      <c r="T27" s="22">
        <f t="shared" si="17"/>
        <v>0.48173696999999976</v>
      </c>
      <c r="U27" s="22">
        <f t="shared" si="6"/>
        <v>51.778330500638219</v>
      </c>
      <c r="V27" s="22">
        <f t="shared" si="7"/>
        <v>0</v>
      </c>
      <c r="W27" s="22">
        <v>0</v>
      </c>
      <c r="X27" s="22">
        <f t="shared" si="8"/>
        <v>85.341693124431515</v>
      </c>
      <c r="Z27" s="22">
        <f t="shared" si="9"/>
        <v>85.341693124431515</v>
      </c>
      <c r="AA27" s="22">
        <f t="shared" si="10"/>
        <v>0</v>
      </c>
      <c r="AB27" s="22">
        <f t="shared" si="18"/>
        <v>85.341693124431515</v>
      </c>
      <c r="AD27" s="22">
        <f t="shared" si="19"/>
        <v>85.341693124431515</v>
      </c>
      <c r="AE27" s="22">
        <f t="shared" si="11"/>
        <v>54.200224067931011</v>
      </c>
      <c r="AF27" s="22">
        <f t="shared" si="12"/>
        <v>0.39711375864599124</v>
      </c>
      <c r="AG27" s="22">
        <f t="shared" si="13"/>
        <v>21.523654699071002</v>
      </c>
      <c r="AH27" s="22">
        <f t="shared" si="20"/>
        <v>194.52971817182811</v>
      </c>
    </row>
    <row r="28" spans="2:34" x14ac:dyDescent="0.2">
      <c r="B28" s="22">
        <v>13</v>
      </c>
      <c r="C28" s="22">
        <f t="shared" si="14"/>
        <v>8407.5477108519062</v>
      </c>
      <c r="D28" s="22">
        <f t="shared" si="15"/>
        <v>714.17960000000005</v>
      </c>
      <c r="E28" s="22">
        <f t="shared" si="16"/>
        <v>578.48547600000006</v>
      </c>
      <c r="F28" s="29">
        <f t="shared" si="23"/>
        <v>6.9999999999999993E-2</v>
      </c>
      <c r="G28" s="22">
        <f t="shared" si="21"/>
        <v>629.02232307963334</v>
      </c>
      <c r="H28" s="22">
        <f t="shared" si="0"/>
        <v>126.1505550993154</v>
      </c>
      <c r="I28" s="22">
        <f t="shared" si="1"/>
        <v>9488.9049548322237</v>
      </c>
      <c r="K28" s="22">
        <f t="shared" si="2"/>
        <v>9963.3502025738344</v>
      </c>
      <c r="L28" s="22">
        <v>100000</v>
      </c>
      <c r="M28" s="22">
        <v>0</v>
      </c>
      <c r="N28" s="22">
        <f t="shared" si="3"/>
        <v>9488.9049548322237</v>
      </c>
      <c r="P28" s="22">
        <f t="shared" si="4"/>
        <v>135.69412399999999</v>
      </c>
      <c r="Q28" s="22">
        <f t="shared" si="5"/>
        <v>126.1505550993154</v>
      </c>
      <c r="R28" s="22">
        <f t="shared" si="22"/>
        <v>114.283592</v>
      </c>
      <c r="S28" s="30">
        <f t="shared" si="24"/>
        <v>2.4999999999999998E-2</v>
      </c>
      <c r="T28" s="22">
        <f t="shared" si="17"/>
        <v>0.53526329999999966</v>
      </c>
      <c r="U28" s="22">
        <f t="shared" si="6"/>
        <v>55.04211374414141</v>
      </c>
      <c r="V28" s="22">
        <f t="shared" si="7"/>
        <v>0</v>
      </c>
      <c r="W28" s="22">
        <v>0</v>
      </c>
      <c r="X28" s="22">
        <f t="shared" si="8"/>
        <v>93.05423665517398</v>
      </c>
      <c r="Z28" s="22">
        <f t="shared" si="9"/>
        <v>93.05423665517398</v>
      </c>
      <c r="AA28" s="22">
        <f t="shared" si="10"/>
        <v>0</v>
      </c>
      <c r="AB28" s="22">
        <f t="shared" si="18"/>
        <v>93.05423665517398</v>
      </c>
      <c r="AD28" s="22">
        <f t="shared" si="19"/>
        <v>93.05423665517398</v>
      </c>
      <c r="AE28" s="22">
        <f t="shared" si="11"/>
        <v>56.702424596034191</v>
      </c>
      <c r="AF28" s="22">
        <f t="shared" si="12"/>
        <v>0.36769792467221413</v>
      </c>
      <c r="AG28" s="22">
        <f t="shared" si="13"/>
        <v>20.849363847844483</v>
      </c>
      <c r="AH28" s="22">
        <f t="shared" si="20"/>
        <v>172.81755391050777</v>
      </c>
    </row>
    <row r="29" spans="2:34" x14ac:dyDescent="0.2">
      <c r="B29" s="22">
        <v>14</v>
      </c>
      <c r="C29" s="22">
        <f t="shared" si="14"/>
        <v>9488.9049548322237</v>
      </c>
      <c r="D29" s="22">
        <f t="shared" si="15"/>
        <v>714.17960000000005</v>
      </c>
      <c r="E29" s="22">
        <f t="shared" si="16"/>
        <v>578.48547600000006</v>
      </c>
      <c r="F29" s="29">
        <f>F28+0.01</f>
        <v>7.9999999999999988E-2</v>
      </c>
      <c r="G29" s="22">
        <f t="shared" si="21"/>
        <v>805.39123446657777</v>
      </c>
      <c r="H29" s="22">
        <f t="shared" si="0"/>
        <v>138.727816652988</v>
      </c>
      <c r="I29" s="22">
        <f t="shared" si="1"/>
        <v>10734.053848645812</v>
      </c>
      <c r="K29" s="22">
        <f t="shared" si="2"/>
        <v>11270.756541078103</v>
      </c>
      <c r="L29" s="22">
        <v>100000</v>
      </c>
      <c r="M29" s="22">
        <v>0</v>
      </c>
      <c r="N29" s="22">
        <f t="shared" si="3"/>
        <v>10734.053848645812</v>
      </c>
      <c r="P29" s="22">
        <f t="shared" si="4"/>
        <v>135.69412399999999</v>
      </c>
      <c r="Q29" s="22">
        <f t="shared" si="5"/>
        <v>138.727816652988</v>
      </c>
      <c r="R29" s="22">
        <f t="shared" si="22"/>
        <v>114.283592</v>
      </c>
      <c r="S29" s="30">
        <f>S28+0.005</f>
        <v>0.03</v>
      </c>
      <c r="T29" s="22">
        <f t="shared" si="17"/>
        <v>0.64231595999999969</v>
      </c>
      <c r="U29" s="22">
        <f t="shared" si="6"/>
        <v>58.580390580053148</v>
      </c>
      <c r="V29" s="22">
        <f t="shared" si="7"/>
        <v>0</v>
      </c>
      <c r="W29" s="22">
        <v>0</v>
      </c>
      <c r="X29" s="22">
        <f t="shared" si="8"/>
        <v>102.20027403293483</v>
      </c>
      <c r="Z29" s="22">
        <f t="shared" si="9"/>
        <v>102.20027403293483</v>
      </c>
      <c r="AA29" s="22">
        <f t="shared" si="10"/>
        <v>0</v>
      </c>
      <c r="AB29" s="22">
        <f t="shared" si="18"/>
        <v>102.20027403293483</v>
      </c>
      <c r="AD29" s="22">
        <f t="shared" si="19"/>
        <v>102.20027403293483</v>
      </c>
      <c r="AE29" s="22">
        <f t="shared" si="11"/>
        <v>59.748167008223035</v>
      </c>
      <c r="AF29" s="22">
        <f t="shared" si="12"/>
        <v>0.34046104136316119</v>
      </c>
      <c r="AG29" s="22">
        <f t="shared" si="13"/>
        <v>20.341923159159684</v>
      </c>
      <c r="AH29" s="22">
        <f t="shared" si="20"/>
        <v>153.52218589537566</v>
      </c>
    </row>
    <row r="30" spans="2:34" x14ac:dyDescent="0.2">
      <c r="B30" s="22">
        <v>15</v>
      </c>
      <c r="C30" s="22">
        <f t="shared" si="14"/>
        <v>10734.053848645812</v>
      </c>
      <c r="D30" s="22">
        <f t="shared" si="15"/>
        <v>714.17960000000005</v>
      </c>
      <c r="E30" s="22">
        <f t="shared" si="16"/>
        <v>578.48547600000006</v>
      </c>
      <c r="F30" s="29">
        <f t="shared" ref="F30:F45" si="25">F29</f>
        <v>7.9999999999999988E-2</v>
      </c>
      <c r="G30" s="22">
        <f t="shared" si="21"/>
        <v>905.00314597166482</v>
      </c>
      <c r="H30" s="22">
        <f t="shared" si="0"/>
        <v>152.17542470617477</v>
      </c>
      <c r="I30" s="22">
        <f t="shared" si="1"/>
        <v>12065.367045911302</v>
      </c>
      <c r="K30" s="22">
        <f t="shared" si="2"/>
        <v>12668.635398206867</v>
      </c>
      <c r="L30" s="22">
        <v>100000</v>
      </c>
      <c r="M30" s="22">
        <v>0</v>
      </c>
      <c r="N30" s="22">
        <f t="shared" si="3"/>
        <v>12065.367045911302</v>
      </c>
      <c r="P30" s="22">
        <f t="shared" si="4"/>
        <v>135.69412399999999</v>
      </c>
      <c r="Q30" s="22">
        <f t="shared" si="5"/>
        <v>152.17542470617477</v>
      </c>
      <c r="R30" s="22">
        <f t="shared" si="22"/>
        <v>114.283592</v>
      </c>
      <c r="S30" s="30">
        <f t="shared" ref="S30:S45" si="26">S29</f>
        <v>0.03</v>
      </c>
      <c r="T30" s="22">
        <f t="shared" si="17"/>
        <v>0.64231595999999969</v>
      </c>
      <c r="U30" s="22">
        <f t="shared" si="6"/>
        <v>62.462595909205263</v>
      </c>
      <c r="V30" s="22">
        <f t="shared" si="7"/>
        <v>0</v>
      </c>
      <c r="W30" s="22">
        <v>0</v>
      </c>
      <c r="X30" s="22">
        <f t="shared" si="8"/>
        <v>111.76567675696951</v>
      </c>
      <c r="Z30" s="22">
        <f t="shared" si="9"/>
        <v>111.76567675696951</v>
      </c>
      <c r="AA30" s="22">
        <f t="shared" si="10"/>
        <v>0</v>
      </c>
      <c r="AB30" s="22">
        <f t="shared" si="18"/>
        <v>111.76567675696951</v>
      </c>
      <c r="AD30" s="22">
        <f t="shared" si="19"/>
        <v>111.76567675696951</v>
      </c>
      <c r="AE30" s="22">
        <f t="shared" si="11"/>
        <v>62.685502811000426</v>
      </c>
      <c r="AF30" s="22">
        <f t="shared" si="12"/>
        <v>0.31524170496588994</v>
      </c>
      <c r="AG30" s="22">
        <f t="shared" si="13"/>
        <v>19.761084782783861</v>
      </c>
      <c r="AH30" s="22">
        <f t="shared" si="20"/>
        <v>136.37461122287687</v>
      </c>
    </row>
    <row r="31" spans="2:34" x14ac:dyDescent="0.2">
      <c r="B31" s="22">
        <v>16</v>
      </c>
      <c r="C31" s="22">
        <f t="shared" si="14"/>
        <v>12065.367045911302</v>
      </c>
      <c r="D31" s="22">
        <f t="shared" si="15"/>
        <v>714.17960000000005</v>
      </c>
      <c r="E31" s="22">
        <f t="shared" si="16"/>
        <v>578.48547600000006</v>
      </c>
      <c r="F31" s="29">
        <f t="shared" si="25"/>
        <v>7.9999999999999988E-2</v>
      </c>
      <c r="G31" s="22">
        <f t="shared" si="21"/>
        <v>1011.508201752904</v>
      </c>
      <c r="H31" s="22">
        <f t="shared" si="0"/>
        <v>166.55360723664205</v>
      </c>
      <c r="I31" s="22">
        <f t="shared" si="1"/>
        <v>13488.807116427564</v>
      </c>
      <c r="K31" s="22">
        <f t="shared" si="2"/>
        <v>14163.247472248942</v>
      </c>
      <c r="L31" s="22">
        <v>100000</v>
      </c>
      <c r="M31" s="22">
        <v>0</v>
      </c>
      <c r="N31" s="22">
        <f t="shared" si="3"/>
        <v>13488.807116427564</v>
      </c>
      <c r="P31" s="22">
        <f t="shared" si="4"/>
        <v>135.69412399999999</v>
      </c>
      <c r="Q31" s="22">
        <f t="shared" si="5"/>
        <v>166.55360723664205</v>
      </c>
      <c r="R31" s="22">
        <f t="shared" si="22"/>
        <v>114.283592</v>
      </c>
      <c r="S31" s="30">
        <f t="shared" si="26"/>
        <v>0.03</v>
      </c>
      <c r="T31" s="22">
        <f t="shared" si="17"/>
        <v>0.64231595999999969</v>
      </c>
      <c r="U31" s="22">
        <f t="shared" si="6"/>
        <v>66.710252032155637</v>
      </c>
      <c r="V31" s="22">
        <f t="shared" si="7"/>
        <v>0</v>
      </c>
      <c r="W31" s="22">
        <v>0</v>
      </c>
      <c r="X31" s="22">
        <f t="shared" si="8"/>
        <v>121.89620316448639</v>
      </c>
      <c r="Z31" s="22">
        <f t="shared" si="9"/>
        <v>121.89620316448639</v>
      </c>
      <c r="AA31" s="22">
        <f t="shared" si="10"/>
        <v>0</v>
      </c>
      <c r="AB31" s="22">
        <f t="shared" si="18"/>
        <v>121.89620316448639</v>
      </c>
      <c r="AD31" s="22">
        <f t="shared" si="19"/>
        <v>121.89620316448639</v>
      </c>
      <c r="AE31" s="22">
        <f t="shared" si="11"/>
        <v>65.58604928634719</v>
      </c>
      <c r="AF31" s="22">
        <f t="shared" si="12"/>
        <v>0.29189046756100923</v>
      </c>
      <c r="AG31" s="22">
        <f t="shared" si="13"/>
        <v>19.143942591671276</v>
      </c>
      <c r="AH31" s="22">
        <f t="shared" si="20"/>
        <v>121.13576912334989</v>
      </c>
    </row>
    <row r="32" spans="2:34" x14ac:dyDescent="0.2">
      <c r="B32" s="22">
        <v>17</v>
      </c>
      <c r="C32" s="22">
        <f t="shared" si="14"/>
        <v>13488.807116427564</v>
      </c>
      <c r="D32" s="22">
        <f t="shared" si="15"/>
        <v>714.17960000000005</v>
      </c>
      <c r="E32" s="22">
        <f t="shared" si="16"/>
        <v>578.48547600000006</v>
      </c>
      <c r="F32" s="29">
        <f t="shared" si="25"/>
        <v>7.9999999999999988E-2</v>
      </c>
      <c r="G32" s="22">
        <f t="shared" si="21"/>
        <v>1125.3834073942051</v>
      </c>
      <c r="H32" s="22">
        <f t="shared" si="0"/>
        <v>181.9267599982177</v>
      </c>
      <c r="I32" s="22">
        <f t="shared" si="1"/>
        <v>15010.749239823552</v>
      </c>
      <c r="K32" s="22">
        <f t="shared" si="2"/>
        <v>15761.28670181473</v>
      </c>
      <c r="L32" s="22">
        <v>100000</v>
      </c>
      <c r="M32" s="22">
        <v>0</v>
      </c>
      <c r="N32" s="22">
        <f t="shared" si="3"/>
        <v>15010.749239823552</v>
      </c>
      <c r="P32" s="22">
        <f t="shared" si="4"/>
        <v>135.69412399999999</v>
      </c>
      <c r="Q32" s="22">
        <f t="shared" si="5"/>
        <v>181.9267599982177</v>
      </c>
      <c r="R32" s="22">
        <f t="shared" si="22"/>
        <v>114.283592</v>
      </c>
      <c r="S32" s="30">
        <f t="shared" si="26"/>
        <v>0.03</v>
      </c>
      <c r="T32" s="22">
        <f t="shared" si="17"/>
        <v>0.64231595999999969</v>
      </c>
      <c r="U32" s="22">
        <f t="shared" si="6"/>
        <v>71.343150496578488</v>
      </c>
      <c r="V32" s="22">
        <f t="shared" si="7"/>
        <v>0</v>
      </c>
      <c r="W32" s="22">
        <v>0</v>
      </c>
      <c r="X32" s="22">
        <f t="shared" si="8"/>
        <v>132.63645746163917</v>
      </c>
      <c r="Z32" s="22">
        <f t="shared" si="9"/>
        <v>132.63645746163917</v>
      </c>
      <c r="AA32" s="22">
        <f t="shared" si="10"/>
        <v>0</v>
      </c>
      <c r="AB32" s="22">
        <f t="shared" si="18"/>
        <v>132.63645746163917</v>
      </c>
      <c r="AD32" s="22">
        <f t="shared" si="19"/>
        <v>132.63645746163917</v>
      </c>
      <c r="AE32" s="22">
        <f t="shared" si="11"/>
        <v>68.457402825190428</v>
      </c>
      <c r="AF32" s="22">
        <f t="shared" si="12"/>
        <v>0.27026895144537894</v>
      </c>
      <c r="AG32" s="22">
        <f t="shared" si="13"/>
        <v>18.501910480238138</v>
      </c>
      <c r="AH32" s="22">
        <f t="shared" si="20"/>
        <v>107.59320824156232</v>
      </c>
    </row>
    <row r="33" spans="2:34" x14ac:dyDescent="0.2">
      <c r="B33" s="22">
        <v>18</v>
      </c>
      <c r="C33" s="22">
        <f t="shared" si="14"/>
        <v>15010.749239823552</v>
      </c>
      <c r="D33" s="22">
        <f t="shared" si="15"/>
        <v>714.17960000000005</v>
      </c>
      <c r="E33" s="22">
        <f t="shared" si="16"/>
        <v>578.48547600000006</v>
      </c>
      <c r="F33" s="29">
        <f t="shared" si="25"/>
        <v>7.9999999999999988E-2</v>
      </c>
      <c r="G33" s="22">
        <f t="shared" si="21"/>
        <v>1247.1387772658838</v>
      </c>
      <c r="H33" s="22">
        <f t="shared" si="0"/>
        <v>198.36373493089437</v>
      </c>
      <c r="I33" s="22">
        <f t="shared" si="1"/>
        <v>16638.00975815854</v>
      </c>
      <c r="K33" s="22">
        <f t="shared" si="2"/>
        <v>17469.910246066469</v>
      </c>
      <c r="L33" s="22">
        <v>100000</v>
      </c>
      <c r="M33" s="22">
        <v>0</v>
      </c>
      <c r="N33" s="22">
        <f t="shared" si="3"/>
        <v>16638.00975815854</v>
      </c>
      <c r="P33" s="22">
        <f t="shared" si="4"/>
        <v>135.69412399999999</v>
      </c>
      <c r="Q33" s="22">
        <f t="shared" si="5"/>
        <v>198.36373493089437</v>
      </c>
      <c r="R33" s="22">
        <f t="shared" si="22"/>
        <v>114.283592</v>
      </c>
      <c r="S33" s="30">
        <f t="shared" si="26"/>
        <v>0.03</v>
      </c>
      <c r="T33" s="22">
        <f t="shared" si="17"/>
        <v>0.64231595999999969</v>
      </c>
      <c r="U33" s="22">
        <f t="shared" si="6"/>
        <v>76.378240914296356</v>
      </c>
      <c r="V33" s="22">
        <f t="shared" si="7"/>
        <v>0</v>
      </c>
      <c r="W33" s="22">
        <v>0</v>
      </c>
      <c r="X33" s="22">
        <f t="shared" si="8"/>
        <v>144.03834197659796</v>
      </c>
      <c r="Z33" s="22">
        <f t="shared" si="9"/>
        <v>144.03834197659796</v>
      </c>
      <c r="AA33" s="22">
        <f t="shared" si="10"/>
        <v>0</v>
      </c>
      <c r="AB33" s="22">
        <f t="shared" si="18"/>
        <v>144.03834197659796</v>
      </c>
      <c r="AD33" s="22">
        <f t="shared" si="19"/>
        <v>144.03834197659796</v>
      </c>
      <c r="AE33" s="22">
        <f t="shared" si="11"/>
        <v>71.30863696469531</v>
      </c>
      <c r="AF33" s="22">
        <f t="shared" si="12"/>
        <v>0.25024902911609154</v>
      </c>
      <c r="AG33" s="22">
        <f t="shared" si="13"/>
        <v>17.844917168006837</v>
      </c>
      <c r="AH33" s="22">
        <f t="shared" si="20"/>
        <v>95.558124875687184</v>
      </c>
    </row>
    <row r="34" spans="2:34" x14ac:dyDescent="0.2">
      <c r="B34" s="22">
        <v>19</v>
      </c>
      <c r="C34" s="22">
        <f t="shared" si="14"/>
        <v>16638.00975815854</v>
      </c>
      <c r="D34" s="22">
        <f t="shared" si="15"/>
        <v>714.17960000000005</v>
      </c>
      <c r="E34" s="22">
        <f t="shared" si="16"/>
        <v>578.48547600000006</v>
      </c>
      <c r="F34" s="29">
        <f t="shared" si="25"/>
        <v>7.9999999999999988E-2</v>
      </c>
      <c r="G34" s="22">
        <f t="shared" si="21"/>
        <v>1377.319618732683</v>
      </c>
      <c r="H34" s="22">
        <f t="shared" si="0"/>
        <v>215.93814852891225</v>
      </c>
      <c r="I34" s="22">
        <f t="shared" si="1"/>
        <v>18377.876704362312</v>
      </c>
      <c r="K34" s="22">
        <f t="shared" si="2"/>
        <v>19296.77053958043</v>
      </c>
      <c r="L34" s="22">
        <v>100000</v>
      </c>
      <c r="M34" s="22">
        <v>0</v>
      </c>
      <c r="N34" s="22">
        <f t="shared" si="3"/>
        <v>18377.876704362312</v>
      </c>
      <c r="P34" s="22">
        <f t="shared" si="4"/>
        <v>135.69412399999999</v>
      </c>
      <c r="Q34" s="22">
        <f t="shared" si="5"/>
        <v>215.93814852891225</v>
      </c>
      <c r="R34" s="22">
        <f t="shared" si="22"/>
        <v>114.283592</v>
      </c>
      <c r="S34" s="30">
        <f t="shared" si="26"/>
        <v>0.03</v>
      </c>
      <c r="T34" s="22">
        <f t="shared" si="17"/>
        <v>0.64231595999999969</v>
      </c>
      <c r="U34" s="22">
        <f t="shared" si="6"/>
        <v>81.828200778566412</v>
      </c>
      <c r="V34" s="22">
        <f t="shared" si="7"/>
        <v>0</v>
      </c>
      <c r="W34" s="22">
        <v>0</v>
      </c>
      <c r="X34" s="22">
        <f t="shared" si="8"/>
        <v>156.16279571034585</v>
      </c>
      <c r="Z34" s="22">
        <f t="shared" si="9"/>
        <v>156.16279571034585</v>
      </c>
      <c r="AA34" s="22">
        <f t="shared" si="10"/>
        <v>0</v>
      </c>
      <c r="AB34" s="22">
        <f t="shared" si="18"/>
        <v>156.16279571034585</v>
      </c>
      <c r="AD34" s="22">
        <f t="shared" si="19"/>
        <v>156.16279571034585</v>
      </c>
      <c r="AE34" s="22">
        <f t="shared" si="11"/>
        <v>74.150611460097693</v>
      </c>
      <c r="AF34" s="22">
        <f t="shared" si="12"/>
        <v>0.23171206399638106</v>
      </c>
      <c r="AG34" s="22">
        <f t="shared" si="13"/>
        <v>17.181591228012945</v>
      </c>
      <c r="AH34" s="22">
        <f t="shared" si="20"/>
        <v>84.862730885104654</v>
      </c>
    </row>
    <row r="35" spans="2:34" x14ac:dyDescent="0.2">
      <c r="B35" s="22">
        <v>20</v>
      </c>
      <c r="C35" s="22">
        <f t="shared" si="14"/>
        <v>18377.876704362312</v>
      </c>
      <c r="D35" s="22">
        <f t="shared" si="15"/>
        <v>714.17960000000005</v>
      </c>
      <c r="E35" s="22">
        <f t="shared" si="16"/>
        <v>578.48547600000006</v>
      </c>
      <c r="F35" s="29">
        <f t="shared" si="25"/>
        <v>7.9999999999999988E-2</v>
      </c>
      <c r="G35" s="22">
        <f t="shared" si="21"/>
        <v>1516.5089744289849</v>
      </c>
      <c r="H35" s="22">
        <f t="shared" si="0"/>
        <v>234.72871154791298</v>
      </c>
      <c r="I35" s="22">
        <f t="shared" si="1"/>
        <v>20238.142443243385</v>
      </c>
      <c r="K35" s="22">
        <f t="shared" si="2"/>
        <v>21250.049565405556</v>
      </c>
      <c r="L35" s="22">
        <v>100000</v>
      </c>
      <c r="M35" s="22">
        <v>0</v>
      </c>
      <c r="N35" s="22">
        <f t="shared" si="3"/>
        <v>20238.142443243385</v>
      </c>
      <c r="P35" s="22">
        <f t="shared" si="4"/>
        <v>135.69412399999999</v>
      </c>
      <c r="Q35" s="22">
        <f t="shared" si="5"/>
        <v>234.72871154791298</v>
      </c>
      <c r="R35" s="22">
        <f t="shared" si="22"/>
        <v>114.283592</v>
      </c>
      <c r="S35" s="30">
        <f t="shared" si="26"/>
        <v>0.03</v>
      </c>
      <c r="T35" s="22">
        <f t="shared" si="17"/>
        <v>0.64231595999999969</v>
      </c>
      <c r="U35" s="22">
        <f t="shared" si="6"/>
        <v>87.699610269299185</v>
      </c>
      <c r="V35" s="22">
        <f t="shared" si="7"/>
        <v>0</v>
      </c>
      <c r="W35" s="22">
        <v>0</v>
      </c>
      <c r="X35" s="22">
        <f t="shared" si="8"/>
        <v>169.08194923861384</v>
      </c>
      <c r="Z35" s="22">
        <f t="shared" si="9"/>
        <v>169.08194923861384</v>
      </c>
      <c r="AA35" s="22">
        <f t="shared" si="10"/>
        <v>0</v>
      </c>
      <c r="AB35" s="22">
        <f t="shared" si="18"/>
        <v>169.08194923861384</v>
      </c>
      <c r="AD35" s="22">
        <f t="shared" si="19"/>
        <v>169.08194923861384</v>
      </c>
      <c r="AE35" s="22">
        <f t="shared" si="11"/>
        <v>76.996331003870765</v>
      </c>
      <c r="AF35" s="22">
        <f t="shared" si="12"/>
        <v>0.21454820740405653</v>
      </c>
      <c r="AG35" s="22">
        <f t="shared" si="13"/>
        <v>16.519424793569854</v>
      </c>
      <c r="AH35" s="22">
        <f t="shared" si="20"/>
        <v>75.357914573273021</v>
      </c>
    </row>
    <row r="36" spans="2:34" x14ac:dyDescent="0.2">
      <c r="B36" s="22">
        <v>21</v>
      </c>
      <c r="C36" s="22">
        <f t="shared" si="14"/>
        <v>20238.142443243385</v>
      </c>
      <c r="D36" s="22">
        <f t="shared" si="15"/>
        <v>714.17960000000005</v>
      </c>
      <c r="E36" s="22">
        <f t="shared" si="16"/>
        <v>578.48547600000006</v>
      </c>
      <c r="F36" s="29">
        <f t="shared" si="25"/>
        <v>7.9999999999999988E-2</v>
      </c>
      <c r="G36" s="22">
        <f t="shared" si="21"/>
        <v>1665.3302335394708</v>
      </c>
      <c r="H36" s="22">
        <f t="shared" si="0"/>
        <v>254.81958152782857</v>
      </c>
      <c r="I36" s="22">
        <f t="shared" si="1"/>
        <v>22227.138571255029</v>
      </c>
      <c r="K36" s="22">
        <f t="shared" si="2"/>
        <v>23338.495499817782</v>
      </c>
      <c r="L36" s="22">
        <v>100000</v>
      </c>
      <c r="M36" s="22">
        <v>0</v>
      </c>
      <c r="N36" s="22">
        <f t="shared" si="3"/>
        <v>22227.138571255029</v>
      </c>
      <c r="P36" s="22">
        <f t="shared" si="4"/>
        <v>135.69412399999999</v>
      </c>
      <c r="Q36" s="22">
        <f t="shared" si="5"/>
        <v>254.81958152782857</v>
      </c>
      <c r="R36" s="22">
        <f t="shared" si="22"/>
        <v>114.283592</v>
      </c>
      <c r="S36" s="30">
        <f t="shared" si="26"/>
        <v>0.03</v>
      </c>
      <c r="T36" s="22">
        <f t="shared" si="17"/>
        <v>0.64231595999999969</v>
      </c>
      <c r="U36" s="22">
        <f t="shared" si="6"/>
        <v>93.990639310959153</v>
      </c>
      <c r="V36" s="22">
        <f t="shared" si="7"/>
        <v>0</v>
      </c>
      <c r="W36" s="22">
        <v>0</v>
      </c>
      <c r="X36" s="22">
        <f t="shared" si="8"/>
        <v>182.88179017686943</v>
      </c>
      <c r="Z36" s="22">
        <f t="shared" si="9"/>
        <v>182.88179017686943</v>
      </c>
      <c r="AA36" s="22">
        <f t="shared" si="10"/>
        <v>0</v>
      </c>
      <c r="AB36" s="22">
        <f t="shared" si="18"/>
        <v>182.88179017686943</v>
      </c>
      <c r="AD36" s="22">
        <f t="shared" si="19"/>
        <v>182.88179017686943</v>
      </c>
      <c r="AE36" s="22">
        <f t="shared" si="11"/>
        <v>79.861360576040923</v>
      </c>
      <c r="AF36" s="22">
        <f t="shared" si="12"/>
        <v>0.19865574759634863</v>
      </c>
      <c r="AG36" s="22">
        <f t="shared" si="13"/>
        <v>15.864918289294973</v>
      </c>
      <c r="AH36" s="22">
        <f t="shared" si="20"/>
        <v>66.911161936228538</v>
      </c>
    </row>
    <row r="37" spans="2:34" x14ac:dyDescent="0.2">
      <c r="B37" s="22">
        <v>22</v>
      </c>
      <c r="C37" s="22">
        <f t="shared" si="14"/>
        <v>22227.138571255029</v>
      </c>
      <c r="D37" s="22">
        <f t="shared" si="15"/>
        <v>714.17960000000005</v>
      </c>
      <c r="E37" s="22">
        <f t="shared" si="16"/>
        <v>578.48547600000006</v>
      </c>
      <c r="F37" s="29">
        <f t="shared" si="25"/>
        <v>7.9999999999999988E-2</v>
      </c>
      <c r="G37" s="22">
        <f t="shared" si="21"/>
        <v>1824.4499237804023</v>
      </c>
      <c r="H37" s="22">
        <f t="shared" si="0"/>
        <v>276.30073971035432</v>
      </c>
      <c r="I37" s="22">
        <f t="shared" si="1"/>
        <v>24353.773231325078</v>
      </c>
      <c r="K37" s="22">
        <f t="shared" si="2"/>
        <v>25571.461892891333</v>
      </c>
      <c r="L37" s="22">
        <v>100000</v>
      </c>
      <c r="M37" s="22">
        <v>0</v>
      </c>
      <c r="N37" s="22">
        <f t="shared" si="3"/>
        <v>24353.773231325078</v>
      </c>
      <c r="P37" s="22">
        <f t="shared" si="4"/>
        <v>135.69412399999999</v>
      </c>
      <c r="Q37" s="22">
        <f t="shared" si="5"/>
        <v>276.30073971035432</v>
      </c>
      <c r="R37" s="22">
        <f t="shared" si="22"/>
        <v>114.283592</v>
      </c>
      <c r="S37" s="30">
        <f t="shared" si="26"/>
        <v>0.03</v>
      </c>
      <c r="T37" s="22">
        <f t="shared" si="17"/>
        <v>0.64231595999999969</v>
      </c>
      <c r="U37" s="22">
        <f t="shared" si="6"/>
        <v>100.68813390250178</v>
      </c>
      <c r="V37" s="22">
        <f t="shared" si="7"/>
        <v>0</v>
      </c>
      <c r="W37" s="22">
        <v>0</v>
      </c>
      <c r="X37" s="22">
        <f t="shared" si="8"/>
        <v>197.66545376785257</v>
      </c>
      <c r="Z37" s="22">
        <f t="shared" si="9"/>
        <v>197.66545376785257</v>
      </c>
      <c r="AA37" s="22">
        <f t="shared" si="10"/>
        <v>0</v>
      </c>
      <c r="AB37" s="22">
        <f t="shared" si="18"/>
        <v>197.66545376785257</v>
      </c>
      <c r="AD37" s="22">
        <f t="shared" si="19"/>
        <v>197.66545376785257</v>
      </c>
      <c r="AE37" s="22">
        <f t="shared" si="11"/>
        <v>82.764305138671531</v>
      </c>
      <c r="AF37" s="22">
        <f t="shared" si="12"/>
        <v>0.18394050703365611</v>
      </c>
      <c r="AG37" s="22">
        <f t="shared" si="13"/>
        <v>15.223708251495472</v>
      </c>
      <c r="AH37" s="22">
        <f t="shared" si="20"/>
        <v>59.404709296981991</v>
      </c>
    </row>
    <row r="38" spans="2:34" x14ac:dyDescent="0.2">
      <c r="B38" s="22">
        <v>23</v>
      </c>
      <c r="C38" s="22">
        <f t="shared" si="14"/>
        <v>24353.773231325078</v>
      </c>
      <c r="D38" s="22">
        <f t="shared" si="15"/>
        <v>714.17960000000005</v>
      </c>
      <c r="E38" s="22">
        <f t="shared" si="16"/>
        <v>578.48547600000006</v>
      </c>
      <c r="F38" s="29">
        <f t="shared" si="25"/>
        <v>7.9999999999999988E-2</v>
      </c>
      <c r="G38" s="22">
        <f t="shared" si="21"/>
        <v>1994.5806965860061</v>
      </c>
      <c r="H38" s="22">
        <f t="shared" si="0"/>
        <v>299.26839403911089</v>
      </c>
      <c r="I38" s="22">
        <f t="shared" si="1"/>
        <v>26627.571009871976</v>
      </c>
      <c r="K38" s="22">
        <f t="shared" si="2"/>
        <v>27958.949560365574</v>
      </c>
      <c r="L38" s="22">
        <v>100000</v>
      </c>
      <c r="M38" s="22">
        <v>0</v>
      </c>
      <c r="N38" s="22">
        <f t="shared" si="3"/>
        <v>26627.571009871976</v>
      </c>
      <c r="P38" s="22">
        <f t="shared" si="4"/>
        <v>135.69412399999999</v>
      </c>
      <c r="Q38" s="22">
        <f t="shared" si="5"/>
        <v>299.26839403911089</v>
      </c>
      <c r="R38" s="22">
        <f t="shared" si="22"/>
        <v>114.283592</v>
      </c>
      <c r="S38" s="30">
        <f t="shared" si="26"/>
        <v>0.03</v>
      </c>
      <c r="T38" s="22">
        <f t="shared" si="17"/>
        <v>0.64231595999999969</v>
      </c>
      <c r="U38" s="22">
        <f t="shared" si="6"/>
        <v>107.76396424998239</v>
      </c>
      <c r="V38" s="22">
        <f t="shared" si="7"/>
        <v>0</v>
      </c>
      <c r="W38" s="22">
        <v>0</v>
      </c>
      <c r="X38" s="22">
        <f t="shared" si="8"/>
        <v>213.5572777491285</v>
      </c>
      <c r="Z38" s="22">
        <f t="shared" si="9"/>
        <v>213.5572777491285</v>
      </c>
      <c r="AA38" s="22">
        <f t="shared" si="10"/>
        <v>0</v>
      </c>
      <c r="AB38" s="22">
        <f t="shared" si="18"/>
        <v>213.5572777491285</v>
      </c>
      <c r="AD38" s="22">
        <f t="shared" si="19"/>
        <v>213.5572777491285</v>
      </c>
      <c r="AE38" s="22">
        <f t="shared" si="11"/>
        <v>85.727362113708139</v>
      </c>
      <c r="AF38" s="22">
        <f t="shared" si="12"/>
        <v>0.17031528429042234</v>
      </c>
      <c r="AG38" s="22">
        <f t="shared" si="13"/>
        <v>14.600680049864183</v>
      </c>
      <c r="AH38" s="22">
        <f t="shared" si="20"/>
        <v>52.73390157177699</v>
      </c>
    </row>
    <row r="39" spans="2:34" x14ac:dyDescent="0.2">
      <c r="B39" s="22">
        <v>24</v>
      </c>
      <c r="C39" s="22">
        <f t="shared" si="14"/>
        <v>26627.571009871976</v>
      </c>
      <c r="D39" s="22">
        <f t="shared" si="15"/>
        <v>714.17960000000005</v>
      </c>
      <c r="E39" s="22">
        <f t="shared" si="16"/>
        <v>578.48547600000006</v>
      </c>
      <c r="F39" s="29">
        <f t="shared" si="25"/>
        <v>7.9999999999999988E-2</v>
      </c>
      <c r="G39" s="22">
        <f t="shared" si="21"/>
        <v>2176.4845188697577</v>
      </c>
      <c r="H39" s="22">
        <f t="shared" si="0"/>
        <v>323.82541004741734</v>
      </c>
      <c r="I39" s="22">
        <f t="shared" si="1"/>
        <v>29058.715594694317</v>
      </c>
      <c r="K39" s="22">
        <f t="shared" si="2"/>
        <v>30511.651374429035</v>
      </c>
      <c r="L39" s="22">
        <v>100000</v>
      </c>
      <c r="M39" s="22">
        <v>0</v>
      </c>
      <c r="N39" s="22">
        <f t="shared" si="3"/>
        <v>29058.715594694317</v>
      </c>
      <c r="P39" s="22">
        <f t="shared" si="4"/>
        <v>135.69412399999999</v>
      </c>
      <c r="Q39" s="22">
        <f t="shared" si="5"/>
        <v>323.82541004741734</v>
      </c>
      <c r="R39" s="22">
        <f t="shared" si="22"/>
        <v>114.283592</v>
      </c>
      <c r="S39" s="30">
        <f t="shared" si="26"/>
        <v>0.03</v>
      </c>
      <c r="T39" s="22">
        <f t="shared" si="17"/>
        <v>0.64231595999999969</v>
      </c>
      <c r="U39" s="22">
        <f t="shared" si="6"/>
        <v>115.17046763757621</v>
      </c>
      <c r="V39" s="22">
        <f t="shared" si="7"/>
        <v>0</v>
      </c>
      <c r="W39" s="22">
        <v>0</v>
      </c>
      <c r="X39" s="22">
        <f t="shared" si="8"/>
        <v>230.70779036984112</v>
      </c>
      <c r="Z39" s="22">
        <f t="shared" si="9"/>
        <v>230.70779036984112</v>
      </c>
      <c r="AA39" s="22">
        <f t="shared" si="10"/>
        <v>123.25673045499043</v>
      </c>
      <c r="AB39" s="22">
        <f t="shared" si="18"/>
        <v>112.57342762673815</v>
      </c>
      <c r="AD39" s="22">
        <f t="shared" si="19"/>
        <v>112.57342762673815</v>
      </c>
      <c r="AE39" s="22">
        <f t="shared" si="11"/>
        <v>43.318546761618066</v>
      </c>
      <c r="AF39" s="22">
        <f t="shared" si="12"/>
        <v>0.1576993373059466</v>
      </c>
      <c r="AG39" s="22">
        <f t="shared" si="13"/>
        <v>6.8313061173638276</v>
      </c>
      <c r="AH39" s="22">
        <f t="shared" si="20"/>
        <v>46.805733280835717</v>
      </c>
    </row>
    <row r="40" spans="2:34" x14ac:dyDescent="0.2">
      <c r="B40" s="22">
        <v>25</v>
      </c>
      <c r="C40" s="22">
        <f t="shared" si="14"/>
        <v>29058.715594694317</v>
      </c>
      <c r="D40" s="22">
        <f t="shared" si="15"/>
        <v>714.17960000000005</v>
      </c>
      <c r="E40" s="22">
        <f t="shared" si="16"/>
        <v>578.48547600000006</v>
      </c>
      <c r="F40" s="29">
        <f t="shared" si="25"/>
        <v>7.9999999999999988E-2</v>
      </c>
      <c r="G40" s="22">
        <f t="shared" si="21"/>
        <v>2370.9760856555449</v>
      </c>
      <c r="H40" s="22">
        <f t="shared" si="0"/>
        <v>350.08177156349865</v>
      </c>
      <c r="I40" s="22">
        <f t="shared" si="1"/>
        <v>31658.095384786364</v>
      </c>
      <c r="K40" s="22">
        <f t="shared" si="2"/>
        <v>33241.000154025685</v>
      </c>
      <c r="L40" s="22">
        <v>100000</v>
      </c>
      <c r="M40" s="22">
        <v>0</v>
      </c>
      <c r="N40" s="22">
        <f t="shared" si="3"/>
        <v>31658.095384786364</v>
      </c>
      <c r="P40" s="22">
        <f t="shared" si="4"/>
        <v>135.69412399999999</v>
      </c>
      <c r="Q40" s="22">
        <f t="shared" si="5"/>
        <v>350.08177156349865</v>
      </c>
      <c r="R40" s="22">
        <f t="shared" si="22"/>
        <v>114.283592</v>
      </c>
      <c r="S40" s="30">
        <f t="shared" si="26"/>
        <v>0.03</v>
      </c>
      <c r="T40" s="22">
        <f t="shared" si="17"/>
        <v>0.64231595999999969</v>
      </c>
      <c r="U40" s="22">
        <f t="shared" si="6"/>
        <v>122.83478323655383</v>
      </c>
      <c r="V40" s="22">
        <f t="shared" si="7"/>
        <v>0</v>
      </c>
      <c r="W40" s="22">
        <v>0</v>
      </c>
      <c r="X40" s="22">
        <f t="shared" si="8"/>
        <v>249.29983628694481</v>
      </c>
      <c r="Z40" s="22">
        <f t="shared" si="9"/>
        <v>249.29983628694481</v>
      </c>
      <c r="AA40" s="22">
        <f t="shared" si="10"/>
        <v>392.63723903955247</v>
      </c>
      <c r="AB40" s="22">
        <f t="shared" si="18"/>
        <v>0</v>
      </c>
      <c r="AD40" s="22">
        <f t="shared" si="19"/>
        <v>0</v>
      </c>
      <c r="AE40" s="22">
        <f t="shared" si="11"/>
        <v>0</v>
      </c>
      <c r="AF40" s="22">
        <f t="shared" si="12"/>
        <v>0.1460179049129135</v>
      </c>
      <c r="AG40" s="22">
        <f t="shared" si="13"/>
        <v>0</v>
      </c>
      <c r="AH40" s="22">
        <f t="shared" si="20"/>
        <v>41.537551963799523</v>
      </c>
    </row>
    <row r="41" spans="2:34" x14ac:dyDescent="0.2">
      <c r="B41" s="22">
        <v>26</v>
      </c>
      <c r="C41" s="22">
        <f t="shared" si="14"/>
        <v>31658.095384786364</v>
      </c>
      <c r="D41" s="22">
        <f t="shared" si="15"/>
        <v>714.17960000000005</v>
      </c>
      <c r="E41" s="22">
        <f t="shared" si="16"/>
        <v>578.48547600000006</v>
      </c>
      <c r="F41" s="29">
        <f t="shared" si="25"/>
        <v>7.9999999999999988E-2</v>
      </c>
      <c r="G41" s="22">
        <f t="shared" si="21"/>
        <v>2578.9264688629087</v>
      </c>
      <c r="H41" s="22">
        <f t="shared" si="0"/>
        <v>378.15507329649279</v>
      </c>
      <c r="I41" s="22">
        <f t="shared" si="1"/>
        <v>34437.352256352788</v>
      </c>
      <c r="K41" s="22">
        <f t="shared" si="2"/>
        <v>36159.219869170425</v>
      </c>
      <c r="L41" s="22">
        <v>100000</v>
      </c>
      <c r="M41" s="22">
        <v>0</v>
      </c>
      <c r="N41" s="22">
        <f t="shared" si="3"/>
        <v>34437.352256352788</v>
      </c>
      <c r="P41" s="22">
        <f t="shared" si="4"/>
        <v>135.69412399999999</v>
      </c>
      <c r="Q41" s="22">
        <f t="shared" si="5"/>
        <v>378.15507329649279</v>
      </c>
      <c r="R41" s="22">
        <f t="shared" si="22"/>
        <v>114.283592</v>
      </c>
      <c r="S41" s="30">
        <f t="shared" si="26"/>
        <v>0.03</v>
      </c>
      <c r="T41" s="22">
        <f t="shared" si="17"/>
        <v>0.64231595999999969</v>
      </c>
      <c r="U41" s="22">
        <f t="shared" si="6"/>
        <v>130.65183293654943</v>
      </c>
      <c r="V41" s="22">
        <f t="shared" si="7"/>
        <v>0</v>
      </c>
      <c r="W41" s="22">
        <v>0</v>
      </c>
      <c r="X41" s="22">
        <f t="shared" si="8"/>
        <v>269.55608831994334</v>
      </c>
      <c r="Z41" s="22">
        <f t="shared" si="9"/>
        <v>269.55608831994334</v>
      </c>
      <c r="AA41" s="22">
        <f t="shared" si="10"/>
        <v>703.45646261356376</v>
      </c>
      <c r="AB41" s="22">
        <f t="shared" si="18"/>
        <v>0</v>
      </c>
      <c r="AD41" s="22">
        <f t="shared" si="19"/>
        <v>0</v>
      </c>
      <c r="AE41" s="22">
        <f t="shared" si="11"/>
        <v>0</v>
      </c>
      <c r="AF41" s="22">
        <f t="shared" si="12"/>
        <v>0.13520176380825324</v>
      </c>
      <c r="AG41" s="22">
        <f t="shared" si="13"/>
        <v>0</v>
      </c>
      <c r="AH41" s="22">
        <f t="shared" si="20"/>
        <v>36.855905924089214</v>
      </c>
    </row>
    <row r="42" spans="2:34" x14ac:dyDescent="0.2">
      <c r="B42" s="22">
        <v>27</v>
      </c>
      <c r="C42" s="22">
        <f t="shared" si="14"/>
        <v>34437.352256352788</v>
      </c>
      <c r="D42" s="22">
        <f t="shared" si="15"/>
        <v>714.17960000000005</v>
      </c>
      <c r="E42" s="22">
        <f t="shared" si="16"/>
        <v>578.48547600000006</v>
      </c>
      <c r="F42" s="29">
        <f t="shared" si="25"/>
        <v>7.9999999999999988E-2</v>
      </c>
      <c r="G42" s="22">
        <f t="shared" si="21"/>
        <v>2801.2670185882225</v>
      </c>
      <c r="H42" s="22">
        <f t="shared" si="0"/>
        <v>408.17104750941013</v>
      </c>
      <c r="I42" s="22">
        <f t="shared" si="1"/>
        <v>37408.933703431605</v>
      </c>
      <c r="K42" s="22">
        <f t="shared" si="2"/>
        <v>39279.380388603189</v>
      </c>
      <c r="L42" s="22">
        <v>100000</v>
      </c>
      <c r="M42" s="22">
        <v>0</v>
      </c>
      <c r="N42" s="22">
        <f t="shared" si="3"/>
        <v>37408.933703431605</v>
      </c>
      <c r="P42" s="22">
        <f t="shared" si="4"/>
        <v>135.69412399999999</v>
      </c>
      <c r="Q42" s="22">
        <f t="shared" si="5"/>
        <v>408.17104750941013</v>
      </c>
      <c r="R42" s="22">
        <f t="shared" si="22"/>
        <v>114.283592</v>
      </c>
      <c r="S42" s="30">
        <f t="shared" si="26"/>
        <v>0.03</v>
      </c>
      <c r="T42" s="22">
        <f t="shared" si="17"/>
        <v>0.64231595999999969</v>
      </c>
      <c r="U42" s="22">
        <f t="shared" si="6"/>
        <v>138.47565031070346</v>
      </c>
      <c r="V42" s="22">
        <f t="shared" si="7"/>
        <v>0</v>
      </c>
      <c r="W42" s="22">
        <v>0</v>
      </c>
      <c r="X42" s="22">
        <f t="shared" si="8"/>
        <v>291.74824515870671</v>
      </c>
      <c r="Z42" s="22">
        <f t="shared" si="9"/>
        <v>291.74824515870671</v>
      </c>
      <c r="AA42" s="22">
        <f t="shared" si="10"/>
        <v>1061.0019317457379</v>
      </c>
      <c r="AB42" s="22">
        <f t="shared" si="18"/>
        <v>0</v>
      </c>
      <c r="AD42" s="22">
        <f t="shared" si="19"/>
        <v>0</v>
      </c>
      <c r="AE42" s="22">
        <f t="shared" si="11"/>
        <v>0</v>
      </c>
      <c r="AF42" s="22">
        <f t="shared" si="12"/>
        <v>0.12518681834097523</v>
      </c>
      <c r="AG42" s="22">
        <f t="shared" si="13"/>
        <v>0</v>
      </c>
      <c r="AH42" s="22">
        <f t="shared" si="20"/>
        <v>32.695520238425033</v>
      </c>
    </row>
    <row r="43" spans="2:34" x14ac:dyDescent="0.2">
      <c r="B43" s="22">
        <v>28</v>
      </c>
      <c r="C43" s="22">
        <f t="shared" si="14"/>
        <v>37408.933703431605</v>
      </c>
      <c r="D43" s="22">
        <f t="shared" si="15"/>
        <v>714.17960000000005</v>
      </c>
      <c r="E43" s="22">
        <f t="shared" si="16"/>
        <v>578.48547600000006</v>
      </c>
      <c r="F43" s="29">
        <f t="shared" si="25"/>
        <v>7.9999999999999988E-2</v>
      </c>
      <c r="G43" s="22">
        <f>(E43+C43)*F43</f>
        <v>3038.993534354528</v>
      </c>
      <c r="H43" s="22">
        <f t="shared" si="0"/>
        <v>440.26412713786135</v>
      </c>
      <c r="I43" s="22">
        <f t="shared" si="1"/>
        <v>40586.148586648276</v>
      </c>
      <c r="K43" s="22">
        <f t="shared" si="2"/>
        <v>42615.456015980693</v>
      </c>
      <c r="L43" s="22">
        <v>100000</v>
      </c>
      <c r="M43" s="22">
        <v>0</v>
      </c>
      <c r="N43" s="22">
        <f t="shared" si="3"/>
        <v>40586.148586648276</v>
      </c>
      <c r="P43" s="22">
        <f t="shared" si="4"/>
        <v>135.69412399999999</v>
      </c>
      <c r="Q43" s="22">
        <f t="shared" si="5"/>
        <v>440.26412713786135</v>
      </c>
      <c r="R43" s="22">
        <f t="shared" si="22"/>
        <v>114.283592</v>
      </c>
      <c r="S43" s="30">
        <f t="shared" si="26"/>
        <v>0.03</v>
      </c>
      <c r="T43" s="22">
        <f t="shared" si="17"/>
        <v>0.64231595999999969</v>
      </c>
      <c r="U43" s="22">
        <f t="shared" si="6"/>
        <v>146.10869722929689</v>
      </c>
      <c r="V43" s="22">
        <f t="shared" si="7"/>
        <v>0</v>
      </c>
      <c r="W43" s="22">
        <v>0</v>
      </c>
      <c r="X43" s="22">
        <f t="shared" si="8"/>
        <v>316.20827786856444</v>
      </c>
      <c r="Z43" s="22">
        <f t="shared" si="9"/>
        <v>316.20827786856444</v>
      </c>
      <c r="AA43" s="22">
        <f t="shared" si="10"/>
        <v>1471.3686227124279</v>
      </c>
      <c r="AB43" s="22">
        <f t="shared" si="18"/>
        <v>0</v>
      </c>
      <c r="AD43" s="22">
        <f t="shared" si="19"/>
        <v>0</v>
      </c>
      <c r="AE43" s="22">
        <f t="shared" si="11"/>
        <v>0</v>
      </c>
      <c r="AF43" s="22">
        <f t="shared" si="12"/>
        <v>0.11591372068608817</v>
      </c>
      <c r="AG43" s="22">
        <f t="shared" si="13"/>
        <v>0</v>
      </c>
      <c r="AH43" s="22">
        <f t="shared" si="20"/>
        <v>28.998386755803658</v>
      </c>
    </row>
    <row r="44" spans="2:34" x14ac:dyDescent="0.2">
      <c r="B44" s="22">
        <v>29</v>
      </c>
      <c r="C44" s="22">
        <f t="shared" si="14"/>
        <v>40586.148586648276</v>
      </c>
      <c r="D44" s="22">
        <f t="shared" si="15"/>
        <v>714.17960000000005</v>
      </c>
      <c r="E44" s="22">
        <f t="shared" si="16"/>
        <v>578.48547600000006</v>
      </c>
      <c r="F44" s="29">
        <f t="shared" si="25"/>
        <v>7.9999999999999988E-2</v>
      </c>
      <c r="G44" s="22">
        <f t="shared" si="21"/>
        <v>3293.1707250118616</v>
      </c>
      <c r="H44" s="22">
        <f t="shared" si="0"/>
        <v>474.57804787660143</v>
      </c>
      <c r="I44" s="22">
        <f t="shared" si="1"/>
        <v>43983.226739783539</v>
      </c>
      <c r="K44" s="22">
        <f t="shared" si="2"/>
        <v>46182.388076772717</v>
      </c>
      <c r="L44" s="22">
        <v>100000</v>
      </c>
      <c r="M44" s="22">
        <v>0</v>
      </c>
      <c r="N44" s="22">
        <f t="shared" si="3"/>
        <v>43983.226739783539</v>
      </c>
      <c r="P44" s="22">
        <f t="shared" si="4"/>
        <v>135.69412399999999</v>
      </c>
      <c r="Q44" s="22">
        <f t="shared" si="5"/>
        <v>474.57804787660143</v>
      </c>
      <c r="R44" s="22">
        <f t="shared" si="22"/>
        <v>114.283592</v>
      </c>
      <c r="S44" s="30">
        <f t="shared" si="26"/>
        <v>0.03</v>
      </c>
      <c r="T44" s="22">
        <f t="shared" si="17"/>
        <v>0.64231595999999969</v>
      </c>
      <c r="U44" s="22">
        <f t="shared" si="6"/>
        <v>153.28873231224537</v>
      </c>
      <c r="V44" s="22">
        <f t="shared" si="7"/>
        <v>0</v>
      </c>
      <c r="W44" s="22">
        <v>0</v>
      </c>
      <c r="X44" s="22">
        <f t="shared" si="8"/>
        <v>343.34216352435607</v>
      </c>
      <c r="Z44" s="22">
        <f t="shared" si="9"/>
        <v>343.34216352435607</v>
      </c>
      <c r="AA44" s="22">
        <f t="shared" si="10"/>
        <v>1941.6172001166394</v>
      </c>
      <c r="AB44" s="22">
        <f t="shared" si="18"/>
        <v>0</v>
      </c>
      <c r="AD44" s="22">
        <f t="shared" si="19"/>
        <v>0</v>
      </c>
      <c r="AE44" s="22">
        <f t="shared" si="11"/>
        <v>0</v>
      </c>
      <c r="AF44" s="22">
        <f t="shared" si="12"/>
        <v>0.10732751915378534</v>
      </c>
      <c r="AG44" s="22">
        <f t="shared" si="13"/>
        <v>0</v>
      </c>
      <c r="AH44" s="22">
        <f t="shared" si="20"/>
        <v>25.71295539925384</v>
      </c>
    </row>
    <row r="45" spans="2:34" x14ac:dyDescent="0.2">
      <c r="B45" s="22">
        <v>30</v>
      </c>
      <c r="C45" s="22">
        <f t="shared" si="14"/>
        <v>43983.226739783539</v>
      </c>
      <c r="D45" s="22">
        <f t="shared" si="15"/>
        <v>714.17960000000005</v>
      </c>
      <c r="E45" s="22">
        <f t="shared" si="16"/>
        <v>578.48547600000006</v>
      </c>
      <c r="F45" s="29">
        <f t="shared" si="25"/>
        <v>7.9999999999999988E-2</v>
      </c>
      <c r="G45" s="22">
        <f>(E45+C45)*F45</f>
        <v>3564.9369772626828</v>
      </c>
      <c r="H45" s="22">
        <f t="shared" si="0"/>
        <v>511.26649193046222</v>
      </c>
      <c r="I45" s="22">
        <f t="shared" si="1"/>
        <v>47615.382701115763</v>
      </c>
      <c r="K45" s="22">
        <f t="shared" si="2"/>
        <v>49996.15183617155</v>
      </c>
      <c r="L45" s="22">
        <v>100000</v>
      </c>
      <c r="M45" s="22">
        <v>0</v>
      </c>
      <c r="N45" s="22">
        <f t="shared" si="3"/>
        <v>47615.382701115763</v>
      </c>
      <c r="P45" s="22">
        <f t="shared" si="4"/>
        <v>135.69412399999999</v>
      </c>
      <c r="Q45" s="22">
        <f t="shared" si="5"/>
        <v>511.26649193046222</v>
      </c>
      <c r="R45" s="22">
        <f t="shared" si="22"/>
        <v>114.283592</v>
      </c>
      <c r="S45" s="30">
        <f t="shared" si="26"/>
        <v>0.03</v>
      </c>
      <c r="T45" s="22">
        <f t="shared" si="17"/>
        <v>0.64231595999999969</v>
      </c>
      <c r="U45" s="22">
        <f t="shared" si="6"/>
        <v>159.67270485495411</v>
      </c>
      <c r="V45" s="22">
        <f t="shared" si="7"/>
        <v>0</v>
      </c>
      <c r="W45" s="22">
        <f>MAX(K45-I45,0)*J83</f>
        <v>2373.5123511556467</v>
      </c>
      <c r="X45" s="22">
        <f t="shared" si="8"/>
        <v>-1999.8657161201386</v>
      </c>
      <c r="Z45" s="22">
        <f t="shared" si="9"/>
        <v>-1999.8657161201386</v>
      </c>
      <c r="AA45" s="22">
        <v>0</v>
      </c>
      <c r="AB45" s="22">
        <f t="shared" si="18"/>
        <v>0</v>
      </c>
      <c r="AD45" s="22">
        <f t="shared" si="19"/>
        <v>0</v>
      </c>
      <c r="AE45" s="22">
        <f t="shared" si="11"/>
        <v>0</v>
      </c>
      <c r="AF45" s="22">
        <f t="shared" si="12"/>
        <v>9.9377332549801231E-2</v>
      </c>
      <c r="AG45" s="22">
        <f t="shared" si="13"/>
        <v>0</v>
      </c>
      <c r="AH45" s="22">
        <f t="shared" si="20"/>
        <v>22.793415495831866</v>
      </c>
    </row>
    <row r="52" spans="2:20" x14ac:dyDescent="0.2">
      <c r="B52" s="21" t="s">
        <v>35</v>
      </c>
      <c r="C52" s="19"/>
      <c r="D52" s="19"/>
      <c r="F52" s="21" t="s">
        <v>36</v>
      </c>
      <c r="H52" s="21" t="s">
        <v>37</v>
      </c>
      <c r="I52" s="19"/>
      <c r="J52" s="19"/>
      <c r="K52" s="19"/>
      <c r="N52" s="21" t="s">
        <v>56</v>
      </c>
      <c r="O52" s="19"/>
      <c r="P52" s="19"/>
      <c r="Q52" s="19"/>
      <c r="R52" s="19"/>
      <c r="S52" s="19"/>
      <c r="T52" s="19"/>
    </row>
    <row r="53" spans="2:20" ht="34" x14ac:dyDescent="0.2">
      <c r="B53" s="19" t="s">
        <v>0</v>
      </c>
      <c r="C53" s="19"/>
      <c r="D53" s="19"/>
      <c r="F53" s="19"/>
      <c r="G53" s="14"/>
      <c r="H53" s="19"/>
      <c r="I53" s="23"/>
      <c r="J53" s="23"/>
      <c r="K53" s="19"/>
      <c r="N53" s="19" t="s">
        <v>13</v>
      </c>
      <c r="O53" s="20" t="s">
        <v>34</v>
      </c>
      <c r="P53" s="20" t="s">
        <v>33</v>
      </c>
      <c r="Q53" s="20" t="s">
        <v>32</v>
      </c>
      <c r="R53" s="19" t="s">
        <v>19</v>
      </c>
      <c r="S53" s="19" t="s">
        <v>20</v>
      </c>
      <c r="T53" s="19" t="s">
        <v>21</v>
      </c>
    </row>
    <row r="54" spans="2:20" x14ac:dyDescent="0.2">
      <c r="B54" s="22">
        <v>30</v>
      </c>
      <c r="C54" s="22">
        <v>0.99968455413538904</v>
      </c>
      <c r="D54" s="28">
        <v>4.1544586461096401E-4</v>
      </c>
      <c r="F54" s="22">
        <v>0.04</v>
      </c>
      <c r="H54" s="28">
        <f>D54</f>
        <v>4.1544586461096401E-4</v>
      </c>
      <c r="I54" s="22">
        <f>(1-H54)*F54</f>
        <v>3.9983382165415561E-2</v>
      </c>
      <c r="J54" s="22">
        <f>1-H54-I54</f>
        <v>0.95960117196997352</v>
      </c>
      <c r="K54" s="22">
        <v>1</v>
      </c>
      <c r="N54" s="22">
        <v>1</v>
      </c>
      <c r="O54" s="22">
        <v>0</v>
      </c>
      <c r="P54" s="22">
        <f>$B$3</f>
        <v>714.17960000000005</v>
      </c>
      <c r="Q54" s="22">
        <f>P54*$B$4</f>
        <v>578.48547600000006</v>
      </c>
      <c r="R54" s="22">
        <f>(Q54+O54)*$B$7</f>
        <v>23.139419040000003</v>
      </c>
      <c r="S54" s="22">
        <f>30+$B$5*(O54+Q54+R54)</f>
        <v>36.016248950399998</v>
      </c>
      <c r="T54" s="22">
        <f>O54+Q54+R54-S54</f>
        <v>565.60864608960003</v>
      </c>
    </row>
    <row r="55" spans="2:20" x14ac:dyDescent="0.2">
      <c r="B55" s="22">
        <v>31</v>
      </c>
      <c r="C55" s="22">
        <v>0.99967271648292844</v>
      </c>
      <c r="D55" s="28">
        <v>4.2728351707156399E-4</v>
      </c>
      <c r="F55" s="22">
        <v>0.04</v>
      </c>
      <c r="H55" s="28">
        <f t="shared" ref="H55:H83" si="27">D55</f>
        <v>4.2728351707156399E-4</v>
      </c>
      <c r="I55" s="22">
        <f t="shared" ref="I55:I82" si="28">(1-H55)*F55</f>
        <v>3.998290865931714E-2</v>
      </c>
      <c r="J55" s="22">
        <f t="shared" ref="J55:J83" si="29">1-H55-I55</f>
        <v>0.95958980782361136</v>
      </c>
      <c r="K55" s="22">
        <f>J54*K54</f>
        <v>0.95960117196997352</v>
      </c>
      <c r="N55" s="22">
        <v>2</v>
      </c>
      <c r="O55" s="22">
        <f>T54</f>
        <v>565.60864608960003</v>
      </c>
      <c r="P55" s="22">
        <f t="shared" ref="P55:P83" si="30">$B$3</f>
        <v>714.17960000000005</v>
      </c>
      <c r="Q55" s="22">
        <f t="shared" ref="Q55:Q83" si="31">P55*$B$4</f>
        <v>578.48547600000006</v>
      </c>
      <c r="R55" s="22">
        <f>(Q55+O55)*$B$7</f>
        <v>45.76376488358401</v>
      </c>
      <c r="S55" s="22">
        <f t="shared" ref="S55:S83" si="32">30+$B$5*(O55+Q55+R55)</f>
        <v>41.898578869731843</v>
      </c>
      <c r="T55" s="22">
        <f t="shared" ref="T55:T83" si="33">O55+Q55+R55-S55</f>
        <v>1147.9593081034523</v>
      </c>
    </row>
    <row r="56" spans="2:20" x14ac:dyDescent="0.2">
      <c r="B56" s="22">
        <v>32</v>
      </c>
      <c r="C56" s="22">
        <v>0.99965941112888679</v>
      </c>
      <c r="D56" s="28">
        <v>4.40588871113212E-4</v>
      </c>
      <c r="F56" s="22">
        <v>0.04</v>
      </c>
      <c r="H56" s="28">
        <f t="shared" si="27"/>
        <v>4.40588871113212E-4</v>
      </c>
      <c r="I56" s="22">
        <f t="shared" si="28"/>
        <v>3.9982376445155475E-2</v>
      </c>
      <c r="J56" s="22">
        <f t="shared" si="29"/>
        <v>0.95957703468373134</v>
      </c>
      <c r="K56" s="22">
        <f t="shared" ref="K56:K83" si="34">J55*K55</f>
        <v>0.92082350419797909</v>
      </c>
      <c r="N56" s="22">
        <v>3</v>
      </c>
      <c r="O56" s="22">
        <f t="shared" ref="O56:O83" si="35">T55</f>
        <v>1147.9593081034523</v>
      </c>
      <c r="P56" s="22">
        <f t="shared" si="30"/>
        <v>714.17960000000005</v>
      </c>
      <c r="Q56" s="22">
        <f t="shared" si="31"/>
        <v>578.48547600000006</v>
      </c>
      <c r="R56" s="22">
        <f t="shared" ref="R56:R81" si="36">(Q56+O56)*$B$7</f>
        <v>69.057791364138097</v>
      </c>
      <c r="S56" s="22">
        <f t="shared" si="32"/>
        <v>47.955025754675901</v>
      </c>
      <c r="T56" s="22">
        <f t="shared" si="33"/>
        <v>1747.5475497129144</v>
      </c>
    </row>
    <row r="57" spans="2:20" x14ac:dyDescent="0.2">
      <c r="B57" s="22">
        <v>33</v>
      </c>
      <c r="C57" s="22">
        <v>0.99964445612233466</v>
      </c>
      <c r="D57" s="28">
        <v>4.55543877665343E-4</v>
      </c>
      <c r="F57" s="22">
        <v>0.04</v>
      </c>
      <c r="H57" s="28">
        <f t="shared" si="27"/>
        <v>4.55543877665343E-4</v>
      </c>
      <c r="I57" s="22">
        <f t="shared" si="28"/>
        <v>3.9981778244893386E-2</v>
      </c>
      <c r="J57" s="22">
        <f t="shared" si="29"/>
        <v>0.95956267787744132</v>
      </c>
      <c r="K57" s="22">
        <f t="shared" si="34"/>
        <v>0.88360108762537926</v>
      </c>
      <c r="N57" s="22">
        <v>4</v>
      </c>
      <c r="O57" s="22">
        <f t="shared" si="35"/>
        <v>1747.5475497129144</v>
      </c>
      <c r="P57" s="22">
        <f t="shared" si="30"/>
        <v>714.17960000000005</v>
      </c>
      <c r="Q57" s="22">
        <f t="shared" si="31"/>
        <v>578.48547600000006</v>
      </c>
      <c r="R57" s="22">
        <f t="shared" si="36"/>
        <v>93.041321028516577</v>
      </c>
      <c r="S57" s="22">
        <f t="shared" si="32"/>
        <v>54.190743467414308</v>
      </c>
      <c r="T57" s="22">
        <f t="shared" si="33"/>
        <v>2364.8836032740164</v>
      </c>
    </row>
    <row r="58" spans="2:20" x14ac:dyDescent="0.2">
      <c r="B58" s="22">
        <v>34</v>
      </c>
      <c r="C58" s="22">
        <v>0.99962764696203188</v>
      </c>
      <c r="D58" s="28">
        <v>4.7235303796812101E-4</v>
      </c>
      <c r="F58" s="22">
        <v>0.04</v>
      </c>
      <c r="H58" s="28">
        <f t="shared" si="27"/>
        <v>4.7235303796812101E-4</v>
      </c>
      <c r="I58" s="22">
        <f t="shared" si="28"/>
        <v>3.9981105878481277E-2</v>
      </c>
      <c r="J58" s="22">
        <f t="shared" si="29"/>
        <v>0.95954654108355064</v>
      </c>
      <c r="K58" s="22">
        <f t="shared" si="34"/>
        <v>0.84787062581722861</v>
      </c>
      <c r="N58" s="22">
        <v>5</v>
      </c>
      <c r="O58" s="22">
        <f t="shared" si="35"/>
        <v>2364.8836032740164</v>
      </c>
      <c r="P58" s="22">
        <f t="shared" si="30"/>
        <v>714.17960000000005</v>
      </c>
      <c r="Q58" s="22">
        <f t="shared" si="31"/>
        <v>578.48547600000006</v>
      </c>
      <c r="R58" s="22">
        <f t="shared" si="36"/>
        <v>117.73476317096065</v>
      </c>
      <c r="S58" s="22">
        <f t="shared" si="32"/>
        <v>60.611038424449774</v>
      </c>
      <c r="T58" s="22">
        <f t="shared" si="33"/>
        <v>3000.4928040205273</v>
      </c>
    </row>
    <row r="59" spans="2:20" x14ac:dyDescent="0.2">
      <c r="B59" s="22">
        <v>35</v>
      </c>
      <c r="C59" s="22">
        <v>0.9996087538032451</v>
      </c>
      <c r="D59" s="22">
        <v>3.9124619675490191E-4</v>
      </c>
      <c r="F59" s="22">
        <v>0.04</v>
      </c>
      <c r="H59" s="22">
        <f t="shared" si="27"/>
        <v>3.9124619675490191E-4</v>
      </c>
      <c r="I59" s="22">
        <f t="shared" si="28"/>
        <v>3.9984350152129804E-2</v>
      </c>
      <c r="J59" s="22">
        <f t="shared" si="29"/>
        <v>0.95962440365111534</v>
      </c>
      <c r="K59" s="22">
        <f t="shared" si="34"/>
        <v>0.81357132628926709</v>
      </c>
      <c r="N59" s="22">
        <v>6</v>
      </c>
      <c r="O59" s="22">
        <f t="shared" si="35"/>
        <v>3000.4928040205273</v>
      </c>
      <c r="P59" s="22">
        <f t="shared" si="30"/>
        <v>714.17960000000005</v>
      </c>
      <c r="Q59" s="22">
        <f t="shared" si="31"/>
        <v>578.48547600000006</v>
      </c>
      <c r="R59" s="22">
        <f t="shared" si="36"/>
        <v>143.15913120082109</v>
      </c>
      <c r="S59" s="22">
        <f t="shared" si="32"/>
        <v>67.221374112213482</v>
      </c>
      <c r="T59" s="22">
        <f t="shared" si="33"/>
        <v>3654.9160371091352</v>
      </c>
    </row>
    <row r="60" spans="2:20" x14ac:dyDescent="0.2">
      <c r="B60" s="22">
        <v>36</v>
      </c>
      <c r="C60" s="22">
        <v>0.99958751831901593</v>
      </c>
      <c r="D60" s="22">
        <v>4.1248168098406701E-4</v>
      </c>
      <c r="F60" s="22">
        <v>0.04</v>
      </c>
      <c r="H60" s="22">
        <f t="shared" si="27"/>
        <v>4.1248168098406701E-4</v>
      </c>
      <c r="I60" s="22">
        <f t="shared" si="28"/>
        <v>3.9983500732760635E-2</v>
      </c>
      <c r="J60" s="22">
        <f t="shared" si="29"/>
        <v>0.95960401758625524</v>
      </c>
      <c r="K60" s="22">
        <f t="shared" si="34"/>
        <v>0.78072289881798496</v>
      </c>
      <c r="N60" s="22">
        <v>7</v>
      </c>
      <c r="O60" s="22">
        <f t="shared" si="35"/>
        <v>3654.9160371091352</v>
      </c>
      <c r="P60" s="22">
        <f t="shared" si="30"/>
        <v>714.17960000000005</v>
      </c>
      <c r="Q60" s="22">
        <f t="shared" si="31"/>
        <v>578.48547600000006</v>
      </c>
      <c r="R60" s="22">
        <f t="shared" si="36"/>
        <v>169.33606052436542</v>
      </c>
      <c r="S60" s="22">
        <f t="shared" si="32"/>
        <v>74.027375736335017</v>
      </c>
      <c r="T60" s="22">
        <f t="shared" si="33"/>
        <v>4328.7101978971659</v>
      </c>
    </row>
    <row r="61" spans="2:20" x14ac:dyDescent="0.2">
      <c r="B61" s="22">
        <v>37</v>
      </c>
      <c r="C61" s="22">
        <v>0.99956365017324111</v>
      </c>
      <c r="D61" s="22">
        <v>4.3634982675888612E-4</v>
      </c>
      <c r="F61" s="22">
        <v>0.04</v>
      </c>
      <c r="H61" s="22">
        <f t="shared" si="27"/>
        <v>4.3634982675888612E-4</v>
      </c>
      <c r="I61" s="22">
        <f t="shared" si="28"/>
        <v>3.9982546006929645E-2</v>
      </c>
      <c r="J61" s="22">
        <f t="shared" si="29"/>
        <v>0.95958110416631148</v>
      </c>
      <c r="K61" s="22">
        <f t="shared" si="34"/>
        <v>0.74918483032732586</v>
      </c>
      <c r="N61" s="22">
        <v>8</v>
      </c>
      <c r="O61" s="22">
        <f t="shared" si="35"/>
        <v>4328.7101978971659</v>
      </c>
      <c r="P61" s="22">
        <f t="shared" si="30"/>
        <v>714.17960000000005</v>
      </c>
      <c r="Q61" s="22">
        <f t="shared" si="31"/>
        <v>578.48547600000006</v>
      </c>
      <c r="R61" s="22">
        <f t="shared" si="36"/>
        <v>196.28782695588663</v>
      </c>
      <c r="S61" s="22">
        <f t="shared" si="32"/>
        <v>81.034835008530536</v>
      </c>
      <c r="T61" s="22">
        <f t="shared" si="33"/>
        <v>5022.4486658445221</v>
      </c>
    </row>
    <row r="62" spans="2:20" x14ac:dyDescent="0.2">
      <c r="B62" s="22">
        <v>38</v>
      </c>
      <c r="C62" s="22">
        <v>0.99953682305770042</v>
      </c>
      <c r="D62" s="22">
        <v>4.6317694229958128E-4</v>
      </c>
      <c r="F62" s="22">
        <v>0.04</v>
      </c>
      <c r="H62" s="22">
        <f t="shared" si="27"/>
        <v>4.6317694229958128E-4</v>
      </c>
      <c r="I62" s="22">
        <f t="shared" si="28"/>
        <v>3.9981472922308019E-2</v>
      </c>
      <c r="J62" s="22">
        <f t="shared" si="29"/>
        <v>0.95955535013539239</v>
      </c>
      <c r="K62" s="22">
        <f t="shared" si="34"/>
        <v>0.71890360671014608</v>
      </c>
      <c r="N62" s="22">
        <v>9</v>
      </c>
      <c r="O62" s="22">
        <f t="shared" si="35"/>
        <v>5022.4486658445221</v>
      </c>
      <c r="P62" s="22">
        <f t="shared" si="30"/>
        <v>714.17960000000005</v>
      </c>
      <c r="Q62" s="22">
        <f t="shared" si="31"/>
        <v>578.48547600000006</v>
      </c>
      <c r="R62" s="22">
        <f t="shared" si="36"/>
        <v>224.03736567378087</v>
      </c>
      <c r="S62" s="22">
        <f t="shared" si="32"/>
        <v>88.249715075183033</v>
      </c>
      <c r="T62" s="22">
        <f t="shared" si="33"/>
        <v>5736.7217924431197</v>
      </c>
    </row>
    <row r="63" spans="2:20" x14ac:dyDescent="0.2">
      <c r="B63" s="22">
        <v>39</v>
      </c>
      <c r="C63" s="22">
        <v>0.99950667023929685</v>
      </c>
      <c r="D63" s="22">
        <v>4.9332976070315393E-4</v>
      </c>
      <c r="F63" s="22">
        <v>0.04</v>
      </c>
      <c r="H63" s="22">
        <f t="shared" si="27"/>
        <v>4.9332976070315393E-4</v>
      </c>
      <c r="I63" s="22">
        <f t="shared" si="28"/>
        <v>3.9980266809571875E-2</v>
      </c>
      <c r="J63" s="22">
        <f t="shared" si="29"/>
        <v>0.95952640342972495</v>
      </c>
      <c r="K63" s="22">
        <f t="shared" si="34"/>
        <v>0.68982780205035066</v>
      </c>
      <c r="N63" s="22">
        <v>10</v>
      </c>
      <c r="O63" s="22">
        <f t="shared" si="35"/>
        <v>5736.7217924431197</v>
      </c>
      <c r="P63" s="22">
        <f t="shared" si="30"/>
        <v>714.17960000000005</v>
      </c>
      <c r="Q63" s="22">
        <f t="shared" si="31"/>
        <v>578.48547600000006</v>
      </c>
      <c r="R63" s="22">
        <f t="shared" si="36"/>
        <v>252.60829073772479</v>
      </c>
      <c r="S63" s="22">
        <f t="shared" si="32"/>
        <v>95.678155591808448</v>
      </c>
      <c r="T63" s="22">
        <f t="shared" si="33"/>
        <v>6472.1374035890358</v>
      </c>
    </row>
    <row r="64" spans="2:20" x14ac:dyDescent="0.2">
      <c r="B64" s="22">
        <v>40</v>
      </c>
      <c r="C64" s="22">
        <v>0.99947277955720504</v>
      </c>
      <c r="D64" s="22">
        <v>5.2722044279496227E-4</v>
      </c>
      <c r="F64" s="22">
        <v>0.04</v>
      </c>
      <c r="H64" s="22">
        <f t="shared" si="27"/>
        <v>5.2722044279496227E-4</v>
      </c>
      <c r="I64" s="22">
        <f t="shared" si="28"/>
        <v>3.9978911182288204E-2</v>
      </c>
      <c r="J64" s="22">
        <f t="shared" si="29"/>
        <v>0.95949386837491679</v>
      </c>
      <c r="K64" s="22">
        <f t="shared" si="34"/>
        <v>0.66190798988720523</v>
      </c>
      <c r="N64" s="22">
        <v>11</v>
      </c>
      <c r="O64" s="22">
        <f t="shared" si="35"/>
        <v>6472.1374035890358</v>
      </c>
      <c r="P64" s="22">
        <f t="shared" si="30"/>
        <v>714.17960000000005</v>
      </c>
      <c r="Q64" s="22">
        <f t="shared" si="31"/>
        <v>578.48547600000006</v>
      </c>
      <c r="R64" s="22">
        <f t="shared" si="36"/>
        <v>282.0249151835614</v>
      </c>
      <c r="S64" s="22">
        <f t="shared" si="32"/>
        <v>103.32647794772598</v>
      </c>
      <c r="T64" s="22">
        <f t="shared" si="33"/>
        <v>7229.3213168248712</v>
      </c>
    </row>
    <row r="65" spans="2:20" x14ac:dyDescent="0.2">
      <c r="B65" s="22">
        <v>41</v>
      </c>
      <c r="C65" s="22">
        <v>0.99943468780225275</v>
      </c>
      <c r="D65" s="22">
        <v>5.653121977472475E-4</v>
      </c>
      <c r="F65" s="22">
        <v>0.04</v>
      </c>
      <c r="H65" s="22">
        <f t="shared" si="27"/>
        <v>5.653121977472475E-4</v>
      </c>
      <c r="I65" s="22">
        <f t="shared" si="28"/>
        <v>3.997738751209011E-2</v>
      </c>
      <c r="J65" s="22">
        <f t="shared" si="29"/>
        <v>0.95945730029016263</v>
      </c>
      <c r="K65" s="22">
        <f t="shared" si="34"/>
        <v>0.6350966577251399</v>
      </c>
      <c r="N65" s="22">
        <v>12</v>
      </c>
      <c r="O65" s="22">
        <f t="shared" si="35"/>
        <v>7229.3213168248712</v>
      </c>
      <c r="P65" s="22">
        <f t="shared" si="30"/>
        <v>714.17960000000005</v>
      </c>
      <c r="Q65" s="22">
        <f t="shared" si="31"/>
        <v>578.48547600000006</v>
      </c>
      <c r="R65" s="22">
        <f t="shared" si="36"/>
        <v>312.31227171299486</v>
      </c>
      <c r="S65" s="22">
        <f t="shared" si="32"/>
        <v>111.20119064537866</v>
      </c>
      <c r="T65" s="22">
        <f t="shared" si="33"/>
        <v>8008.9178738924866</v>
      </c>
    </row>
    <row r="66" spans="2:20" x14ac:dyDescent="0.2">
      <c r="B66" s="22">
        <v>42</v>
      </c>
      <c r="C66" s="22">
        <v>0.9993918744026169</v>
      </c>
      <c r="D66" s="22">
        <v>6.0812559738310235E-4</v>
      </c>
      <c r="F66" s="22">
        <v>0.04</v>
      </c>
      <c r="H66" s="22">
        <f t="shared" si="27"/>
        <v>6.0812559738310235E-4</v>
      </c>
      <c r="I66" s="22">
        <f t="shared" si="28"/>
        <v>3.9975674976104679E-2</v>
      </c>
      <c r="J66" s="22">
        <f t="shared" si="29"/>
        <v>0.95941619942651224</v>
      </c>
      <c r="K66" s="22">
        <f t="shared" si="34"/>
        <v>0.60934812464426824</v>
      </c>
      <c r="N66" s="22">
        <v>13</v>
      </c>
      <c r="O66" s="22">
        <f t="shared" si="35"/>
        <v>8008.9178738924866</v>
      </c>
      <c r="P66" s="22">
        <f t="shared" si="30"/>
        <v>714.17960000000005</v>
      </c>
      <c r="Q66" s="22">
        <f t="shared" si="31"/>
        <v>578.48547600000006</v>
      </c>
      <c r="R66" s="22">
        <f t="shared" si="36"/>
        <v>343.49613399569949</v>
      </c>
      <c r="S66" s="22">
        <f t="shared" si="32"/>
        <v>119.30899483888186</v>
      </c>
      <c r="T66" s="22">
        <f t="shared" si="33"/>
        <v>8811.5904890493039</v>
      </c>
    </row>
    <row r="67" spans="2:20" x14ac:dyDescent="0.2">
      <c r="B67" s="22">
        <v>43</v>
      </c>
      <c r="C67" s="22">
        <v>0.99934375433067468</v>
      </c>
      <c r="D67" s="22">
        <v>6.5624566932531714E-4</v>
      </c>
      <c r="F67" s="22">
        <v>0.04</v>
      </c>
      <c r="H67" s="22">
        <f t="shared" si="27"/>
        <v>6.5624566932531714E-4</v>
      </c>
      <c r="I67" s="22">
        <f t="shared" si="28"/>
        <v>3.9973750173226991E-2</v>
      </c>
      <c r="J67" s="22">
        <f t="shared" si="29"/>
        <v>0.95937000415744766</v>
      </c>
      <c r="K67" s="22">
        <f t="shared" si="34"/>
        <v>0.58461846187387645</v>
      </c>
      <c r="N67" s="22">
        <v>14</v>
      </c>
      <c r="O67" s="22">
        <f t="shared" si="35"/>
        <v>8811.5904890493039</v>
      </c>
      <c r="P67" s="22">
        <f t="shared" si="30"/>
        <v>714.17960000000005</v>
      </c>
      <c r="Q67" s="22">
        <f t="shared" si="31"/>
        <v>578.48547600000006</v>
      </c>
      <c r="R67" s="22">
        <f t="shared" si="36"/>
        <v>375.60303860197217</v>
      </c>
      <c r="S67" s="22">
        <f t="shared" si="32"/>
        <v>127.65679003651276</v>
      </c>
      <c r="T67" s="22">
        <f t="shared" si="33"/>
        <v>9638.0222136147622</v>
      </c>
    </row>
    <row r="68" spans="2:20" x14ac:dyDescent="0.2">
      <c r="B68" s="22">
        <v>44</v>
      </c>
      <c r="C68" s="22">
        <v>0.99928967013552195</v>
      </c>
      <c r="D68" s="22">
        <v>7.1032986447805424E-4</v>
      </c>
      <c r="F68" s="22">
        <v>0.04</v>
      </c>
      <c r="H68" s="22">
        <f t="shared" si="27"/>
        <v>7.1032986447805424E-4</v>
      </c>
      <c r="I68" s="22">
        <f t="shared" si="28"/>
        <v>3.9971586805420879E-2</v>
      </c>
      <c r="J68" s="22">
        <f t="shared" si="29"/>
        <v>0.95931808333010105</v>
      </c>
      <c r="K68" s="22">
        <f t="shared" si="34"/>
        <v>0.56086541619846153</v>
      </c>
      <c r="N68" s="22">
        <v>15</v>
      </c>
      <c r="O68" s="22">
        <f t="shared" si="35"/>
        <v>9638.0222136147622</v>
      </c>
      <c r="P68" s="22">
        <f t="shared" si="30"/>
        <v>714.17960000000005</v>
      </c>
      <c r="Q68" s="22">
        <f t="shared" si="31"/>
        <v>578.48547600000006</v>
      </c>
      <c r="R68" s="22">
        <f t="shared" si="36"/>
        <v>408.6603075845905</v>
      </c>
      <c r="S68" s="22">
        <f t="shared" si="32"/>
        <v>136.25167997199352</v>
      </c>
      <c r="T68" s="22">
        <f t="shared" si="33"/>
        <v>10488.916317227358</v>
      </c>
    </row>
    <row r="69" spans="2:20" x14ac:dyDescent="0.2">
      <c r="B69" s="22">
        <v>45</v>
      </c>
      <c r="C69" s="22">
        <v>0.99922888299411228</v>
      </c>
      <c r="D69" s="22">
        <v>7.7111700588772258E-4</v>
      </c>
      <c r="F69" s="22">
        <v>0.04</v>
      </c>
      <c r="H69" s="22">
        <f t="shared" si="27"/>
        <v>7.7111700588772258E-4</v>
      </c>
      <c r="I69" s="22">
        <f t="shared" si="28"/>
        <v>3.9969155319764492E-2</v>
      </c>
      <c r="J69" s="22">
        <f t="shared" si="29"/>
        <v>0.95925972767434775</v>
      </c>
      <c r="K69" s="22">
        <f t="shared" si="34"/>
        <v>0.53804833607364755</v>
      </c>
      <c r="N69" s="22">
        <v>16</v>
      </c>
      <c r="O69" s="22">
        <f t="shared" si="35"/>
        <v>10488.916317227358</v>
      </c>
      <c r="P69" s="22">
        <f t="shared" si="30"/>
        <v>714.17960000000005</v>
      </c>
      <c r="Q69" s="22">
        <f t="shared" si="31"/>
        <v>578.48547600000006</v>
      </c>
      <c r="R69" s="22">
        <f t="shared" si="36"/>
        <v>442.69607172909434</v>
      </c>
      <c r="S69" s="22">
        <f t="shared" si="32"/>
        <v>145.10097864956452</v>
      </c>
      <c r="T69" s="22">
        <f t="shared" si="33"/>
        <v>11364.996886306888</v>
      </c>
    </row>
    <row r="70" spans="2:20" x14ac:dyDescent="0.2">
      <c r="B70" s="22">
        <v>46</v>
      </c>
      <c r="C70" s="22">
        <v>0.99916056266106057</v>
      </c>
      <c r="D70" s="22">
        <v>8.3943733893943051E-4</v>
      </c>
      <c r="F70" s="22">
        <v>0.04</v>
      </c>
      <c r="H70" s="22">
        <f t="shared" si="27"/>
        <v>8.3943733893943051E-4</v>
      </c>
      <c r="I70" s="22">
        <f t="shared" si="28"/>
        <v>3.9966422506442424E-2</v>
      </c>
      <c r="J70" s="22">
        <f t="shared" si="29"/>
        <v>0.95919414015461812</v>
      </c>
      <c r="K70" s="22">
        <f t="shared" si="34"/>
        <v>0.51612810033764311</v>
      </c>
      <c r="N70" s="22">
        <v>17</v>
      </c>
      <c r="O70" s="22">
        <f t="shared" si="35"/>
        <v>11364.996886306888</v>
      </c>
      <c r="P70" s="22">
        <f t="shared" si="30"/>
        <v>714.17960000000005</v>
      </c>
      <c r="Q70" s="22">
        <f t="shared" si="31"/>
        <v>578.48547600000006</v>
      </c>
      <c r="R70" s="22">
        <f t="shared" si="36"/>
        <v>477.73929449227552</v>
      </c>
      <c r="S70" s="22">
        <f t="shared" si="32"/>
        <v>154.21221656799162</v>
      </c>
      <c r="T70" s="22">
        <f t="shared" si="33"/>
        <v>12267.009440231172</v>
      </c>
    </row>
    <row r="71" spans="2:20" x14ac:dyDescent="0.2">
      <c r="B71" s="22">
        <v>47</v>
      </c>
      <c r="C71" s="22">
        <v>0.9990837761827337</v>
      </c>
      <c r="D71" s="22">
        <v>9.1622381726630397E-4</v>
      </c>
      <c r="F71" s="22">
        <v>0.04</v>
      </c>
      <c r="H71" s="22">
        <f t="shared" si="27"/>
        <v>9.1622381726630397E-4</v>
      </c>
      <c r="I71" s="22">
        <f t="shared" si="28"/>
        <v>3.9963351047309352E-2</v>
      </c>
      <c r="J71" s="22">
        <f t="shared" si="29"/>
        <v>0.95912042513542439</v>
      </c>
      <c r="K71" s="22">
        <f t="shared" si="34"/>
        <v>0.49506704941300206</v>
      </c>
      <c r="N71" s="22">
        <v>18</v>
      </c>
      <c r="O71" s="22">
        <f t="shared" si="35"/>
        <v>12267.009440231172</v>
      </c>
      <c r="P71" s="22">
        <f t="shared" si="30"/>
        <v>714.17960000000005</v>
      </c>
      <c r="Q71" s="22">
        <f t="shared" si="31"/>
        <v>578.48547600000006</v>
      </c>
      <c r="R71" s="22">
        <f t="shared" si="36"/>
        <v>513.81979664924688</v>
      </c>
      <c r="S71" s="22">
        <f t="shared" si="32"/>
        <v>163.59314712880419</v>
      </c>
      <c r="T71" s="22">
        <f t="shared" si="33"/>
        <v>13195.721565751614</v>
      </c>
    </row>
    <row r="72" spans="2:20" x14ac:dyDescent="0.2">
      <c r="B72" s="22">
        <v>48</v>
      </c>
      <c r="C72" s="22">
        <v>0.99899747522516436</v>
      </c>
      <c r="D72" s="22">
        <v>1.0025247748356447E-3</v>
      </c>
      <c r="F72" s="22">
        <v>0.04</v>
      </c>
      <c r="H72" s="22">
        <f t="shared" si="27"/>
        <v>1.0025247748356447E-3</v>
      </c>
      <c r="I72" s="22">
        <f t="shared" si="28"/>
        <v>3.9959899009006573E-2</v>
      </c>
      <c r="J72" s="22">
        <f t="shared" si="29"/>
        <v>0.95903757621615782</v>
      </c>
      <c r="K72" s="22">
        <f t="shared" si="34"/>
        <v>0.47482891890353868</v>
      </c>
      <c r="N72" s="22">
        <v>19</v>
      </c>
      <c r="O72" s="22">
        <f t="shared" si="35"/>
        <v>13195.721565751614</v>
      </c>
      <c r="P72" s="22">
        <f t="shared" si="30"/>
        <v>714.17960000000005</v>
      </c>
      <c r="Q72" s="22">
        <f t="shared" si="31"/>
        <v>578.48547600000006</v>
      </c>
      <c r="R72" s="22">
        <f t="shared" si="36"/>
        <v>550.96828167006458</v>
      </c>
      <c r="S72" s="22">
        <f t="shared" si="32"/>
        <v>173.25175323421678</v>
      </c>
      <c r="T72" s="22">
        <f t="shared" si="33"/>
        <v>14151.92357018746</v>
      </c>
    </row>
    <row r="73" spans="2:20" x14ac:dyDescent="0.2">
      <c r="B73" s="22">
        <v>49</v>
      </c>
      <c r="C73" s="22">
        <v>0.99890048184739311</v>
      </c>
      <c r="D73" s="22">
        <v>1.0995181526068931E-3</v>
      </c>
      <c r="F73" s="22">
        <v>0.04</v>
      </c>
      <c r="H73" s="22">
        <f t="shared" si="27"/>
        <v>1.0995181526068931E-3</v>
      </c>
      <c r="I73" s="22">
        <f t="shared" si="28"/>
        <v>3.9956019273895728E-2</v>
      </c>
      <c r="J73" s="22">
        <f t="shared" si="29"/>
        <v>0.95894446257349741</v>
      </c>
      <c r="K73" s="22">
        <f t="shared" si="34"/>
        <v>0.45537877550258832</v>
      </c>
      <c r="N73" s="22">
        <v>20</v>
      </c>
      <c r="O73" s="22">
        <f t="shared" si="35"/>
        <v>14151.92357018746</v>
      </c>
      <c r="P73" s="22">
        <f t="shared" si="30"/>
        <v>714.17960000000005</v>
      </c>
      <c r="Q73" s="22">
        <f t="shared" si="31"/>
        <v>578.48547600000006</v>
      </c>
      <c r="R73" s="22">
        <f t="shared" si="36"/>
        <v>589.21636184749843</v>
      </c>
      <c r="S73" s="22">
        <f t="shared" si="32"/>
        <v>183.1962540803496</v>
      </c>
      <c r="T73" s="22">
        <f t="shared" si="33"/>
        <v>15136.42915395461</v>
      </c>
    </row>
    <row r="74" spans="2:20" x14ac:dyDescent="0.2">
      <c r="B74" s="22">
        <v>50</v>
      </c>
      <c r="C74" s="22">
        <v>0.99879147253187961</v>
      </c>
      <c r="D74" s="22">
        <v>1.2085274681203906E-3</v>
      </c>
      <c r="F74" s="22">
        <v>0.04</v>
      </c>
      <c r="H74" s="22">
        <f t="shared" si="27"/>
        <v>1.2085274681203906E-3</v>
      </c>
      <c r="I74" s="22">
        <f t="shared" si="28"/>
        <v>3.9951658901275187E-2</v>
      </c>
      <c r="J74" s="22">
        <f t="shared" si="29"/>
        <v>0.95883981363060444</v>
      </c>
      <c r="K74" s="22">
        <f t="shared" si="34"/>
        <v>0.43668295514170691</v>
      </c>
      <c r="N74" s="22">
        <v>21</v>
      </c>
      <c r="O74" s="22">
        <f t="shared" si="35"/>
        <v>15136.42915395461</v>
      </c>
      <c r="P74" s="22">
        <f t="shared" si="30"/>
        <v>714.17960000000005</v>
      </c>
      <c r="Q74" s="22">
        <f t="shared" si="31"/>
        <v>578.48547600000006</v>
      </c>
      <c r="R74" s="22">
        <f t="shared" si="36"/>
        <v>628.59658519818447</v>
      </c>
      <c r="S74" s="22">
        <f t="shared" si="32"/>
        <v>193.43511215152793</v>
      </c>
      <c r="T74" s="22">
        <f t="shared" si="33"/>
        <v>16150.076103001265</v>
      </c>
    </row>
    <row r="75" spans="2:20" x14ac:dyDescent="0.2">
      <c r="B75" s="22">
        <v>51</v>
      </c>
      <c r="C75" s="22">
        <v>0.99866896026142316</v>
      </c>
      <c r="D75" s="22">
        <v>1.3310397385768447E-3</v>
      </c>
      <c r="F75" s="22">
        <v>0.04</v>
      </c>
      <c r="H75" s="22">
        <f t="shared" si="27"/>
        <v>1.3310397385768447E-3</v>
      </c>
      <c r="I75" s="22">
        <f t="shared" si="28"/>
        <v>3.9946758410456924E-2</v>
      </c>
      <c r="J75" s="22">
        <f t="shared" si="29"/>
        <v>0.95872220185096624</v>
      </c>
      <c r="K75" s="22">
        <f t="shared" si="34"/>
        <v>0.41870900332373584</v>
      </c>
      <c r="N75" s="22">
        <v>22</v>
      </c>
      <c r="O75" s="22">
        <f t="shared" si="35"/>
        <v>16150.076103001265</v>
      </c>
      <c r="P75" s="22">
        <f t="shared" si="30"/>
        <v>714.17960000000005</v>
      </c>
      <c r="Q75" s="22">
        <f t="shared" si="31"/>
        <v>578.48547600000006</v>
      </c>
      <c r="R75" s="22">
        <f t="shared" si="36"/>
        <v>669.14246316005074</v>
      </c>
      <c r="S75" s="22">
        <f t="shared" si="32"/>
        <v>203.97704042161317</v>
      </c>
      <c r="T75" s="22">
        <f t="shared" si="33"/>
        <v>17193.727001739702</v>
      </c>
    </row>
    <row r="76" spans="2:20" x14ac:dyDescent="0.2">
      <c r="B76" s="22">
        <v>52</v>
      </c>
      <c r="C76" s="22">
        <v>0.99853127440738698</v>
      </c>
      <c r="D76" s="22">
        <v>1.4687255926130183E-3</v>
      </c>
      <c r="F76" s="22">
        <v>0.04</v>
      </c>
      <c r="H76" s="22">
        <f t="shared" si="27"/>
        <v>1.4687255926130183E-3</v>
      </c>
      <c r="I76" s="22">
        <f t="shared" si="28"/>
        <v>3.994125097629548E-2</v>
      </c>
      <c r="J76" s="22">
        <f t="shared" si="29"/>
        <v>0.95859002343109145</v>
      </c>
      <c r="K76" s="22">
        <f t="shared" si="34"/>
        <v>0.40142561760135559</v>
      </c>
      <c r="N76" s="22">
        <v>23</v>
      </c>
      <c r="O76" s="22">
        <f t="shared" si="35"/>
        <v>17193.727001739702</v>
      </c>
      <c r="P76" s="22">
        <f t="shared" si="30"/>
        <v>714.17960000000005</v>
      </c>
      <c r="Q76" s="22">
        <f t="shared" si="31"/>
        <v>578.48547600000006</v>
      </c>
      <c r="R76" s="22">
        <f t="shared" si="36"/>
        <v>710.88849910958822</v>
      </c>
      <c r="S76" s="22">
        <f t="shared" si="32"/>
        <v>214.83100976849292</v>
      </c>
      <c r="T76" s="22">
        <f t="shared" si="33"/>
        <v>18268.2699670808</v>
      </c>
    </row>
    <row r="77" spans="2:20" x14ac:dyDescent="0.2">
      <c r="B77" s="22">
        <v>53</v>
      </c>
      <c r="C77" s="22">
        <v>0.99837653816669603</v>
      </c>
      <c r="D77" s="22">
        <v>1.6234618333039741E-3</v>
      </c>
      <c r="F77" s="22">
        <v>0.04</v>
      </c>
      <c r="H77" s="22">
        <f t="shared" si="27"/>
        <v>1.6234618333039741E-3</v>
      </c>
      <c r="I77" s="22">
        <f t="shared" si="28"/>
        <v>3.9935061526667842E-2</v>
      </c>
      <c r="J77" s="22">
        <f t="shared" si="29"/>
        <v>0.95844147664002821</v>
      </c>
      <c r="K77" s="22">
        <f t="shared" si="34"/>
        <v>0.38480259218232382</v>
      </c>
      <c r="N77" s="22">
        <v>24</v>
      </c>
      <c r="O77" s="22">
        <f t="shared" si="35"/>
        <v>18268.2699670808</v>
      </c>
      <c r="P77" s="22">
        <f t="shared" si="30"/>
        <v>714.17960000000005</v>
      </c>
      <c r="Q77" s="22">
        <f t="shared" si="31"/>
        <v>578.48547600000006</v>
      </c>
      <c r="R77" s="22">
        <f t="shared" si="36"/>
        <v>753.87021772323203</v>
      </c>
      <c r="S77" s="22">
        <f t="shared" si="32"/>
        <v>226.00625660804036</v>
      </c>
      <c r="T77" s="22">
        <f t="shared" si="33"/>
        <v>19374.619404195993</v>
      </c>
    </row>
    <row r="78" spans="2:20" x14ac:dyDescent="0.2">
      <c r="B78" s="22">
        <v>54</v>
      </c>
      <c r="C78" s="22">
        <v>0.99820264325484998</v>
      </c>
      <c r="D78" s="22">
        <v>1.797356745150025E-3</v>
      </c>
      <c r="F78" s="22">
        <v>0.04</v>
      </c>
      <c r="H78" s="22">
        <f t="shared" si="27"/>
        <v>1.797356745150025E-3</v>
      </c>
      <c r="I78" s="22">
        <f t="shared" si="28"/>
        <v>3.9928105730194001E-2</v>
      </c>
      <c r="J78" s="22">
        <f t="shared" si="29"/>
        <v>0.95827453752465597</v>
      </c>
      <c r="K78" s="22">
        <f t="shared" si="34"/>
        <v>0.36881076466613699</v>
      </c>
      <c r="N78" s="22">
        <v>25</v>
      </c>
      <c r="O78" s="22">
        <f t="shared" si="35"/>
        <v>19374.619404195993</v>
      </c>
      <c r="P78" s="22">
        <f t="shared" si="30"/>
        <v>714.17960000000005</v>
      </c>
      <c r="Q78" s="22">
        <f t="shared" si="31"/>
        <v>578.48547600000006</v>
      </c>
      <c r="R78" s="22">
        <f t="shared" si="36"/>
        <v>798.12419520783988</v>
      </c>
      <c r="S78" s="22">
        <f t="shared" si="32"/>
        <v>237.51229075403833</v>
      </c>
      <c r="T78" s="22">
        <f t="shared" si="33"/>
        <v>20513.716784649794</v>
      </c>
    </row>
    <row r="79" spans="2:20" x14ac:dyDescent="0.2">
      <c r="B79" s="22">
        <v>55</v>
      </c>
      <c r="C79" s="22">
        <v>0.99800722152882837</v>
      </c>
      <c r="D79" s="22">
        <v>1.9927784711716301E-3</v>
      </c>
      <c r="F79" s="22">
        <v>0.04</v>
      </c>
      <c r="H79" s="22">
        <f t="shared" si="27"/>
        <v>1.9927784711716301E-3</v>
      </c>
      <c r="I79" s="22">
        <f t="shared" si="28"/>
        <v>3.9920288861153133E-2</v>
      </c>
      <c r="J79" s="22">
        <f t="shared" si="29"/>
        <v>0.9580869326676752</v>
      </c>
      <c r="K79" s="22">
        <f t="shared" si="34"/>
        <v>0.35342196494455713</v>
      </c>
      <c r="N79" s="22">
        <v>26</v>
      </c>
      <c r="O79" s="22">
        <f t="shared" si="35"/>
        <v>20513.716784649794</v>
      </c>
      <c r="P79" s="22">
        <f t="shared" si="30"/>
        <v>714.17960000000005</v>
      </c>
      <c r="Q79" s="22">
        <f t="shared" si="31"/>
        <v>578.48547600000006</v>
      </c>
      <c r="R79" s="22">
        <f t="shared" si="36"/>
        <v>843.68809042599185</v>
      </c>
      <c r="S79" s="22">
        <f t="shared" si="32"/>
        <v>249.3589035107579</v>
      </c>
      <c r="T79" s="22">
        <f t="shared" si="33"/>
        <v>21686.53144756503</v>
      </c>
    </row>
    <row r="80" spans="2:20" x14ac:dyDescent="0.2">
      <c r="B80" s="22">
        <v>56</v>
      </c>
      <c r="C80" s="22">
        <v>0.99778761317702147</v>
      </c>
      <c r="D80" s="22">
        <v>2.2123868229785293E-3</v>
      </c>
      <c r="F80" s="22">
        <v>0.04</v>
      </c>
      <c r="H80" s="22">
        <f t="shared" si="27"/>
        <v>2.2123868229785293E-3</v>
      </c>
      <c r="I80" s="22">
        <f t="shared" si="28"/>
        <v>3.9911504527080859E-2</v>
      </c>
      <c r="J80" s="22">
        <f t="shared" si="29"/>
        <v>0.95787610864994066</v>
      </c>
      <c r="K80" s="22">
        <f t="shared" si="34"/>
        <v>0.33860896633111337</v>
      </c>
      <c r="N80" s="22">
        <v>27</v>
      </c>
      <c r="O80" s="22">
        <f t="shared" si="35"/>
        <v>21686.53144756503</v>
      </c>
      <c r="P80" s="22">
        <f t="shared" si="30"/>
        <v>714.17960000000005</v>
      </c>
      <c r="Q80" s="22">
        <f t="shared" si="31"/>
        <v>578.48547600000006</v>
      </c>
      <c r="R80" s="22">
        <f t="shared" si="36"/>
        <v>890.60067694260124</v>
      </c>
      <c r="S80" s="22">
        <f t="shared" si="32"/>
        <v>261.55617600507634</v>
      </c>
      <c r="T80" s="22">
        <f t="shared" si="33"/>
        <v>22894.061424502557</v>
      </c>
    </row>
    <row r="81" spans="2:20" x14ac:dyDescent="0.2">
      <c r="B81" s="22">
        <v>57</v>
      </c>
      <c r="C81" s="22">
        <v>0.99754083107299685</v>
      </c>
      <c r="D81" s="22">
        <v>2.4591689270031525E-3</v>
      </c>
      <c r="F81" s="22">
        <v>0.04</v>
      </c>
      <c r="H81" s="22">
        <f t="shared" si="27"/>
        <v>2.4591689270031525E-3</v>
      </c>
      <c r="I81" s="22">
        <f t="shared" si="28"/>
        <v>3.9901633242919878E-2</v>
      </c>
      <c r="J81" s="22">
        <f t="shared" si="29"/>
        <v>0.957639197830077</v>
      </c>
      <c r="K81" s="22">
        <f t="shared" si="34"/>
        <v>0.32434543902322566</v>
      </c>
      <c r="N81" s="22">
        <v>28</v>
      </c>
      <c r="O81" s="22">
        <f t="shared" si="35"/>
        <v>22894.061424502557</v>
      </c>
      <c r="P81" s="22">
        <f t="shared" si="30"/>
        <v>714.17960000000005</v>
      </c>
      <c r="Q81" s="22">
        <f t="shared" si="31"/>
        <v>578.48547600000006</v>
      </c>
      <c r="R81" s="22">
        <f t="shared" si="36"/>
        <v>938.90187602010235</v>
      </c>
      <c r="S81" s="22">
        <f t="shared" si="32"/>
        <v>274.11448776522661</v>
      </c>
      <c r="T81" s="22">
        <f t="shared" si="33"/>
        <v>24137.334288757436</v>
      </c>
    </row>
    <row r="82" spans="2:20" x14ac:dyDescent="0.2">
      <c r="B82" s="22">
        <v>58</v>
      </c>
      <c r="C82" s="22">
        <v>0.99726352084579795</v>
      </c>
      <c r="D82" s="22">
        <v>2.7364791542020539E-3</v>
      </c>
      <c r="F82" s="22">
        <v>0.04</v>
      </c>
      <c r="H82" s="22">
        <f t="shared" si="27"/>
        <v>2.7364791542020539E-3</v>
      </c>
      <c r="I82" s="22">
        <f t="shared" si="28"/>
        <v>3.9890540833831915E-2</v>
      </c>
      <c r="J82" s="22">
        <f t="shared" si="29"/>
        <v>0.95737298001196602</v>
      </c>
      <c r="K82" s="22">
        <f t="shared" si="34"/>
        <v>0.31060590604604599</v>
      </c>
      <c r="N82" s="22">
        <v>29</v>
      </c>
      <c r="O82" s="22">
        <f t="shared" si="35"/>
        <v>24137.334288757436</v>
      </c>
      <c r="P82" s="22">
        <f t="shared" si="30"/>
        <v>714.17960000000005</v>
      </c>
      <c r="Q82" s="22">
        <f t="shared" si="31"/>
        <v>578.48547600000006</v>
      </c>
      <c r="R82" s="22">
        <f>(Q82+O82)*$B$7</f>
        <v>988.63279059029753</v>
      </c>
      <c r="S82" s="22">
        <f t="shared" si="32"/>
        <v>287.04452555347734</v>
      </c>
      <c r="T82" s="22">
        <f t="shared" si="33"/>
        <v>25417.40802979426</v>
      </c>
    </row>
    <row r="83" spans="2:20" x14ac:dyDescent="0.2">
      <c r="B83" s="22">
        <v>59</v>
      </c>
      <c r="C83" s="22">
        <v>0.99695191617142243</v>
      </c>
      <c r="D83" s="22">
        <v>3.0480838285775746E-3</v>
      </c>
      <c r="F83" s="22">
        <v>0</v>
      </c>
      <c r="H83" s="22">
        <f t="shared" si="27"/>
        <v>3.0480838285775746E-3</v>
      </c>
      <c r="I83" s="22">
        <f>0</f>
        <v>0</v>
      </c>
      <c r="J83" s="22">
        <f t="shared" si="29"/>
        <v>0.99695191617142243</v>
      </c>
      <c r="K83" s="22">
        <f t="shared" si="34"/>
        <v>0.29736570188061978</v>
      </c>
      <c r="N83" s="22">
        <v>30</v>
      </c>
      <c r="O83" s="22">
        <f t="shared" si="35"/>
        <v>25417.40802979426</v>
      </c>
      <c r="P83" s="22">
        <f t="shared" si="30"/>
        <v>714.17960000000005</v>
      </c>
      <c r="Q83" s="22">
        <f t="shared" si="31"/>
        <v>578.48547600000006</v>
      </c>
      <c r="R83" s="22">
        <f>(Q83+O83)*$B$7</f>
        <v>1039.8357402317704</v>
      </c>
      <c r="S83" s="22">
        <f t="shared" si="32"/>
        <v>300.35729246026034</v>
      </c>
      <c r="T83" s="22">
        <f t="shared" si="33"/>
        <v>26735.371953565773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Task 1 answer sheet</vt:lpstr>
      <vt:lpstr>Life table @5.5%</vt:lpstr>
      <vt:lpstr>mortality check with R</vt:lpstr>
      <vt:lpstr>Task 2 a answer sheet</vt:lpstr>
      <vt:lpstr>Task 2 a</vt:lpstr>
      <vt:lpstr>Scenario a</vt:lpstr>
      <vt:lpstr>Scenario b</vt:lpstr>
      <vt:lpstr>Scenario c</vt:lpstr>
      <vt:lpstr>Scenario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 Zhu</dc:creator>
  <cp:lastModifiedBy>Microsoft Office User</cp:lastModifiedBy>
  <dcterms:created xsi:type="dcterms:W3CDTF">2022-04-06T09:48:19Z</dcterms:created>
  <dcterms:modified xsi:type="dcterms:W3CDTF">2023-05-15T09:48:17Z</dcterms:modified>
</cp:coreProperties>
</file>