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69DEB6C9-A590-495B-BEC0-2DAEE639ED5C}" xr6:coauthVersionLast="46" xr6:coauthVersionMax="46" xr10:uidLastSave="{00000000-0000-0000-0000-000000000000}"/>
  <bookViews>
    <workbookView xWindow="-120" yWindow="-120" windowWidth="29040" windowHeight="15840" activeTab="6" xr2:uid="{00000000-000D-0000-FFFF-FFFF00000000}"/>
  </bookViews>
  <sheets>
    <sheet name="EAM" sheetId="1" r:id="rId1"/>
    <sheet name="EAM_BUT" sheetId="5" r:id="rId2"/>
    <sheet name="HeatLoads_BUT" sheetId="6" r:id="rId3"/>
    <sheet name="MatchCosts" sheetId="7" r:id="rId4"/>
    <sheet name="StreamData" sheetId="2" r:id="rId5"/>
    <sheet name="EconomicData" sheetId="8" r:id="rId6"/>
    <sheet name="ManualParameter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N3" i="1" l="1"/>
  <c r="N2" i="1"/>
  <c r="G7" i="5"/>
  <c r="L2" i="1"/>
  <c r="Z2" i="1" l="1"/>
  <c r="Z3" i="1"/>
  <c r="G8" i="5"/>
  <c r="G6" i="5"/>
  <c r="G3" i="5"/>
  <c r="E3" i="5"/>
  <c r="E4" i="5"/>
  <c r="E5" i="5"/>
  <c r="E6" i="5"/>
  <c r="E7" i="5"/>
  <c r="E8" i="5"/>
  <c r="E2" i="5"/>
  <c r="L3" i="1"/>
  <c r="L4" i="1"/>
  <c r="L5" i="1"/>
  <c r="L6" i="1"/>
  <c r="L7" i="1"/>
  <c r="L8" i="1"/>
  <c r="F10" i="2" l="1"/>
  <c r="F19" i="2"/>
  <c r="K11" i="2" l="1"/>
  <c r="K12" i="2"/>
  <c r="K13" i="2"/>
  <c r="K14" i="2"/>
  <c r="K15" i="2"/>
  <c r="K16" i="2"/>
  <c r="K17" i="2"/>
  <c r="K2" i="2"/>
  <c r="K3" i="2"/>
  <c r="K5" i="2"/>
  <c r="K6" i="2"/>
  <c r="K7" i="2"/>
  <c r="K8" i="2"/>
  <c r="F9" i="2" l="1"/>
  <c r="F18" i="2"/>
</calcChain>
</file>

<file path=xl/sharedStrings.xml><?xml version="1.0" encoding="utf-8"?>
<sst xmlns="http://schemas.openxmlformats.org/spreadsheetml/2006/main" count="91" uniqueCount="67">
  <si>
    <t>HEX</t>
  </si>
  <si>
    <t>HS</t>
  </si>
  <si>
    <t>CS</t>
  </si>
  <si>
    <t>k</t>
  </si>
  <si>
    <t>ex</t>
  </si>
  <si>
    <t>Stream</t>
  </si>
  <si>
    <t>Tin</t>
  </si>
  <si>
    <t>Tout</t>
  </si>
  <si>
    <t>h</t>
  </si>
  <si>
    <t>H/C</t>
  </si>
  <si>
    <t>H</t>
  </si>
  <si>
    <t>C</t>
  </si>
  <si>
    <t>MaxSplitsPerk</t>
  </si>
  <si>
    <t>tstart</t>
  </si>
  <si>
    <t>tend</t>
  </si>
  <si>
    <t>m_dot</t>
  </si>
  <si>
    <t>cp</t>
  </si>
  <si>
    <t>dTLb</t>
  </si>
  <si>
    <t>c_A</t>
  </si>
  <si>
    <t>c_0</t>
  </si>
  <si>
    <t>d_f</t>
  </si>
  <si>
    <t>OC</t>
  </si>
  <si>
    <t>UtilityCostperkWh</t>
  </si>
  <si>
    <t>ad_hs</t>
  </si>
  <si>
    <t>ad_cs</t>
  </si>
  <si>
    <t>A_ex</t>
  </si>
  <si>
    <t>MinimalHeatLoad</t>
  </si>
  <si>
    <t>c_0_HEX</t>
  </si>
  <si>
    <t>c_A_HEX</t>
  </si>
  <si>
    <t>d_f_HEX</t>
  </si>
  <si>
    <t>c_R_HEX</t>
  </si>
  <si>
    <t>c_0_split</t>
  </si>
  <si>
    <t>c_M_split</t>
  </si>
  <si>
    <t>d_f_split</t>
  </si>
  <si>
    <t>c_R_split</t>
  </si>
  <si>
    <t>c_0_bypass</t>
  </si>
  <si>
    <t>c_M_bypass</t>
  </si>
  <si>
    <t>d_f_bypass</t>
  </si>
  <si>
    <t>c_R_bypass</t>
  </si>
  <si>
    <t>c_0_admixer</t>
  </si>
  <si>
    <t>c_M_admixer</t>
  </si>
  <si>
    <t>d_f_admixer</t>
  </si>
  <si>
    <t>c_R_admixer</t>
  </si>
  <si>
    <t>c_0_repipe</t>
  </si>
  <si>
    <t>c_M_repipe</t>
  </si>
  <si>
    <t>d_f_repipe</t>
  </si>
  <si>
    <t>c_0_resequence</t>
  </si>
  <si>
    <t>c_M_resequence</t>
  </si>
  <si>
    <t>d_f_resequence</t>
  </si>
  <si>
    <t>Hot Streams</t>
  </si>
  <si>
    <t>Cold Streams</t>
  </si>
  <si>
    <t>Soft</t>
  </si>
  <si>
    <t>ExtremT</t>
  </si>
  <si>
    <t>H_dot</t>
  </si>
  <si>
    <t>DeprecationLifetime</t>
  </si>
  <si>
    <t>InterestRate</t>
  </si>
  <si>
    <t>BUT_HEX</t>
  </si>
  <si>
    <t>OC1</t>
  </si>
  <si>
    <t>OC2</t>
  </si>
  <si>
    <t>by_hs</t>
  </si>
  <si>
    <t>by_cs</t>
  </si>
  <si>
    <t>CU</t>
  </si>
  <si>
    <t>HU</t>
  </si>
  <si>
    <t>stream</t>
  </si>
  <si>
    <t>c_R</t>
  </si>
  <si>
    <t>tonsCO2emissionsperkWh</t>
  </si>
  <si>
    <t>TACEmissionWeightFactor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</si>
</sst>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"/>
  <sheetViews>
    <sheetView workbookViewId="0">
      <pane ySplit="1" topLeftCell="A2" activePane="bottomLeft" state="frozen"/>
      <selection pane="bottomLeft" activeCell="O13" sqref="O13"/>
    </sheetView>
  </sheetViews>
  <sheetFormatPr baseColWidth="10" defaultColWidth="9.140625" defaultRowHeight="15" x14ac:dyDescent="0.25"/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59</v>
      </c>
      <c r="F1" s="1" t="s">
        <v>23</v>
      </c>
      <c r="G1" s="1" t="s">
        <v>60</v>
      </c>
      <c r="H1" s="1" t="s">
        <v>24</v>
      </c>
      <c r="I1" s="1" t="s">
        <v>4</v>
      </c>
      <c r="J1" s="1" t="s">
        <v>25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</row>
    <row r="2" spans="1:32" x14ac:dyDescent="0.25">
      <c r="A2">
        <v>1</v>
      </c>
      <c r="B2">
        <v>1</v>
      </c>
      <c r="C2">
        <v>1</v>
      </c>
      <c r="D2">
        <v>3</v>
      </c>
      <c r="E2">
        <v>0</v>
      </c>
      <c r="F2">
        <v>1</v>
      </c>
      <c r="G2">
        <v>0</v>
      </c>
      <c r="H2">
        <v>0</v>
      </c>
      <c r="I2">
        <v>1</v>
      </c>
      <c r="J2">
        <v>16</v>
      </c>
      <c r="K2">
        <v>0</v>
      </c>
      <c r="L2">
        <f>577*3</f>
        <v>1731</v>
      </c>
      <c r="M2">
        <v>0.61</v>
      </c>
      <c r="N2">
        <f>577*1.1*J2^0.61</f>
        <v>3444.1470665241495</v>
      </c>
      <c r="O2">
        <v>40000</v>
      </c>
      <c r="P2">
        <v>0</v>
      </c>
      <c r="Q2">
        <v>1</v>
      </c>
      <c r="R2">
        <v>0</v>
      </c>
      <c r="S2">
        <v>40000</v>
      </c>
      <c r="T2">
        <v>0</v>
      </c>
      <c r="U2">
        <v>1</v>
      </c>
      <c r="V2">
        <v>0</v>
      </c>
      <c r="W2">
        <v>40000</v>
      </c>
      <c r="X2">
        <v>0</v>
      </c>
      <c r="Y2">
        <v>1</v>
      </c>
      <c r="Z2">
        <f>W2/3*1.1</f>
        <v>14666.666666666668</v>
      </c>
      <c r="AA2">
        <v>68000</v>
      </c>
      <c r="AB2">
        <v>0</v>
      </c>
      <c r="AC2">
        <v>1</v>
      </c>
      <c r="AD2">
        <v>40000</v>
      </c>
      <c r="AE2">
        <v>0</v>
      </c>
      <c r="AF2">
        <v>1</v>
      </c>
    </row>
    <row r="3" spans="1:32" x14ac:dyDescent="0.25">
      <c r="A3">
        <v>2</v>
      </c>
      <c r="B3">
        <v>1</v>
      </c>
      <c r="C3">
        <v>2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2.5</v>
      </c>
      <c r="K3">
        <v>0</v>
      </c>
      <c r="L3">
        <f t="shared" ref="L3:L8" si="0">577*3</f>
        <v>1731</v>
      </c>
      <c r="M3">
        <v>0.61</v>
      </c>
      <c r="N3">
        <f>577*1.1*J3^0.61</f>
        <v>1109.9716936396296</v>
      </c>
      <c r="O3">
        <v>40000</v>
      </c>
      <c r="P3">
        <v>0</v>
      </c>
      <c r="Q3">
        <v>1</v>
      </c>
      <c r="R3">
        <v>0</v>
      </c>
      <c r="S3">
        <v>40000</v>
      </c>
      <c r="T3">
        <v>0</v>
      </c>
      <c r="U3">
        <v>1</v>
      </c>
      <c r="V3">
        <v>0</v>
      </c>
      <c r="W3">
        <v>40000</v>
      </c>
      <c r="X3">
        <v>0</v>
      </c>
      <c r="Y3">
        <v>1</v>
      </c>
      <c r="Z3">
        <f>W3/3*1.1</f>
        <v>14666.666666666668</v>
      </c>
      <c r="AA3">
        <v>68000</v>
      </c>
      <c r="AB3">
        <v>0</v>
      </c>
      <c r="AC3">
        <v>1</v>
      </c>
      <c r="AD3">
        <v>40000</v>
      </c>
      <c r="AE3">
        <v>0</v>
      </c>
      <c r="AF3">
        <v>1</v>
      </c>
    </row>
    <row r="4" spans="1:32" x14ac:dyDescent="0.25">
      <c r="A4">
        <v>3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1731</v>
      </c>
      <c r="M4">
        <v>0.61</v>
      </c>
      <c r="N4">
        <v>0</v>
      </c>
      <c r="O4">
        <v>40000</v>
      </c>
      <c r="P4">
        <v>0</v>
      </c>
      <c r="Q4">
        <v>1</v>
      </c>
      <c r="R4">
        <v>0</v>
      </c>
      <c r="S4">
        <v>40000</v>
      </c>
      <c r="T4">
        <v>0</v>
      </c>
      <c r="U4">
        <v>1</v>
      </c>
      <c r="V4">
        <v>0</v>
      </c>
      <c r="W4">
        <v>40000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1</v>
      </c>
    </row>
    <row r="5" spans="1:32" x14ac:dyDescent="0.25">
      <c r="A5">
        <v>4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1731</v>
      </c>
      <c r="M5">
        <v>0.61</v>
      </c>
      <c r="N5">
        <v>0</v>
      </c>
      <c r="O5">
        <v>40000</v>
      </c>
      <c r="P5">
        <v>0</v>
      </c>
      <c r="Q5">
        <v>1</v>
      </c>
      <c r="R5">
        <v>0</v>
      </c>
      <c r="S5">
        <v>40000</v>
      </c>
      <c r="T5">
        <v>0</v>
      </c>
      <c r="U5">
        <v>1</v>
      </c>
      <c r="V5">
        <v>0</v>
      </c>
      <c r="W5">
        <v>40000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1</v>
      </c>
    </row>
    <row r="6" spans="1:32" x14ac:dyDescent="0.25">
      <c r="A6">
        <v>5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1731</v>
      </c>
      <c r="M6">
        <v>0.61</v>
      </c>
      <c r="N6">
        <v>0</v>
      </c>
      <c r="O6">
        <v>40000</v>
      </c>
      <c r="P6">
        <v>0</v>
      </c>
      <c r="Q6">
        <v>1</v>
      </c>
      <c r="R6">
        <v>0</v>
      </c>
      <c r="S6">
        <v>40000</v>
      </c>
      <c r="T6">
        <v>0</v>
      </c>
      <c r="U6">
        <v>1</v>
      </c>
      <c r="V6">
        <v>0</v>
      </c>
      <c r="W6">
        <v>40000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</row>
    <row r="7" spans="1:32" x14ac:dyDescent="0.25">
      <c r="A7">
        <v>6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1731</v>
      </c>
      <c r="M7">
        <v>0.61</v>
      </c>
      <c r="N7">
        <v>0</v>
      </c>
      <c r="O7">
        <v>40000</v>
      </c>
      <c r="P7">
        <v>0</v>
      </c>
      <c r="Q7">
        <v>1</v>
      </c>
      <c r="R7">
        <v>0</v>
      </c>
      <c r="S7">
        <v>40000</v>
      </c>
      <c r="T7">
        <v>0</v>
      </c>
      <c r="U7">
        <v>1</v>
      </c>
      <c r="V7">
        <v>0</v>
      </c>
      <c r="W7">
        <v>40000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1</v>
      </c>
    </row>
    <row r="8" spans="1:32" x14ac:dyDescent="0.25">
      <c r="A8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1731</v>
      </c>
      <c r="M8">
        <v>0.61</v>
      </c>
      <c r="N8">
        <v>0</v>
      </c>
      <c r="O8">
        <v>40000</v>
      </c>
      <c r="P8">
        <v>0</v>
      </c>
      <c r="Q8">
        <v>1</v>
      </c>
      <c r="R8">
        <v>0</v>
      </c>
      <c r="S8">
        <v>40000</v>
      </c>
      <c r="T8">
        <v>0</v>
      </c>
      <c r="U8">
        <v>1</v>
      </c>
      <c r="V8">
        <v>0</v>
      </c>
      <c r="W8">
        <v>40000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</row>
    <row r="12" spans="1:3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32" x14ac:dyDescent="0.25">
      <c r="A13" s="3"/>
      <c r="B13" s="3"/>
      <c r="C13" s="3"/>
      <c r="D13" s="3"/>
      <c r="E13" s="3"/>
    </row>
    <row r="14" spans="1:32" x14ac:dyDescent="0.25">
      <c r="A14" s="3"/>
      <c r="B14" s="3"/>
      <c r="C14" s="3"/>
      <c r="D14" s="3"/>
      <c r="E14" s="3"/>
    </row>
    <row r="15" spans="1:32" x14ac:dyDescent="0.25">
      <c r="A15" s="3"/>
      <c r="B15" s="3"/>
      <c r="C15" s="3"/>
      <c r="D15" s="3"/>
      <c r="E15" s="3"/>
    </row>
    <row r="16" spans="1:32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A6" sqref="A6"/>
    </sheetView>
  </sheetViews>
  <sheetFormatPr baseColWidth="10" defaultRowHeight="15" x14ac:dyDescent="0.25"/>
  <cols>
    <col min="3" max="3" width="11.42578125" customWidth="1"/>
  </cols>
  <sheetData>
    <row r="1" spans="1:8" s="1" customFormat="1" x14ac:dyDescent="0.25">
      <c r="A1" s="1" t="s">
        <v>0</v>
      </c>
      <c r="B1" s="1" t="s">
        <v>63</v>
      </c>
      <c r="C1" s="1" t="s">
        <v>9</v>
      </c>
      <c r="D1" s="1" t="s">
        <v>19</v>
      </c>
      <c r="E1" s="1" t="s">
        <v>18</v>
      </c>
      <c r="F1" s="1" t="s">
        <v>20</v>
      </c>
      <c r="G1" s="1" t="s">
        <v>64</v>
      </c>
      <c r="H1" s="1" t="s">
        <v>25</v>
      </c>
    </row>
    <row r="2" spans="1:8" x14ac:dyDescent="0.25">
      <c r="A2">
        <v>1</v>
      </c>
      <c r="B2">
        <v>1</v>
      </c>
      <c r="C2" t="s">
        <v>61</v>
      </c>
      <c r="D2">
        <v>0</v>
      </c>
      <c r="E2">
        <f>577*3</f>
        <v>1731</v>
      </c>
      <c r="F2">
        <v>0.61</v>
      </c>
      <c r="G2">
        <v>0</v>
      </c>
      <c r="H2">
        <v>0</v>
      </c>
    </row>
    <row r="3" spans="1:8" x14ac:dyDescent="0.25">
      <c r="A3">
        <v>2</v>
      </c>
      <c r="B3">
        <v>2</v>
      </c>
      <c r="C3" t="s">
        <v>61</v>
      </c>
      <c r="D3">
        <v>0</v>
      </c>
      <c r="E3">
        <f t="shared" ref="E3:E8" si="0">577*3</f>
        <v>1731</v>
      </c>
      <c r="F3">
        <v>0.61</v>
      </c>
      <c r="G3">
        <f>577*1.1*H3^0.61</f>
        <v>1815.3618095450245</v>
      </c>
      <c r="H3">
        <v>5.6</v>
      </c>
    </row>
    <row r="4" spans="1:8" x14ac:dyDescent="0.25">
      <c r="A4">
        <v>3</v>
      </c>
      <c r="B4">
        <v>1</v>
      </c>
      <c r="C4" t="s">
        <v>62</v>
      </c>
      <c r="D4">
        <v>0</v>
      </c>
      <c r="E4">
        <f t="shared" si="0"/>
        <v>1731</v>
      </c>
      <c r="F4">
        <v>0.61</v>
      </c>
      <c r="G4">
        <v>0</v>
      </c>
      <c r="H4">
        <v>0</v>
      </c>
    </row>
    <row r="5" spans="1:8" x14ac:dyDescent="0.25">
      <c r="A5">
        <v>4</v>
      </c>
      <c r="B5">
        <v>2</v>
      </c>
      <c r="C5" t="s">
        <v>62</v>
      </c>
      <c r="D5">
        <v>0</v>
      </c>
      <c r="E5">
        <f t="shared" si="0"/>
        <v>1731</v>
      </c>
      <c r="F5">
        <v>0.61</v>
      </c>
      <c r="G5">
        <v>0</v>
      </c>
      <c r="H5">
        <v>0</v>
      </c>
    </row>
    <row r="6" spans="1:8" x14ac:dyDescent="0.25">
      <c r="A6">
        <v>5</v>
      </c>
      <c r="B6">
        <v>3</v>
      </c>
      <c r="C6" t="s">
        <v>62</v>
      </c>
      <c r="D6">
        <v>0</v>
      </c>
      <c r="E6">
        <f t="shared" si="0"/>
        <v>1731</v>
      </c>
      <c r="F6">
        <v>0.61</v>
      </c>
      <c r="G6">
        <f>577*1.1*H6^0.61</f>
        <v>553.92809173515343</v>
      </c>
      <c r="H6">
        <v>0.8</v>
      </c>
    </row>
    <row r="7" spans="1:8" x14ac:dyDescent="0.25">
      <c r="A7">
        <v>6</v>
      </c>
      <c r="B7">
        <v>4</v>
      </c>
      <c r="C7" t="s">
        <v>62</v>
      </c>
      <c r="D7">
        <v>0</v>
      </c>
      <c r="E7">
        <f t="shared" si="0"/>
        <v>1731</v>
      </c>
      <c r="F7">
        <v>0.61</v>
      </c>
      <c r="G7">
        <f>577*1.1*H7^0.61</f>
        <v>1652.4398245050991</v>
      </c>
      <c r="H7">
        <v>4.8</v>
      </c>
    </row>
    <row r="8" spans="1:8" x14ac:dyDescent="0.25">
      <c r="A8">
        <v>7</v>
      </c>
      <c r="B8">
        <v>5</v>
      </c>
      <c r="C8" t="s">
        <v>62</v>
      </c>
      <c r="D8">
        <v>0</v>
      </c>
      <c r="E8">
        <f t="shared" si="0"/>
        <v>1731</v>
      </c>
      <c r="F8">
        <v>0.61</v>
      </c>
      <c r="G8">
        <f t="shared" ref="G8" si="1">577*1.1*H8^0.61</f>
        <v>415.85334671445162</v>
      </c>
      <c r="H8">
        <v>0.5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B7" sqref="B7"/>
    </sheetView>
  </sheetViews>
  <sheetFormatPr baseColWidth="10" defaultRowHeight="15" x14ac:dyDescent="0.25"/>
  <sheetData>
    <row r="1" spans="1:3" x14ac:dyDescent="0.25">
      <c r="A1" s="1" t="s">
        <v>56</v>
      </c>
      <c r="B1" s="1" t="s">
        <v>57</v>
      </c>
      <c r="C1" s="1" t="s">
        <v>58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100.6</v>
      </c>
      <c r="C3">
        <v>68.900000000000006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56.3</v>
      </c>
      <c r="C6">
        <v>26</v>
      </c>
    </row>
    <row r="7" spans="1:3" x14ac:dyDescent="0.25">
      <c r="A7">
        <v>6</v>
      </c>
      <c r="B7">
        <v>0</v>
      </c>
      <c r="C7">
        <v>247.1</v>
      </c>
    </row>
    <row r="8" spans="1:3" x14ac:dyDescent="0.25">
      <c r="A8">
        <v>7</v>
      </c>
      <c r="B8">
        <v>0</v>
      </c>
      <c r="C8">
        <v>188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C3" sqref="C3"/>
    </sheetView>
  </sheetViews>
  <sheetFormatPr baseColWidth="10" defaultRowHeight="15" x14ac:dyDescent="0.25"/>
  <cols>
    <col min="1" max="1" width="12.5703125" bestFit="1" customWidth="1"/>
  </cols>
  <sheetData>
    <row r="1" spans="1:5" x14ac:dyDescent="0.25">
      <c r="B1" t="s">
        <v>49</v>
      </c>
      <c r="C1">
        <v>1</v>
      </c>
      <c r="D1">
        <v>2</v>
      </c>
      <c r="E1">
        <v>3</v>
      </c>
    </row>
    <row r="2" spans="1:5" x14ac:dyDescent="0.25">
      <c r="A2" t="s">
        <v>50</v>
      </c>
      <c r="B2">
        <v>1</v>
      </c>
      <c r="C2">
        <v>0</v>
      </c>
      <c r="D2">
        <v>900</v>
      </c>
      <c r="E2">
        <v>0</v>
      </c>
    </row>
    <row r="3" spans="1:5" x14ac:dyDescent="0.25">
      <c r="B3">
        <v>2</v>
      </c>
      <c r="C3">
        <v>1500</v>
      </c>
      <c r="D3">
        <v>3000</v>
      </c>
      <c r="E3">
        <v>0</v>
      </c>
    </row>
    <row r="4" spans="1:5" x14ac:dyDescent="0.25">
      <c r="B4">
        <v>3</v>
      </c>
      <c r="C4">
        <v>2100</v>
      </c>
      <c r="D4">
        <v>600</v>
      </c>
      <c r="E4">
        <v>0</v>
      </c>
    </row>
    <row r="5" spans="1:5" x14ac:dyDescent="0.25">
      <c r="B5">
        <v>4</v>
      </c>
      <c r="C5">
        <v>2100</v>
      </c>
      <c r="D5">
        <v>300</v>
      </c>
      <c r="E5">
        <v>0</v>
      </c>
    </row>
    <row r="6" spans="1:5" x14ac:dyDescent="0.25">
      <c r="B6">
        <v>5</v>
      </c>
      <c r="C6">
        <v>2100</v>
      </c>
      <c r="D6">
        <v>300</v>
      </c>
      <c r="E6">
        <v>0</v>
      </c>
    </row>
    <row r="7" spans="1:5" x14ac:dyDescent="0.25">
      <c r="B7">
        <v>6</v>
      </c>
      <c r="C7">
        <v>0</v>
      </c>
      <c r="D7">
        <v>0</v>
      </c>
      <c r="E7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workbookViewId="0">
      <pane ySplit="1" topLeftCell="A2" activePane="bottomLeft" state="frozen"/>
      <selection pane="bottomLeft" activeCell="Q29" sqref="Q29"/>
    </sheetView>
  </sheetViews>
  <sheetFormatPr baseColWidth="10" defaultRowHeight="15" x14ac:dyDescent="0.25"/>
  <cols>
    <col min="14" max="14" width="17.42578125" bestFit="1" customWidth="1"/>
    <col min="15" max="15" width="14" bestFit="1" customWidth="1"/>
  </cols>
  <sheetData>
    <row r="1" spans="1:16" s="1" customFormat="1" x14ac:dyDescent="0.25">
      <c r="A1" s="1" t="s">
        <v>5</v>
      </c>
      <c r="B1" s="1" t="s">
        <v>21</v>
      </c>
      <c r="C1" s="1" t="s">
        <v>9</v>
      </c>
      <c r="D1" s="1" t="s">
        <v>6</v>
      </c>
      <c r="E1" s="1" t="s">
        <v>7</v>
      </c>
      <c r="F1" s="1" t="s">
        <v>15</v>
      </c>
      <c r="G1" s="1" t="s">
        <v>16</v>
      </c>
      <c r="H1" s="1" t="s">
        <v>8</v>
      </c>
      <c r="I1" s="1" t="s">
        <v>13</v>
      </c>
      <c r="J1" s="1" t="s">
        <v>14</v>
      </c>
      <c r="K1" s="1" t="s">
        <v>53</v>
      </c>
      <c r="L1" s="4" t="s">
        <v>51</v>
      </c>
      <c r="M1" s="1" t="s">
        <v>52</v>
      </c>
      <c r="N1" s="1" t="s">
        <v>22</v>
      </c>
      <c r="O1" s="1" t="s">
        <v>65</v>
      </c>
    </row>
    <row r="2" spans="1:16" x14ac:dyDescent="0.25">
      <c r="A2">
        <v>1</v>
      </c>
      <c r="B2">
        <v>1</v>
      </c>
      <c r="C2" t="s">
        <v>11</v>
      </c>
      <c r="D2">
        <v>136</v>
      </c>
      <c r="E2">
        <v>229</v>
      </c>
      <c r="F2">
        <v>1.4359999999999999</v>
      </c>
      <c r="G2">
        <v>1.75</v>
      </c>
      <c r="H2">
        <v>0.4</v>
      </c>
      <c r="I2">
        <v>0</v>
      </c>
      <c r="J2">
        <v>4410</v>
      </c>
      <c r="K2">
        <f t="shared" ref="K2:K8" si="0">ABS(D2-E2)*G2*F2</f>
        <v>233.709</v>
      </c>
      <c r="L2">
        <v>0</v>
      </c>
      <c r="M2">
        <v>500</v>
      </c>
    </row>
    <row r="3" spans="1:16" x14ac:dyDescent="0.25">
      <c r="A3">
        <v>2</v>
      </c>
      <c r="B3">
        <v>1</v>
      </c>
      <c r="C3" t="s">
        <v>11</v>
      </c>
      <c r="D3">
        <v>10</v>
      </c>
      <c r="E3">
        <v>40</v>
      </c>
      <c r="F3">
        <v>1.49</v>
      </c>
      <c r="G3">
        <v>1.018</v>
      </c>
      <c r="H3">
        <v>0.1</v>
      </c>
      <c r="I3">
        <v>0</v>
      </c>
      <c r="J3">
        <v>4410</v>
      </c>
      <c r="K3">
        <f t="shared" si="0"/>
        <v>45.504599999999996</v>
      </c>
      <c r="L3">
        <v>0</v>
      </c>
      <c r="M3">
        <v>300</v>
      </c>
    </row>
    <row r="4" spans="1:16" x14ac:dyDescent="0.25">
      <c r="A4">
        <v>3</v>
      </c>
      <c r="B4">
        <v>1</v>
      </c>
      <c r="C4" t="s">
        <v>11</v>
      </c>
      <c r="D4">
        <v>24</v>
      </c>
      <c r="E4">
        <v>176</v>
      </c>
      <c r="F4">
        <v>0.154</v>
      </c>
      <c r="G4">
        <v>2.4049999999999998</v>
      </c>
      <c r="H4">
        <v>0.4</v>
      </c>
      <c r="I4">
        <v>0</v>
      </c>
      <c r="J4">
        <v>4410</v>
      </c>
      <c r="K4">
        <f>ABS(D4-E4)*G4*F4</f>
        <v>56.29623999999999</v>
      </c>
      <c r="L4">
        <v>0</v>
      </c>
      <c r="M4">
        <v>210</v>
      </c>
    </row>
    <row r="5" spans="1:16" x14ac:dyDescent="0.25">
      <c r="A5">
        <v>4</v>
      </c>
      <c r="B5">
        <v>1</v>
      </c>
      <c r="C5" t="s">
        <v>11</v>
      </c>
      <c r="D5">
        <v>0</v>
      </c>
      <c r="E5">
        <v>0</v>
      </c>
      <c r="F5">
        <v>0</v>
      </c>
      <c r="G5">
        <v>0</v>
      </c>
      <c r="H5">
        <v>0.4</v>
      </c>
      <c r="I5">
        <v>0</v>
      </c>
      <c r="J5">
        <v>4410</v>
      </c>
      <c r="K5">
        <f t="shared" si="0"/>
        <v>0</v>
      </c>
      <c r="L5">
        <v>0</v>
      </c>
      <c r="M5">
        <v>1000</v>
      </c>
    </row>
    <row r="6" spans="1:16" x14ac:dyDescent="0.25">
      <c r="A6">
        <v>5</v>
      </c>
      <c r="B6">
        <v>1</v>
      </c>
      <c r="C6" t="s">
        <v>11</v>
      </c>
      <c r="D6">
        <v>0</v>
      </c>
      <c r="E6">
        <v>0</v>
      </c>
      <c r="F6">
        <v>0</v>
      </c>
      <c r="G6">
        <v>0</v>
      </c>
      <c r="H6">
        <v>0.4</v>
      </c>
      <c r="I6">
        <v>0</v>
      </c>
      <c r="J6">
        <v>4410</v>
      </c>
      <c r="K6">
        <f t="shared" si="0"/>
        <v>0</v>
      </c>
      <c r="L6">
        <v>0</v>
      </c>
      <c r="M6">
        <v>1000</v>
      </c>
    </row>
    <row r="7" spans="1:16" x14ac:dyDescent="0.25">
      <c r="A7">
        <v>1</v>
      </c>
      <c r="B7">
        <v>1</v>
      </c>
      <c r="C7" t="s">
        <v>10</v>
      </c>
      <c r="D7">
        <v>280</v>
      </c>
      <c r="E7">
        <v>30</v>
      </c>
      <c r="F7">
        <v>2.98</v>
      </c>
      <c r="G7">
        <v>4.97</v>
      </c>
      <c r="H7">
        <v>0.4</v>
      </c>
      <c r="I7">
        <v>0</v>
      </c>
      <c r="J7">
        <v>4410</v>
      </c>
      <c r="K7">
        <f t="shared" si="0"/>
        <v>3702.65</v>
      </c>
      <c r="L7">
        <v>1</v>
      </c>
      <c r="M7">
        <v>30</v>
      </c>
    </row>
    <row r="8" spans="1:16" x14ac:dyDescent="0.25">
      <c r="A8">
        <v>2</v>
      </c>
      <c r="B8">
        <v>1</v>
      </c>
      <c r="C8" t="s">
        <v>10</v>
      </c>
      <c r="D8">
        <v>151</v>
      </c>
      <c r="E8">
        <v>24</v>
      </c>
      <c r="F8">
        <v>0.44</v>
      </c>
      <c r="G8">
        <v>1.8</v>
      </c>
      <c r="H8">
        <v>0.3</v>
      </c>
      <c r="I8">
        <v>0</v>
      </c>
      <c r="J8">
        <v>4410</v>
      </c>
      <c r="K8">
        <f t="shared" si="0"/>
        <v>100.584</v>
      </c>
      <c r="L8">
        <v>0</v>
      </c>
      <c r="M8">
        <v>24</v>
      </c>
    </row>
    <row r="9" spans="1:16" s="4" customFormat="1" x14ac:dyDescent="0.25">
      <c r="A9" s="4">
        <v>3</v>
      </c>
      <c r="B9" s="4">
        <v>1</v>
      </c>
      <c r="C9" s="4" t="s">
        <v>10</v>
      </c>
      <c r="D9" s="4">
        <v>300</v>
      </c>
      <c r="E9" s="2">
        <v>299</v>
      </c>
      <c r="F9" s="4">
        <f>K9/(G9*(D9-E9))</f>
        <v>2.5590909090909088E-4</v>
      </c>
      <c r="G9" s="2">
        <v>220000</v>
      </c>
      <c r="H9" s="2">
        <v>5</v>
      </c>
      <c r="I9" s="4">
        <v>0</v>
      </c>
      <c r="J9">
        <v>4410</v>
      </c>
      <c r="K9" s="5">
        <v>56.3</v>
      </c>
      <c r="L9" s="2">
        <v>0</v>
      </c>
      <c r="M9" s="2">
        <v>299</v>
      </c>
      <c r="N9" s="4">
        <v>0.08</v>
      </c>
      <c r="O9" s="2">
        <v>0.21</v>
      </c>
    </row>
    <row r="10" spans="1:16" s="1" customFormat="1" x14ac:dyDescent="0.25">
      <c r="A10" s="1">
        <v>6</v>
      </c>
      <c r="B10" s="1">
        <v>1</v>
      </c>
      <c r="C10" s="1" t="s">
        <v>11</v>
      </c>
      <c r="D10" s="1">
        <v>0</v>
      </c>
      <c r="E10" s="1">
        <v>1</v>
      </c>
      <c r="F10" s="1">
        <f>K10/(G10*ABS(D10-E10))</f>
        <v>24.066985645933016</v>
      </c>
      <c r="G10" s="1">
        <v>4.18</v>
      </c>
      <c r="H10" s="1">
        <v>2</v>
      </c>
      <c r="I10" s="1">
        <v>0</v>
      </c>
      <c r="J10" s="1">
        <v>4410</v>
      </c>
      <c r="K10" s="6">
        <v>100.6</v>
      </c>
      <c r="L10" s="1">
        <v>0</v>
      </c>
      <c r="M10" s="1">
        <v>10</v>
      </c>
      <c r="N10" s="1">
        <v>0.04</v>
      </c>
      <c r="O10" s="1">
        <v>0.21</v>
      </c>
    </row>
    <row r="11" spans="1:16" x14ac:dyDescent="0.25">
      <c r="A11">
        <v>1</v>
      </c>
      <c r="B11" s="2">
        <v>2</v>
      </c>
      <c r="C11" t="s">
        <v>11</v>
      </c>
      <c r="D11" s="2">
        <v>125.9</v>
      </c>
      <c r="E11" s="2">
        <v>226.1</v>
      </c>
      <c r="F11" s="2">
        <v>1.448</v>
      </c>
      <c r="G11" s="2">
        <v>1.69</v>
      </c>
      <c r="H11">
        <v>0.4</v>
      </c>
      <c r="I11">
        <v>4410</v>
      </c>
      <c r="J11" s="2">
        <v>7020</v>
      </c>
      <c r="K11">
        <f t="shared" ref="K11:K17" si="1">ABS(D11-E11)*G11*F11</f>
        <v>245.20142399999995</v>
      </c>
      <c r="L11" s="2">
        <v>0</v>
      </c>
      <c r="M11" s="2">
        <v>500</v>
      </c>
      <c r="P11" s="4"/>
    </row>
    <row r="12" spans="1:16" x14ac:dyDescent="0.25">
      <c r="A12">
        <v>2</v>
      </c>
      <c r="B12" s="2">
        <v>2</v>
      </c>
      <c r="C12" t="s">
        <v>11</v>
      </c>
      <c r="D12" s="2">
        <v>10</v>
      </c>
      <c r="E12" s="2">
        <v>40</v>
      </c>
      <c r="F12" s="2">
        <v>1.456</v>
      </c>
      <c r="G12" s="2">
        <v>1.018</v>
      </c>
      <c r="H12" s="2">
        <v>0.1</v>
      </c>
      <c r="I12">
        <v>4410</v>
      </c>
      <c r="J12" s="2">
        <v>7020</v>
      </c>
      <c r="K12">
        <f t="shared" si="1"/>
        <v>44.466239999999999</v>
      </c>
      <c r="L12" s="2">
        <v>0</v>
      </c>
      <c r="M12" s="2">
        <v>300</v>
      </c>
      <c r="P12" s="4"/>
    </row>
    <row r="13" spans="1:16" x14ac:dyDescent="0.25">
      <c r="A13">
        <v>3</v>
      </c>
      <c r="B13" s="2">
        <v>2</v>
      </c>
      <c r="C13" t="s">
        <v>11</v>
      </c>
      <c r="D13" s="2">
        <v>24</v>
      </c>
      <c r="E13" s="2">
        <v>166</v>
      </c>
      <c r="F13" s="2">
        <v>7.6999999999999999E-2</v>
      </c>
      <c r="G13" s="2">
        <v>2.375</v>
      </c>
      <c r="H13" s="2">
        <v>0.4</v>
      </c>
      <c r="I13">
        <v>4410</v>
      </c>
      <c r="J13" s="2">
        <v>7020</v>
      </c>
      <c r="K13">
        <f t="shared" si="1"/>
        <v>25.968250000000001</v>
      </c>
      <c r="L13" s="2">
        <v>0</v>
      </c>
      <c r="M13" s="2">
        <v>210</v>
      </c>
      <c r="P13" s="4"/>
    </row>
    <row r="14" spans="1:16" x14ac:dyDescent="0.25">
      <c r="A14">
        <v>4</v>
      </c>
      <c r="B14" s="2">
        <v>2</v>
      </c>
      <c r="C14" t="s">
        <v>11</v>
      </c>
      <c r="D14" s="2">
        <v>163.4</v>
      </c>
      <c r="E14" s="2">
        <v>174</v>
      </c>
      <c r="F14" s="2">
        <v>9.14</v>
      </c>
      <c r="G14" s="2">
        <v>2.5499999999999998</v>
      </c>
      <c r="H14" s="2">
        <v>0.4</v>
      </c>
      <c r="I14">
        <v>4410</v>
      </c>
      <c r="J14" s="2">
        <v>7020</v>
      </c>
      <c r="K14">
        <f t="shared" si="1"/>
        <v>247.05419999999987</v>
      </c>
      <c r="L14" s="2">
        <v>0</v>
      </c>
      <c r="M14" s="2">
        <v>500</v>
      </c>
      <c r="P14" s="4"/>
    </row>
    <row r="15" spans="1:16" x14ac:dyDescent="0.25">
      <c r="A15">
        <v>5</v>
      </c>
      <c r="B15" s="2">
        <v>2</v>
      </c>
      <c r="C15" t="s">
        <v>11</v>
      </c>
      <c r="D15" s="2">
        <v>144.9</v>
      </c>
      <c r="E15" s="2">
        <v>145.1</v>
      </c>
      <c r="F15" s="2">
        <v>6.9000000000000006E-2</v>
      </c>
      <c r="G15" s="2">
        <v>13623</v>
      </c>
      <c r="H15" s="2">
        <v>0.4</v>
      </c>
      <c r="I15">
        <v>4410</v>
      </c>
      <c r="J15" s="2">
        <v>7020</v>
      </c>
      <c r="K15">
        <f t="shared" si="1"/>
        <v>187.99739999998934</v>
      </c>
      <c r="L15" s="2">
        <v>0</v>
      </c>
      <c r="M15" s="2">
        <v>145.1</v>
      </c>
      <c r="P15" s="4"/>
    </row>
    <row r="16" spans="1:16" x14ac:dyDescent="0.25">
      <c r="A16">
        <v>1</v>
      </c>
      <c r="B16" s="2">
        <v>2</v>
      </c>
      <c r="C16" t="s">
        <v>10</v>
      </c>
      <c r="D16" s="2">
        <v>270.39999999999998</v>
      </c>
      <c r="E16" s="2">
        <v>30</v>
      </c>
      <c r="F16" s="2">
        <v>2.96</v>
      </c>
      <c r="G16" s="2">
        <v>4.83</v>
      </c>
      <c r="H16" s="2">
        <v>0.4</v>
      </c>
      <c r="I16">
        <v>4410</v>
      </c>
      <c r="J16" s="2">
        <v>7020</v>
      </c>
      <c r="K16">
        <f t="shared" si="1"/>
        <v>3436.9507199999994</v>
      </c>
      <c r="L16" s="2">
        <v>1</v>
      </c>
      <c r="M16" s="2">
        <v>30</v>
      </c>
      <c r="P16" s="4"/>
    </row>
    <row r="17" spans="1:16" x14ac:dyDescent="0.25">
      <c r="A17">
        <v>2</v>
      </c>
      <c r="B17">
        <v>2</v>
      </c>
      <c r="C17" t="s">
        <v>10</v>
      </c>
      <c r="D17" s="2">
        <v>150</v>
      </c>
      <c r="E17" s="2">
        <v>24</v>
      </c>
      <c r="F17" s="2">
        <v>0.32</v>
      </c>
      <c r="G17" s="2">
        <v>1.71</v>
      </c>
      <c r="H17" s="2">
        <v>0.3</v>
      </c>
      <c r="I17">
        <v>4410</v>
      </c>
      <c r="J17" s="2">
        <v>7020</v>
      </c>
      <c r="K17">
        <f t="shared" si="1"/>
        <v>68.947200000000009</v>
      </c>
      <c r="L17" s="2">
        <v>0</v>
      </c>
      <c r="M17" s="2">
        <v>24</v>
      </c>
      <c r="P17" s="4"/>
    </row>
    <row r="18" spans="1:16" s="4" customFormat="1" x14ac:dyDescent="0.25">
      <c r="A18" s="4">
        <v>3</v>
      </c>
      <c r="B18" s="4">
        <v>2</v>
      </c>
      <c r="C18" s="4" t="s">
        <v>10</v>
      </c>
      <c r="D18" s="2">
        <v>300</v>
      </c>
      <c r="E18" s="2">
        <v>299</v>
      </c>
      <c r="F18" s="4">
        <f>K18/(G18*(D18-E18))</f>
        <v>2.095909090909091E-3</v>
      </c>
      <c r="G18" s="2">
        <v>220000</v>
      </c>
      <c r="H18" s="2">
        <v>5</v>
      </c>
      <c r="I18" s="2">
        <v>4410</v>
      </c>
      <c r="J18" s="2">
        <v>7020</v>
      </c>
      <c r="K18" s="5">
        <v>461.1</v>
      </c>
      <c r="L18" s="2">
        <v>0</v>
      </c>
      <c r="M18" s="2">
        <v>299</v>
      </c>
      <c r="N18" s="4">
        <v>0.08</v>
      </c>
      <c r="O18" s="2">
        <v>0.21</v>
      </c>
    </row>
    <row r="19" spans="1:16" s="1" customFormat="1" x14ac:dyDescent="0.25">
      <c r="A19" s="1">
        <v>6</v>
      </c>
      <c r="B19" s="1">
        <v>2</v>
      </c>
      <c r="C19" s="1" t="s">
        <v>11</v>
      </c>
      <c r="D19" s="1">
        <v>0</v>
      </c>
      <c r="E19" s="1">
        <v>1</v>
      </c>
      <c r="F19" s="1">
        <f>K19/(G19*ABS(D19-E19))</f>
        <v>16.483253588516749</v>
      </c>
      <c r="G19" s="1">
        <v>4.18</v>
      </c>
      <c r="H19" s="1">
        <v>2</v>
      </c>
      <c r="I19" s="1">
        <v>4410</v>
      </c>
      <c r="J19" s="1">
        <v>7020</v>
      </c>
      <c r="K19" s="6">
        <v>68.900000000000006</v>
      </c>
      <c r="L19" s="1">
        <v>0</v>
      </c>
      <c r="M19" s="1">
        <v>10</v>
      </c>
      <c r="N19" s="1">
        <v>0.04</v>
      </c>
      <c r="O19" s="1">
        <v>0.21</v>
      </c>
    </row>
    <row r="20" spans="1:16" x14ac:dyDescent="0.25">
      <c r="B20" s="2"/>
    </row>
    <row r="21" spans="1:16" x14ac:dyDescent="0.25">
      <c r="B21" s="2"/>
    </row>
    <row r="22" spans="1:16" x14ac:dyDescent="0.25">
      <c r="B22" s="2"/>
    </row>
    <row r="24" spans="1:16" s="4" customFormat="1" x14ac:dyDescent="0.25"/>
    <row r="25" spans="1:16" s="4" customFormat="1" x14ac:dyDescent="0.25"/>
  </sheetData>
  <pageMargins left="0.7" right="0.7" top="0.78740157499999996" bottom="0.78740157499999996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B4" sqref="B4"/>
    </sheetView>
  </sheetViews>
  <sheetFormatPr baseColWidth="10" defaultRowHeight="15" x14ac:dyDescent="0.25"/>
  <cols>
    <col min="1" max="1" width="19.42578125" bestFit="1" customWidth="1"/>
    <col min="2" max="2" width="12" bestFit="1" customWidth="1"/>
  </cols>
  <sheetData>
    <row r="1" spans="1:2" s="1" customFormat="1" x14ac:dyDescent="0.25">
      <c r="A1" s="1" t="s">
        <v>54</v>
      </c>
      <c r="B1" s="1" t="s">
        <v>55</v>
      </c>
    </row>
    <row r="2" spans="1:2" x14ac:dyDescent="0.25">
      <c r="A2">
        <v>10</v>
      </c>
      <c r="B2">
        <v>0.05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tabSelected="1" workbookViewId="0">
      <pane ySplit="1" topLeftCell="A2" activePane="bottomLeft" state="frozen"/>
      <selection pane="bottomLeft" activeCell="H8" sqref="H8"/>
    </sheetView>
  </sheetViews>
  <sheetFormatPr baseColWidth="10" defaultRowHeight="15" x14ac:dyDescent="0.25"/>
  <cols>
    <col min="1" max="1" width="13.5703125" bestFit="1" customWidth="1"/>
    <col min="3" max="3" width="16.7109375" bestFit="1" customWidth="1"/>
  </cols>
  <sheetData>
    <row r="1" spans="1:4" s="1" customFormat="1" x14ac:dyDescent="0.25">
      <c r="A1" s="1" t="s">
        <v>12</v>
      </c>
      <c r="B1" s="1" t="s">
        <v>17</v>
      </c>
      <c r="C1" s="1" t="s">
        <v>26</v>
      </c>
      <c r="D1" s="1" t="s">
        <v>66</v>
      </c>
    </row>
    <row r="2" spans="1:4" x14ac:dyDescent="0.25">
      <c r="A2">
        <v>1</v>
      </c>
      <c r="B2">
        <v>2</v>
      </c>
      <c r="C2">
        <v>10</v>
      </c>
      <c r="D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EAM</vt:lpstr>
      <vt:lpstr>EAM_BUT</vt:lpstr>
      <vt:lpstr>HeatLoads_BUT</vt:lpstr>
      <vt:lpstr>MatchCosts</vt:lpstr>
      <vt:lpstr>StreamData</vt:lpstr>
      <vt:lpstr>EconomicData</vt:lpstr>
      <vt:lpstr>ManualParameter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2021-02-23T14:23:16Z</dcterms:modified>
</cp:coreProperties>
</file>