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4" i="1"/>
  <c r="F48"/>
  <c r="F4"/>
  <c r="D7"/>
  <c r="U6" l="1"/>
  <c r="J39"/>
  <c r="G2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"/>
  <c r="D5"/>
  <c r="D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9"/>
  <c r="D40"/>
  <c r="D41"/>
  <c r="D42"/>
  <c r="D43"/>
  <c r="D44"/>
  <c r="D45"/>
  <c r="D46"/>
  <c r="D47"/>
  <c r="D48"/>
  <c r="D51"/>
  <c r="D52"/>
  <c r="D53"/>
  <c r="D54"/>
  <c r="D55"/>
  <c r="D56"/>
  <c r="D57"/>
  <c r="D58"/>
  <c r="D59"/>
  <c r="D60"/>
  <c r="E60" s="1"/>
  <c r="H60" s="1"/>
  <c r="D61"/>
  <c r="D62"/>
  <c r="D63"/>
  <c r="D64"/>
  <c r="D65"/>
  <c r="D66"/>
  <c r="D67"/>
  <c r="D4"/>
  <c r="C5"/>
  <c r="C6"/>
  <c r="E6" s="1"/>
  <c r="H6" s="1"/>
  <c r="C7"/>
  <c r="E7" s="1"/>
  <c r="C8"/>
  <c r="C9"/>
  <c r="C10"/>
  <c r="C11"/>
  <c r="E11" s="1"/>
  <c r="C12"/>
  <c r="E12" s="1"/>
  <c r="H12" s="1"/>
  <c r="C13"/>
  <c r="C14"/>
  <c r="C15"/>
  <c r="E15" s="1"/>
  <c r="H15" s="1"/>
  <c r="AS15" s="1"/>
  <c r="C16"/>
  <c r="C17"/>
  <c r="C18"/>
  <c r="C19"/>
  <c r="E19" s="1"/>
  <c r="C20"/>
  <c r="C21"/>
  <c r="C22"/>
  <c r="C23"/>
  <c r="E23" s="1"/>
  <c r="C24"/>
  <c r="C25"/>
  <c r="C26"/>
  <c r="C27"/>
  <c r="E27" s="1"/>
  <c r="H27" s="1"/>
  <c r="C28"/>
  <c r="C29"/>
  <c r="C30"/>
  <c r="C31"/>
  <c r="E31" s="1"/>
  <c r="H31" s="1"/>
  <c r="C32"/>
  <c r="C33"/>
  <c r="C34"/>
  <c r="C35"/>
  <c r="E35" s="1"/>
  <c r="H35" s="1"/>
  <c r="C36"/>
  <c r="E36" s="1"/>
  <c r="H36" s="1"/>
  <c r="C37"/>
  <c r="C38"/>
  <c r="E38" s="1"/>
  <c r="H38" s="1"/>
  <c r="AS38" s="1"/>
  <c r="AT38" s="1"/>
  <c r="C39"/>
  <c r="C40"/>
  <c r="C41"/>
  <c r="C42"/>
  <c r="C43"/>
  <c r="C44"/>
  <c r="E44" s="1"/>
  <c r="H44" s="1"/>
  <c r="C45"/>
  <c r="C46"/>
  <c r="C47"/>
  <c r="C48"/>
  <c r="C49"/>
  <c r="E49" s="1"/>
  <c r="H49" s="1"/>
  <c r="AS49" s="1"/>
  <c r="C50"/>
  <c r="E50" s="1"/>
  <c r="H50" s="1"/>
  <c r="C51"/>
  <c r="C52"/>
  <c r="E52" s="1"/>
  <c r="H52" s="1"/>
  <c r="C53"/>
  <c r="C54"/>
  <c r="C55"/>
  <c r="E55" s="1"/>
  <c r="H55" s="1"/>
  <c r="AS55" s="1"/>
  <c r="C56"/>
  <c r="E56" s="1"/>
  <c r="H56" s="1"/>
  <c r="C57"/>
  <c r="C58"/>
  <c r="C59"/>
  <c r="E59" s="1"/>
  <c r="H59" s="1"/>
  <c r="C60"/>
  <c r="C61"/>
  <c r="C62"/>
  <c r="C63"/>
  <c r="E63" s="1"/>
  <c r="H63" s="1"/>
  <c r="C64"/>
  <c r="E64" s="1"/>
  <c r="H64" s="1"/>
  <c r="AS64" s="1"/>
  <c r="C65"/>
  <c r="C66"/>
  <c r="C67"/>
  <c r="E67" s="1"/>
  <c r="H67" s="1"/>
  <c r="C68"/>
  <c r="J79"/>
  <c r="L78"/>
  <c r="K78"/>
  <c r="J75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K79" s="1"/>
  <c r="AE68"/>
  <c r="AD68"/>
  <c r="I79" s="1"/>
  <c r="AC68"/>
  <c r="H79" s="1"/>
  <c r="AB68"/>
  <c r="AA68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K68"/>
  <c r="J68"/>
  <c r="I75" s="1"/>
  <c r="I68"/>
  <c r="H75" s="1"/>
  <c r="AR67"/>
  <c r="AR66"/>
  <c r="E66"/>
  <c r="H66" s="1"/>
  <c r="AR65"/>
  <c r="AR64"/>
  <c r="AR63"/>
  <c r="AR62"/>
  <c r="E62"/>
  <c r="H62" s="1"/>
  <c r="AR61"/>
  <c r="AR60"/>
  <c r="AR59"/>
  <c r="AR58"/>
  <c r="E58"/>
  <c r="H58" s="1"/>
  <c r="AR57"/>
  <c r="AR56"/>
  <c r="AR55"/>
  <c r="AR54"/>
  <c r="E54"/>
  <c r="H54" s="1"/>
  <c r="AR53"/>
  <c r="AR52"/>
  <c r="AR51"/>
  <c r="E51"/>
  <c r="H51" s="1"/>
  <c r="AR50"/>
  <c r="AR49"/>
  <c r="AR48"/>
  <c r="E48"/>
  <c r="AR47"/>
  <c r="AR46"/>
  <c r="AR45"/>
  <c r="AR44"/>
  <c r="AR43"/>
  <c r="AR42"/>
  <c r="AR41"/>
  <c r="AR40"/>
  <c r="E40"/>
  <c r="AR39"/>
  <c r="AR38"/>
  <c r="AR37"/>
  <c r="AR36"/>
  <c r="AR35"/>
  <c r="AR34"/>
  <c r="AR33"/>
  <c r="AR32"/>
  <c r="E32"/>
  <c r="H32" s="1"/>
  <c r="AR31"/>
  <c r="AR30"/>
  <c r="AR29"/>
  <c r="AR28"/>
  <c r="E28"/>
  <c r="AR27"/>
  <c r="AR26"/>
  <c r="AR25"/>
  <c r="AR24"/>
  <c r="E24"/>
  <c r="AR23"/>
  <c r="AR22"/>
  <c r="AR21"/>
  <c r="AR20"/>
  <c r="E20"/>
  <c r="H20" s="1"/>
  <c r="AS20" s="1"/>
  <c r="AT20" s="1"/>
  <c r="AR19"/>
  <c r="AR18"/>
  <c r="AR17"/>
  <c r="AR16"/>
  <c r="E16"/>
  <c r="H16" s="1"/>
  <c r="AR15"/>
  <c r="AR14"/>
  <c r="AR13"/>
  <c r="AR12"/>
  <c r="AR11"/>
  <c r="AR10"/>
  <c r="AR9"/>
  <c r="AR8"/>
  <c r="E8"/>
  <c r="H8" s="1"/>
  <c r="AR7"/>
  <c r="AR6"/>
  <c r="AR5"/>
  <c r="AR4"/>
  <c r="F68"/>
  <c r="H40" l="1"/>
  <c r="AS40" s="1"/>
  <c r="AT40" s="1"/>
  <c r="E47"/>
  <c r="H47" s="1"/>
  <c r="AS47" s="1"/>
  <c r="AT47" s="1"/>
  <c r="E43"/>
  <c r="H43" s="1"/>
  <c r="AS43" s="1"/>
  <c r="AT43" s="1"/>
  <c r="E39"/>
  <c r="H39" s="1"/>
  <c r="H23"/>
  <c r="H19"/>
  <c r="AS19" s="1"/>
  <c r="AT19" s="1"/>
  <c r="AT15"/>
  <c r="H11"/>
  <c r="H7"/>
  <c r="H28"/>
  <c r="AS28" s="1"/>
  <c r="AT28" s="1"/>
  <c r="E37"/>
  <c r="H37" s="1"/>
  <c r="AS37" s="1"/>
  <c r="AT37" s="1"/>
  <c r="E21"/>
  <c r="H21" s="1"/>
  <c r="H24"/>
  <c r="H48"/>
  <c r="AS48" s="1"/>
  <c r="E46"/>
  <c r="H46" s="1"/>
  <c r="AS46" s="1"/>
  <c r="AT46" s="1"/>
  <c r="E42"/>
  <c r="H42" s="1"/>
  <c r="E34"/>
  <c r="H34" s="1"/>
  <c r="E30"/>
  <c r="H30" s="1"/>
  <c r="AS30" s="1"/>
  <c r="AT30" s="1"/>
  <c r="E26"/>
  <c r="H26" s="1"/>
  <c r="AS26" s="1"/>
  <c r="AT26" s="1"/>
  <c r="E22"/>
  <c r="H22" s="1"/>
  <c r="E18"/>
  <c r="H18" s="1"/>
  <c r="E14"/>
  <c r="H14" s="1"/>
  <c r="AS14" s="1"/>
  <c r="AT14" s="1"/>
  <c r="E10"/>
  <c r="H10" s="1"/>
  <c r="AS10" s="1"/>
  <c r="AT10" s="1"/>
  <c r="E65"/>
  <c r="H65" s="1"/>
  <c r="AS65" s="1"/>
  <c r="E61"/>
  <c r="H61" s="1"/>
  <c r="AS61" s="1"/>
  <c r="AT61" s="1"/>
  <c r="E57"/>
  <c r="H57" s="1"/>
  <c r="AS57" s="1"/>
  <c r="AT57" s="1"/>
  <c r="E53"/>
  <c r="H53" s="1"/>
  <c r="AS53" s="1"/>
  <c r="AT53" s="1"/>
  <c r="E45"/>
  <c r="H45" s="1"/>
  <c r="E41"/>
  <c r="H41" s="1"/>
  <c r="AS41" s="1"/>
  <c r="AT41" s="1"/>
  <c r="E33"/>
  <c r="H33" s="1"/>
  <c r="AS33" s="1"/>
  <c r="AT33" s="1"/>
  <c r="E29"/>
  <c r="H29" s="1"/>
  <c r="AS29" s="1"/>
  <c r="AT29" s="1"/>
  <c r="E25"/>
  <c r="H25" s="1"/>
  <c r="AS25" s="1"/>
  <c r="AT25" s="1"/>
  <c r="E17"/>
  <c r="H17" s="1"/>
  <c r="AS17" s="1"/>
  <c r="AT17" s="1"/>
  <c r="E13"/>
  <c r="H13" s="1"/>
  <c r="AS13" s="1"/>
  <c r="AT13" s="1"/>
  <c r="E9"/>
  <c r="H9" s="1"/>
  <c r="AS9" s="1"/>
  <c r="AT9" s="1"/>
  <c r="E5"/>
  <c r="H5" s="1"/>
  <c r="AS5" s="1"/>
  <c r="AT5" s="1"/>
  <c r="AS8"/>
  <c r="AT8" s="1"/>
  <c r="AS6"/>
  <c r="AT6" s="1"/>
  <c r="AS18"/>
  <c r="AT18" s="1"/>
  <c r="AS62"/>
  <c r="AT62" s="1"/>
  <c r="AS45"/>
  <c r="AT45" s="1"/>
  <c r="AS24"/>
  <c r="AT24" s="1"/>
  <c r="AS35"/>
  <c r="AT35" s="1"/>
  <c r="AS66"/>
  <c r="AT66" s="1"/>
  <c r="M79"/>
  <c r="AS42"/>
  <c r="AT42" s="1"/>
  <c r="AS34"/>
  <c r="AT34" s="1"/>
  <c r="AS22"/>
  <c r="AT22" s="1"/>
  <c r="AR68"/>
  <c r="AS27"/>
  <c r="AT27" s="1"/>
  <c r="AS32"/>
  <c r="AT32" s="1"/>
  <c r="AS50"/>
  <c r="AT50" s="1"/>
  <c r="AS52"/>
  <c r="AT52" s="1"/>
  <c r="AS59"/>
  <c r="AT59" s="1"/>
  <c r="L82"/>
  <c r="AS7"/>
  <c r="AT7" s="1"/>
  <c r="AS16"/>
  <c r="AT16" s="1"/>
  <c r="AS21"/>
  <c r="AT21" s="1"/>
  <c r="AS39"/>
  <c r="AT39" s="1"/>
  <c r="AS44"/>
  <c r="AT44" s="1"/>
  <c r="AS54"/>
  <c r="AT54" s="1"/>
  <c r="AS56"/>
  <c r="AT56" s="1"/>
  <c r="AS63"/>
  <c r="AT63" s="1"/>
  <c r="AS11"/>
  <c r="AT11" s="1"/>
  <c r="AS12"/>
  <c r="AT12" s="1"/>
  <c r="AS23"/>
  <c r="AS31"/>
  <c r="AS36"/>
  <c r="AT36" s="1"/>
  <c r="AS51"/>
  <c r="AT51" s="1"/>
  <c r="AS58"/>
  <c r="AT58" s="1"/>
  <c r="AS60"/>
  <c r="AT60" s="1"/>
  <c r="AS67"/>
  <c r="AT23"/>
  <c r="AT31"/>
  <c r="G68"/>
  <c r="D68"/>
  <c r="AT48"/>
  <c r="AT55"/>
  <c r="AT64"/>
  <c r="AT67"/>
  <c r="M75"/>
  <c r="H82"/>
  <c r="J82"/>
  <c r="M80"/>
  <c r="K82"/>
  <c r="M78"/>
  <c r="AT49"/>
  <c r="AT65"/>
  <c r="M76"/>
  <c r="I82"/>
  <c r="M77"/>
  <c r="M81"/>
  <c r="E4"/>
  <c r="M82" l="1"/>
  <c r="E68"/>
  <c r="H4"/>
  <c r="AS4" l="1"/>
  <c r="H68"/>
  <c r="AT4" l="1"/>
  <c r="AT68" s="1"/>
  <c r="AS68"/>
</calcChain>
</file>

<file path=xl/sharedStrings.xml><?xml version="1.0" encoding="utf-8"?>
<sst xmlns="http://schemas.openxmlformats.org/spreadsheetml/2006/main" count="163" uniqueCount="95">
  <si>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</si>
  <si>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</si>
  <si>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</si>
  <si>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</si>
  <si>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</si>
  <si>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</si>
  <si>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</si>
  <si>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</si>
  <si>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</si>
  <si>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</si>
  <si>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</si>
  <si>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</si>
  <si>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</si>
  <si>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</si>
  <si>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</si>
  <si>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</si>
  <si>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</si>
  <si>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</si>
  <si>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</si>
  <si>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</si>
  <si>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</si>
  <si>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</si>
  <si>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</si>
  <si>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</si>
  <si>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</si>
  <si>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</si>
  <si>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</si>
  <si>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</si>
  <si>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</si>
  <si>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</si>
  <si>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</si>
  <si>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</si>
  <si>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</si>
  <si>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</si>
  <si>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</si>
  <si>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</si>
  <si>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</si>
  <si>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</si>
  <si>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</si>
  <si>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</si>
  <si>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</si>
  <si>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</si>
  <si>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</si>
  <si>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</si>
  <si>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</si>
  <si>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</si>
  <si>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</si>
  <si>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</si>
  <si>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</si>
  <si>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</si>
  <si>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</si>
  <si>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</si>
  <si>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</si>
  <si>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</si>
  <si>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</si>
  <si>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</si>
  <si>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</si>
  <si>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</si>
  <si>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</si>
  <si>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</si>
  <si>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</si>
  <si>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</si>
  <si>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</si>
  <si>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</si>
  <si>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</si>
  <si>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</si>
  <si>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</si>
  <si>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</si>
  <si>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</si>
  <si>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</si>
  <si>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</si>
  <si>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</si>
  <si>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</si>
  <si>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</si>
  <si>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</si>
  <si>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</si>
  <si>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</si>
  <si>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</si>
  <si>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</si>
  <si>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</si>
  <si>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</si>
  <si>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</si>
  <si>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</si>
  <si>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</si>
  <si>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</si>
  <si>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19/10/25 TO 25/10/25</t>
  </si>
  <si>
    <t>19/10/2025</t>
  </si>
  <si>
    <t>20/10/2025</t>
  </si>
  <si>
    <t>21/10/2025</t>
  </si>
  <si>
    <t>22/10/2025</t>
  </si>
  <si>
    <t>23/10/2025</t>
  </si>
  <si>
    <t>24/10/2025</t>
  </si>
  <si>
    <t>25/10/2025</t>
  </si>
  <si>
    <t>Credit</t>
  </si>
  <si>
    <t>Grand Total  =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</si>
</sst>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11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164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7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0" borderId="0" xfId="0" applyProtection="1">
      <protection locked="0"/>
    </xf>
    <xf numFmtId="0" fontId="0" fillId="4" borderId="11" xfId="0" applyFill="1" applyBorder="1" applyAlignment="1" applyProtection="1">
      <alignment vertical="top"/>
      <protection locked="0"/>
    </xf>
    <xf numFmtId="1" fontId="4" fillId="0" borderId="22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8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8" fillId="4" borderId="13" xfId="0" applyNumberFormat="1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vertical="center"/>
      <protection locked="0"/>
    </xf>
    <xf numFmtId="0" fontId="9" fillId="2" borderId="21" xfId="0" applyFont="1" applyFill="1" applyBorder="1" applyAlignment="1" applyProtection="1">
      <alignment vertical="center"/>
      <protection locked="0"/>
    </xf>
    <xf numFmtId="0" fontId="9" fillId="2" borderId="27" xfId="0" applyFont="1" applyFill="1" applyBorder="1" applyAlignment="1" applyProtection="1">
      <alignment vertical="center"/>
      <protection locked="0"/>
    </xf>
    <xf numFmtId="14" fontId="9" fillId="2" borderId="22" xfId="0" applyNumberFormat="1" applyFont="1" applyFill="1" applyBorder="1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3" xfId="0" applyNumberFormat="1" applyFill="1" applyBorder="1" applyAlignment="1" applyProtection="1">
      <alignment vertical="top"/>
    </xf>
    <xf numFmtId="0" fontId="9" fillId="2" borderId="22" xfId="0" applyFont="1" applyFill="1" applyBorder="1" applyAlignment="1" applyProtection="1">
      <alignment vertical="top"/>
      <protection locked="0"/>
    </xf>
    <xf numFmtId="164" fontId="0" fillId="4" borderId="11" xfId="0" applyNumberFormat="1" applyFill="1" applyBorder="1" applyAlignment="1" applyProtection="1">
      <alignment vertical="top"/>
    </xf>
    <xf numFmtId="0" fontId="0" fillId="0" borderId="11" xfId="0" applyBorder="1" applyAlignment="1">
      <alignment vertical="top"/>
    </xf>
    <xf numFmtId="165" fontId="10" fillId="0" borderId="11" xfId="0" applyNumberFormat="1" applyFont="1" applyBorder="1" applyAlignment="1">
      <alignment vertical="top"/>
    </xf>
    <xf numFmtId="166" fontId="10" fillId="0" borderId="11" xfId="0" applyNumberFormat="1" applyFont="1" applyBorder="1" applyAlignment="1">
      <alignment vertical="top"/>
    </xf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12-10-25TO18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LIST"/>
      <sheetName val="Sheet3"/>
    </sheetNames>
    <sheetDataSet>
      <sheetData sheetId="0">
        <row r="2">
          <cell r="I2">
            <v>46001</v>
          </cell>
          <cell r="N2" t="str">
            <v>13/10/25</v>
          </cell>
          <cell r="S2" t="str">
            <v>14/10/2025</v>
          </cell>
          <cell r="X2" t="str">
            <v>15/10/2025</v>
          </cell>
          <cell r="AC2" t="str">
            <v>16/10/2025</v>
          </cell>
          <cell r="AH2" t="str">
            <v>17/10/2025</v>
          </cell>
          <cell r="AM2" t="str">
            <v>18/10/2025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19700</v>
          </cell>
          <cell r="D4">
            <v>62480</v>
          </cell>
          <cell r="E4">
            <v>82180</v>
          </cell>
          <cell r="F4">
            <v>1140</v>
          </cell>
          <cell r="G4">
            <v>0</v>
          </cell>
          <cell r="H4">
            <v>81040</v>
          </cell>
          <cell r="T4">
            <v>46000</v>
          </cell>
          <cell r="AR4">
            <v>46000</v>
          </cell>
          <cell r="AS4">
            <v>35040</v>
          </cell>
          <cell r="AT4">
            <v>0</v>
          </cell>
        </row>
        <row r="5">
          <cell r="B5" t="str">
            <v>AMAR</v>
          </cell>
          <cell r="C5">
            <v>6510</v>
          </cell>
          <cell r="D5">
            <v>0</v>
          </cell>
          <cell r="E5">
            <v>6510</v>
          </cell>
          <cell r="F5">
            <v>1300</v>
          </cell>
          <cell r="G5">
            <v>0</v>
          </cell>
          <cell r="H5">
            <v>5210</v>
          </cell>
          <cell r="AM5">
            <v>5210</v>
          </cell>
          <cell r="AR5">
            <v>5210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>
            <v>53730</v>
          </cell>
          <cell r="D6">
            <v>0</v>
          </cell>
          <cell r="E6">
            <v>53730</v>
          </cell>
          <cell r="F6">
            <v>4830</v>
          </cell>
          <cell r="G6">
            <v>23820</v>
          </cell>
          <cell r="H6">
            <v>25080</v>
          </cell>
          <cell r="AR6">
            <v>0</v>
          </cell>
          <cell r="AS6">
            <v>25080</v>
          </cell>
          <cell r="AT6">
            <v>0</v>
          </cell>
        </row>
        <row r="7">
          <cell r="B7" t="str">
            <v>ARUL</v>
          </cell>
          <cell r="C7">
            <v>28900</v>
          </cell>
          <cell r="D7">
            <v>64590</v>
          </cell>
          <cell r="E7">
            <v>93490</v>
          </cell>
          <cell r="F7">
            <v>2890</v>
          </cell>
          <cell r="G7">
            <v>0</v>
          </cell>
          <cell r="H7">
            <v>90600</v>
          </cell>
          <cell r="L7">
            <v>63150</v>
          </cell>
          <cell r="AR7">
            <v>63150</v>
          </cell>
          <cell r="AS7">
            <v>27450</v>
          </cell>
          <cell r="AT7">
            <v>0</v>
          </cell>
        </row>
        <row r="8">
          <cell r="B8" t="str">
            <v>ASIRVATHAM</v>
          </cell>
          <cell r="C8">
            <v>8230</v>
          </cell>
          <cell r="D8">
            <v>17730</v>
          </cell>
          <cell r="E8">
            <v>25960</v>
          </cell>
          <cell r="F8">
            <v>100</v>
          </cell>
          <cell r="G8">
            <v>0</v>
          </cell>
          <cell r="H8">
            <v>25860</v>
          </cell>
          <cell r="I8">
            <v>0</v>
          </cell>
          <cell r="J8">
            <v>0</v>
          </cell>
          <cell r="K8">
            <v>10000</v>
          </cell>
          <cell r="AR8">
            <v>10000</v>
          </cell>
          <cell r="AS8">
            <v>15860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>
            <v>5970</v>
          </cell>
          <cell r="D10">
            <v>6410</v>
          </cell>
          <cell r="E10">
            <v>12380</v>
          </cell>
          <cell r="F10">
            <v>0</v>
          </cell>
          <cell r="G10">
            <v>0</v>
          </cell>
          <cell r="H10">
            <v>12380</v>
          </cell>
          <cell r="AR10">
            <v>0</v>
          </cell>
          <cell r="AS10">
            <v>12380</v>
          </cell>
          <cell r="AT10">
            <v>0</v>
          </cell>
        </row>
        <row r="11">
          <cell r="B11" t="str">
            <v>CLINTON</v>
          </cell>
          <cell r="C11">
            <v>23180</v>
          </cell>
          <cell r="D11">
            <v>21510</v>
          </cell>
          <cell r="E11">
            <v>44690</v>
          </cell>
          <cell r="F11">
            <v>200</v>
          </cell>
          <cell r="G11">
            <v>0</v>
          </cell>
          <cell r="H11">
            <v>44490</v>
          </cell>
          <cell r="I11">
            <v>9500</v>
          </cell>
          <cell r="J11">
            <v>12010</v>
          </cell>
          <cell r="AR11">
            <v>21510</v>
          </cell>
          <cell r="AS11">
            <v>22980</v>
          </cell>
          <cell r="AT11">
            <v>0</v>
          </cell>
        </row>
        <row r="12">
          <cell r="B12" t="str">
            <v>CNR</v>
          </cell>
          <cell r="C12">
            <v>14220</v>
          </cell>
          <cell r="D12">
            <v>650</v>
          </cell>
          <cell r="E12">
            <v>14870</v>
          </cell>
          <cell r="F12">
            <v>550</v>
          </cell>
          <cell r="G12">
            <v>0</v>
          </cell>
          <cell r="H12">
            <v>14320</v>
          </cell>
          <cell r="AR12">
            <v>0</v>
          </cell>
          <cell r="AS12">
            <v>14320</v>
          </cell>
          <cell r="AT12">
            <v>0</v>
          </cell>
        </row>
        <row r="13">
          <cell r="B13" t="str">
            <v>DHAS</v>
          </cell>
          <cell r="C13">
            <v>21990</v>
          </cell>
          <cell r="D13">
            <v>0</v>
          </cell>
          <cell r="E13">
            <v>21990</v>
          </cell>
          <cell r="F13">
            <v>150</v>
          </cell>
          <cell r="G13">
            <v>0</v>
          </cell>
          <cell r="H13">
            <v>21840</v>
          </cell>
          <cell r="AM13">
            <v>21800</v>
          </cell>
          <cell r="AR13">
            <v>21800</v>
          </cell>
          <cell r="AS13">
            <v>40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>
            <v>6340</v>
          </cell>
          <cell r="D15">
            <v>0</v>
          </cell>
          <cell r="E15">
            <v>6340</v>
          </cell>
          <cell r="F15">
            <v>50</v>
          </cell>
          <cell r="G15">
            <v>0</v>
          </cell>
          <cell r="H15">
            <v>6290</v>
          </cell>
          <cell r="AO15">
            <v>6290</v>
          </cell>
          <cell r="AR15">
            <v>6290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>
            <v>110060</v>
          </cell>
          <cell r="D16">
            <v>0</v>
          </cell>
          <cell r="E16">
            <v>110060</v>
          </cell>
          <cell r="F16">
            <v>6220</v>
          </cell>
          <cell r="G16">
            <v>0</v>
          </cell>
          <cell r="H16">
            <v>103840</v>
          </cell>
          <cell r="AR16">
            <v>0</v>
          </cell>
          <cell r="AS16">
            <v>103840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47970</v>
          </cell>
          <cell r="D19">
            <v>0</v>
          </cell>
          <cell r="E19">
            <v>47970</v>
          </cell>
          <cell r="F19">
            <v>1880</v>
          </cell>
          <cell r="G19">
            <v>0</v>
          </cell>
          <cell r="H19">
            <v>46090</v>
          </cell>
          <cell r="AM19">
            <v>46090</v>
          </cell>
          <cell r="AR19">
            <v>46090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25080</v>
          </cell>
          <cell r="D20">
            <v>0</v>
          </cell>
          <cell r="E20">
            <v>25080</v>
          </cell>
          <cell r="F20">
            <v>0</v>
          </cell>
          <cell r="G20">
            <v>20</v>
          </cell>
          <cell r="H20">
            <v>25060</v>
          </cell>
          <cell r="AN20">
            <v>25080</v>
          </cell>
          <cell r="AR20">
            <v>25080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11720</v>
          </cell>
          <cell r="D21">
            <v>13320</v>
          </cell>
          <cell r="E21">
            <v>25040</v>
          </cell>
          <cell r="F21">
            <v>1170</v>
          </cell>
          <cell r="G21">
            <v>0</v>
          </cell>
          <cell r="H21">
            <v>23870</v>
          </cell>
          <cell r="AO21">
            <v>20000</v>
          </cell>
          <cell r="AR21">
            <v>20000</v>
          </cell>
          <cell r="AS21">
            <v>3870</v>
          </cell>
          <cell r="AT21">
            <v>0</v>
          </cell>
        </row>
        <row r="22">
          <cell r="B22" t="str">
            <v>KITTU</v>
          </cell>
          <cell r="C22">
            <v>25180</v>
          </cell>
          <cell r="D22">
            <v>0</v>
          </cell>
          <cell r="E22">
            <v>25180</v>
          </cell>
          <cell r="F22">
            <v>280</v>
          </cell>
          <cell r="G22">
            <v>10</v>
          </cell>
          <cell r="H22">
            <v>24890</v>
          </cell>
          <cell r="AM22">
            <v>23000</v>
          </cell>
          <cell r="AR22">
            <v>23000</v>
          </cell>
          <cell r="AS22">
            <v>1890</v>
          </cell>
          <cell r="AT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AR24">
            <v>0</v>
          </cell>
          <cell r="AS24">
            <v>240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AR25">
            <v>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>
            <v>6010</v>
          </cell>
          <cell r="D26">
            <v>2280</v>
          </cell>
          <cell r="E26">
            <v>8290</v>
          </cell>
          <cell r="F26">
            <v>50</v>
          </cell>
          <cell r="G26">
            <v>0</v>
          </cell>
          <cell r="H26">
            <v>8240</v>
          </cell>
          <cell r="J26">
            <v>2280</v>
          </cell>
          <cell r="AR26">
            <v>2280</v>
          </cell>
          <cell r="AS26">
            <v>5960</v>
          </cell>
          <cell r="AT26">
            <v>0</v>
          </cell>
        </row>
        <row r="27">
          <cell r="B27" t="str">
            <v>MANOGAR</v>
          </cell>
          <cell r="C27">
            <v>20330</v>
          </cell>
          <cell r="D27">
            <v>770</v>
          </cell>
          <cell r="E27">
            <v>21100</v>
          </cell>
          <cell r="F27">
            <v>0</v>
          </cell>
          <cell r="G27">
            <v>0</v>
          </cell>
          <cell r="H27">
            <v>21100</v>
          </cell>
          <cell r="AR27">
            <v>0</v>
          </cell>
          <cell r="AS27">
            <v>21100</v>
          </cell>
          <cell r="AT27">
            <v>0</v>
          </cell>
        </row>
        <row r="28">
          <cell r="B28" t="str">
            <v>MKV</v>
          </cell>
          <cell r="C28">
            <v>42290</v>
          </cell>
          <cell r="D28">
            <v>0</v>
          </cell>
          <cell r="E28">
            <v>42290</v>
          </cell>
          <cell r="F28">
            <v>350</v>
          </cell>
          <cell r="G28">
            <v>10</v>
          </cell>
          <cell r="H28">
            <v>41930</v>
          </cell>
          <cell r="AM28">
            <v>42000</v>
          </cell>
          <cell r="AR28">
            <v>42000</v>
          </cell>
          <cell r="AS28">
            <v>0</v>
          </cell>
          <cell r="AT28">
            <v>70</v>
          </cell>
        </row>
        <row r="29">
          <cell r="B29" t="str">
            <v>MURUGAN SAHADEVAN</v>
          </cell>
          <cell r="C29">
            <v>81400</v>
          </cell>
          <cell r="D29">
            <v>0</v>
          </cell>
          <cell r="E29">
            <v>81400</v>
          </cell>
          <cell r="F29">
            <v>0</v>
          </cell>
          <cell r="G29">
            <v>0</v>
          </cell>
          <cell r="H29">
            <v>81400</v>
          </cell>
          <cell r="AM29">
            <v>72000</v>
          </cell>
          <cell r="AR29">
            <v>72000</v>
          </cell>
          <cell r="AS29">
            <v>9400</v>
          </cell>
          <cell r="AT29">
            <v>0</v>
          </cell>
        </row>
        <row r="30">
          <cell r="B30" t="str">
            <v>MURUGAPPAN</v>
          </cell>
          <cell r="C30">
            <v>20780</v>
          </cell>
          <cell r="D30">
            <v>11560</v>
          </cell>
          <cell r="E30">
            <v>32340</v>
          </cell>
          <cell r="F30">
            <v>150</v>
          </cell>
          <cell r="G30">
            <v>0</v>
          </cell>
          <cell r="H30">
            <v>32190</v>
          </cell>
          <cell r="K30">
            <v>11500</v>
          </cell>
          <cell r="AR30">
            <v>11500</v>
          </cell>
          <cell r="AS30">
            <v>20690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23550</v>
          </cell>
          <cell r="D34">
            <v>8300</v>
          </cell>
          <cell r="E34">
            <v>31850</v>
          </cell>
          <cell r="F34">
            <v>180</v>
          </cell>
          <cell r="G34">
            <v>0</v>
          </cell>
          <cell r="H34">
            <v>31670</v>
          </cell>
          <cell r="K34">
            <v>8300</v>
          </cell>
          <cell r="AR34">
            <v>8300</v>
          </cell>
          <cell r="AS34">
            <v>23370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82370</v>
          </cell>
          <cell r="D36">
            <v>0</v>
          </cell>
          <cell r="E36">
            <v>82370</v>
          </cell>
          <cell r="F36">
            <v>3600</v>
          </cell>
          <cell r="G36">
            <v>10</v>
          </cell>
          <cell r="H36">
            <v>78760</v>
          </cell>
          <cell r="AM36">
            <v>3000</v>
          </cell>
          <cell r="AQ36">
            <v>75000</v>
          </cell>
          <cell r="AR36">
            <v>78000</v>
          </cell>
          <cell r="AS36">
            <v>760</v>
          </cell>
          <cell r="AT36">
            <v>0</v>
          </cell>
        </row>
        <row r="37">
          <cell r="B37" t="str">
            <v>PARTHIBEN SEETHAPAL</v>
          </cell>
          <cell r="C37">
            <v>14440</v>
          </cell>
          <cell r="D37">
            <v>18870</v>
          </cell>
          <cell r="E37">
            <v>33310</v>
          </cell>
          <cell r="F37">
            <v>130</v>
          </cell>
          <cell r="G37">
            <v>0</v>
          </cell>
          <cell r="H37">
            <v>33180</v>
          </cell>
          <cell r="K37">
            <v>16870</v>
          </cell>
          <cell r="AR37">
            <v>16870</v>
          </cell>
          <cell r="AS37">
            <v>16310</v>
          </cell>
          <cell r="AT37">
            <v>0</v>
          </cell>
        </row>
        <row r="38">
          <cell r="B38" t="str">
            <v>PARTHIPAN</v>
          </cell>
          <cell r="C38">
            <v>0</v>
          </cell>
          <cell r="D38">
            <v>576228</v>
          </cell>
          <cell r="E38">
            <v>576228</v>
          </cell>
          <cell r="F38">
            <v>0</v>
          </cell>
          <cell r="G38">
            <v>0</v>
          </cell>
          <cell r="H38">
            <v>576228</v>
          </cell>
          <cell r="AR38">
            <v>0</v>
          </cell>
          <cell r="AS38">
            <v>576228</v>
          </cell>
          <cell r="AT38">
            <v>0</v>
          </cell>
        </row>
        <row r="39">
          <cell r="B39" t="str">
            <v>PRAVEEN</v>
          </cell>
          <cell r="C39">
            <v>111230</v>
          </cell>
          <cell r="D39">
            <v>29980</v>
          </cell>
          <cell r="E39">
            <v>141210</v>
          </cell>
          <cell r="F39">
            <v>900</v>
          </cell>
          <cell r="G39">
            <v>0</v>
          </cell>
          <cell r="H39">
            <v>140310</v>
          </cell>
          <cell r="S39">
            <v>20000</v>
          </cell>
          <cell r="U39">
            <v>9980</v>
          </cell>
          <cell r="AR39">
            <v>29980</v>
          </cell>
          <cell r="AS39">
            <v>110330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AR40">
            <v>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>
            <v>5900</v>
          </cell>
          <cell r="D42">
            <v>0</v>
          </cell>
          <cell r="E42">
            <v>5900</v>
          </cell>
          <cell r="F42">
            <v>50</v>
          </cell>
          <cell r="G42">
            <v>4910</v>
          </cell>
          <cell r="H42">
            <v>940</v>
          </cell>
          <cell r="AM42">
            <v>3000</v>
          </cell>
          <cell r="AR42">
            <v>3000</v>
          </cell>
          <cell r="AS42">
            <v>0</v>
          </cell>
          <cell r="AT42">
            <v>2060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21130</v>
          </cell>
          <cell r="D44">
            <v>12390</v>
          </cell>
          <cell r="E44">
            <v>33520</v>
          </cell>
          <cell r="F44">
            <v>150</v>
          </cell>
          <cell r="G44">
            <v>0</v>
          </cell>
          <cell r="H44">
            <v>33370</v>
          </cell>
          <cell r="N44">
            <v>12000</v>
          </cell>
          <cell r="AR44">
            <v>12000</v>
          </cell>
          <cell r="AS44">
            <v>21370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370</v>
          </cell>
          <cell r="E45">
            <v>370</v>
          </cell>
          <cell r="F45">
            <v>0</v>
          </cell>
          <cell r="G45">
            <v>0</v>
          </cell>
          <cell r="H45">
            <v>370</v>
          </cell>
          <cell r="AR45">
            <v>0</v>
          </cell>
          <cell r="AS45">
            <v>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11250</v>
          </cell>
          <cell r="D47">
            <v>1340</v>
          </cell>
          <cell r="E47">
            <v>12590</v>
          </cell>
          <cell r="F47">
            <v>510</v>
          </cell>
          <cell r="G47">
            <v>0</v>
          </cell>
          <cell r="H47">
            <v>12080</v>
          </cell>
          <cell r="AR47">
            <v>0</v>
          </cell>
          <cell r="AS47">
            <v>12080</v>
          </cell>
          <cell r="AT47">
            <v>0</v>
          </cell>
        </row>
        <row r="48">
          <cell r="B48" t="str">
            <v>REENA TRADERS</v>
          </cell>
          <cell r="C48">
            <v>9050</v>
          </cell>
          <cell r="D48">
            <v>27520</v>
          </cell>
          <cell r="E48">
            <v>36570</v>
          </cell>
          <cell r="F48">
            <v>170</v>
          </cell>
          <cell r="G48">
            <v>0</v>
          </cell>
          <cell r="H48">
            <v>36400</v>
          </cell>
          <cell r="K48">
            <v>27500</v>
          </cell>
          <cell r="AO48">
            <v>8900</v>
          </cell>
          <cell r="AR48">
            <v>36400</v>
          </cell>
          <cell r="AS48">
            <v>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36360</v>
          </cell>
          <cell r="D50">
            <v>125600</v>
          </cell>
          <cell r="E50">
            <v>161960</v>
          </cell>
          <cell r="F50">
            <v>0</v>
          </cell>
          <cell r="G50">
            <v>0</v>
          </cell>
          <cell r="H50">
            <v>161960</v>
          </cell>
          <cell r="AR50">
            <v>0</v>
          </cell>
          <cell r="AS50">
            <v>161960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>
            <v>7050</v>
          </cell>
          <cell r="D53">
            <v>12860</v>
          </cell>
          <cell r="E53">
            <v>19910</v>
          </cell>
          <cell r="F53">
            <v>0</v>
          </cell>
          <cell r="G53">
            <v>0</v>
          </cell>
          <cell r="H53">
            <v>19910</v>
          </cell>
          <cell r="AR53">
            <v>0</v>
          </cell>
          <cell r="AS53">
            <v>19910</v>
          </cell>
          <cell r="AT53">
            <v>0</v>
          </cell>
        </row>
        <row r="54">
          <cell r="B54" t="str">
            <v>SHEK</v>
          </cell>
          <cell r="C54">
            <v>26500</v>
          </cell>
          <cell r="D54">
            <v>3400</v>
          </cell>
          <cell r="E54">
            <v>29900</v>
          </cell>
          <cell r="F54">
            <v>1190</v>
          </cell>
          <cell r="G54">
            <v>0</v>
          </cell>
          <cell r="H54">
            <v>28710</v>
          </cell>
          <cell r="AR54">
            <v>0</v>
          </cell>
          <cell r="AS54">
            <v>28710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5130</v>
          </cell>
          <cell r="D60">
            <v>0</v>
          </cell>
          <cell r="E60">
            <v>5130</v>
          </cell>
          <cell r="F60">
            <v>0</v>
          </cell>
          <cell r="G60">
            <v>40</v>
          </cell>
          <cell r="H60">
            <v>5090</v>
          </cell>
          <cell r="AO60">
            <v>5090</v>
          </cell>
          <cell r="AR60">
            <v>5090</v>
          </cell>
          <cell r="AS60">
            <v>0</v>
          </cell>
          <cell r="AT60">
            <v>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>
            <v>38110</v>
          </cell>
          <cell r="D62">
            <v>3650</v>
          </cell>
          <cell r="E62">
            <v>41760</v>
          </cell>
          <cell r="F62">
            <v>400</v>
          </cell>
          <cell r="G62">
            <v>0</v>
          </cell>
          <cell r="H62">
            <v>41360</v>
          </cell>
          <cell r="P62">
            <v>3650</v>
          </cell>
          <cell r="AR62">
            <v>3650</v>
          </cell>
          <cell r="AS62">
            <v>37710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12240</v>
          </cell>
          <cell r="D65">
            <v>12880</v>
          </cell>
          <cell r="E65">
            <v>25120</v>
          </cell>
          <cell r="F65">
            <v>100</v>
          </cell>
          <cell r="G65">
            <v>0</v>
          </cell>
          <cell r="H65">
            <v>25020</v>
          </cell>
          <cell r="I65">
            <v>12700</v>
          </cell>
          <cell r="AR65">
            <v>12700</v>
          </cell>
          <cell r="AS65">
            <v>12320</v>
          </cell>
          <cell r="AT65">
            <v>0</v>
          </cell>
        </row>
        <row r="66">
          <cell r="B66" t="str">
            <v>VIJAY</v>
          </cell>
          <cell r="C66">
            <v>60460</v>
          </cell>
          <cell r="D66">
            <v>9150</v>
          </cell>
          <cell r="E66">
            <v>69610</v>
          </cell>
          <cell r="F66">
            <v>100</v>
          </cell>
          <cell r="G66">
            <v>0</v>
          </cell>
          <cell r="H66">
            <v>69510</v>
          </cell>
          <cell r="I66">
            <v>7000</v>
          </cell>
          <cell r="J66">
            <v>2000</v>
          </cell>
          <cell r="AR66">
            <v>9000</v>
          </cell>
          <cell r="AS66">
            <v>60510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AR67">
            <v>0</v>
          </cell>
          <cell r="AS67">
            <v>37350</v>
          </cell>
          <cell r="AT67">
            <v>0</v>
          </cell>
        </row>
        <row r="68">
          <cell r="C68">
            <v>1044360</v>
          </cell>
          <cell r="D68">
            <v>1541828</v>
          </cell>
          <cell r="E68">
            <v>2586188</v>
          </cell>
          <cell r="F68">
            <v>28790</v>
          </cell>
          <cell r="G68">
            <v>29080</v>
          </cell>
          <cell r="H68">
            <v>2528578</v>
          </cell>
          <cell r="I68">
            <v>29200</v>
          </cell>
          <cell r="J68">
            <v>16290</v>
          </cell>
          <cell r="K68">
            <v>74170</v>
          </cell>
          <cell r="L68">
            <v>63150</v>
          </cell>
          <cell r="M68">
            <v>0</v>
          </cell>
          <cell r="N68">
            <v>12000</v>
          </cell>
          <cell r="O68">
            <v>0</v>
          </cell>
          <cell r="P68">
            <v>3650</v>
          </cell>
          <cell r="Q68">
            <v>0</v>
          </cell>
          <cell r="R68">
            <v>0</v>
          </cell>
          <cell r="S68">
            <v>20000</v>
          </cell>
          <cell r="T68">
            <v>46000</v>
          </cell>
          <cell r="U68">
            <v>9980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216100</v>
          </cell>
          <cell r="AN68">
            <v>25080</v>
          </cell>
          <cell r="AO68">
            <v>40280</v>
          </cell>
          <cell r="AP68">
            <v>0</v>
          </cell>
          <cell r="AQ68">
            <v>75000</v>
          </cell>
          <cell r="AR68">
            <v>630900</v>
          </cell>
          <cell r="AS68">
            <v>1899828</v>
          </cell>
          <cell r="AT68">
            <v>2410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>
            <v>46001</v>
          </cell>
          <cell r="H75">
            <v>29200</v>
          </cell>
          <cell r="I75">
            <v>16290</v>
          </cell>
          <cell r="J75">
            <v>74170</v>
          </cell>
          <cell r="K75">
            <v>63150</v>
          </cell>
          <cell r="L75">
            <v>0</v>
          </cell>
          <cell r="M75">
            <v>182810</v>
          </cell>
        </row>
        <row r="76">
          <cell r="G76" t="str">
            <v>13/10/2025</v>
          </cell>
          <cell r="H76">
            <v>12000</v>
          </cell>
          <cell r="I76">
            <v>0</v>
          </cell>
          <cell r="J76">
            <v>3650</v>
          </cell>
          <cell r="K76">
            <v>0</v>
          </cell>
          <cell r="L76">
            <v>0</v>
          </cell>
          <cell r="M76">
            <v>15650</v>
          </cell>
        </row>
        <row r="77">
          <cell r="G77" t="str">
            <v>14/10/2025</v>
          </cell>
          <cell r="H77">
            <v>20000</v>
          </cell>
          <cell r="I77">
            <v>46000</v>
          </cell>
          <cell r="J77">
            <v>9980</v>
          </cell>
          <cell r="K77">
            <v>0</v>
          </cell>
          <cell r="L77">
            <v>0</v>
          </cell>
          <cell r="M77">
            <v>75980</v>
          </cell>
        </row>
        <row r="78">
          <cell r="G78" t="str">
            <v>15/10/2025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G79" t="str">
            <v>16/10/2025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G80" t="str">
            <v>17/10/2025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 t="str">
            <v>18/10/2025</v>
          </cell>
          <cell r="H81">
            <v>216100</v>
          </cell>
          <cell r="I81">
            <v>25080</v>
          </cell>
          <cell r="J81">
            <v>40280</v>
          </cell>
          <cell r="K81">
            <v>0</v>
          </cell>
          <cell r="L81">
            <v>75000</v>
          </cell>
          <cell r="M81">
            <v>356460</v>
          </cell>
        </row>
        <row r="82">
          <cell r="G82" t="str">
            <v>TOTAL</v>
          </cell>
          <cell r="H82">
            <v>277300</v>
          </cell>
          <cell r="I82">
            <v>87370</v>
          </cell>
          <cell r="J82">
            <v>128080</v>
          </cell>
          <cell r="K82">
            <v>63150</v>
          </cell>
          <cell r="L82">
            <v>75000</v>
          </cell>
          <cell r="M82">
            <v>630900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4"/>
  <sheetViews>
    <sheetView tabSelected="1" workbookViewId="0">
      <pane xSplit="8" ySplit="3" topLeftCell="AO25" activePane="bottomRight" state="frozen"/>
      <selection pane="topRight" activeCell="I1" sqref="I1"/>
      <selection pane="bottomLeft" activeCell="A4" sqref="A4"/>
      <selection pane="bottomRight" activeCell="G34" sqref="G34"/>
    </sheetView>
  </sheetViews>
  <sheetFormatPr defaultRowHeight="15"/>
  <cols>
    <col min="1" max="1" width="4" customWidth="1"/>
    <col min="2" max="2" width="16.7109375" customWidth="1"/>
    <col min="7" max="7" width="10.140625" bestFit="1" customWidth="1"/>
  </cols>
  <sheetData>
    <row r="1" spans="1:46" ht="19.5" thickBot="1">
      <c r="A1" s="61" t="s">
        <v>85</v>
      </c>
      <c r="B1" s="62"/>
      <c r="C1" s="62"/>
      <c r="D1" s="62"/>
      <c r="E1" s="62"/>
      <c r="F1" s="62"/>
      <c r="G1" s="62"/>
      <c r="H1" s="62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63" t="s">
        <v>0</v>
      </c>
      <c r="B2" s="64"/>
      <c r="C2" s="64"/>
      <c r="D2" s="64"/>
      <c r="E2" s="64"/>
      <c r="F2" s="64"/>
      <c r="G2" s="64"/>
      <c r="H2" s="65"/>
      <c r="I2" s="56" t="s">
        <v>86</v>
      </c>
      <c r="J2" s="57"/>
      <c r="K2" s="57"/>
      <c r="L2" s="57"/>
      <c r="M2" s="58"/>
      <c r="N2" s="56" t="s">
        <v>87</v>
      </c>
      <c r="O2" s="57"/>
      <c r="P2" s="57"/>
      <c r="Q2" s="57"/>
      <c r="R2" s="58"/>
      <c r="S2" s="56" t="s">
        <v>88</v>
      </c>
      <c r="T2" s="57"/>
      <c r="U2" s="57"/>
      <c r="V2" s="57"/>
      <c r="W2" s="58"/>
      <c r="X2" s="56" t="s">
        <v>89</v>
      </c>
      <c r="Y2" s="57"/>
      <c r="Z2" s="57"/>
      <c r="AA2" s="57"/>
      <c r="AB2" s="58"/>
      <c r="AC2" s="56" t="s">
        <v>90</v>
      </c>
      <c r="AD2" s="57"/>
      <c r="AE2" s="57"/>
      <c r="AF2" s="57"/>
      <c r="AG2" s="58"/>
      <c r="AH2" s="56" t="s">
        <v>91</v>
      </c>
      <c r="AI2" s="57"/>
      <c r="AJ2" s="57"/>
      <c r="AK2" s="57"/>
      <c r="AL2" s="58"/>
      <c r="AM2" s="56" t="s">
        <v>92</v>
      </c>
      <c r="AN2" s="57"/>
      <c r="AO2" s="57"/>
      <c r="AP2" s="57"/>
      <c r="AQ2" s="58"/>
      <c r="AR2" s="4"/>
      <c r="AS2" s="5"/>
      <c r="AT2" s="6"/>
    </row>
    <row r="3" spans="1:46" ht="26.25" thickBo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9" t="s">
        <v>13</v>
      </c>
      <c r="N3" s="7" t="s">
        <v>14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10</v>
      </c>
      <c r="Z3" s="7" t="s">
        <v>11</v>
      </c>
      <c r="AA3" s="7" t="s">
        <v>12</v>
      </c>
      <c r="AB3" s="7" t="s">
        <v>13</v>
      </c>
      <c r="AC3" s="7" t="s">
        <v>14</v>
      </c>
      <c r="AD3" s="7" t="s">
        <v>10</v>
      </c>
      <c r="AE3" s="7" t="s">
        <v>11</v>
      </c>
      <c r="AF3" s="7" t="s">
        <v>12</v>
      </c>
      <c r="AG3" s="7" t="s">
        <v>13</v>
      </c>
      <c r="AH3" s="7" t="s">
        <v>9</v>
      </c>
      <c r="AI3" s="7" t="s">
        <v>10</v>
      </c>
      <c r="AJ3" s="7" t="s">
        <v>11</v>
      </c>
      <c r="AK3" s="7" t="s">
        <v>12</v>
      </c>
      <c r="AL3" s="7" t="s">
        <v>13</v>
      </c>
      <c r="AM3" s="10" t="s">
        <v>14</v>
      </c>
      <c r="AN3" s="10" t="s">
        <v>10</v>
      </c>
      <c r="AO3" s="10" t="s">
        <v>11</v>
      </c>
      <c r="AP3" s="10" t="s">
        <v>12</v>
      </c>
      <c r="AQ3" s="11" t="s">
        <v>13</v>
      </c>
      <c r="AR3" s="7" t="s">
        <v>15</v>
      </c>
      <c r="AS3" s="7" t="s">
        <v>16</v>
      </c>
      <c r="AT3" s="12" t="s">
        <v>17</v>
      </c>
    </row>
    <row r="4" spans="1:46" s="30" customFormat="1">
      <c r="A4" s="13">
        <v>1</v>
      </c>
      <c r="B4" s="14" t="s">
        <v>18</v>
      </c>
      <c r="C4" s="15">
        <f>IFERROR(IF(VLOOKUP(B4, CREDITLIST!$B:$C, 2, FALSE)="TRUE", "no load", VLOOKUP(B4, CREDITLIST!$B:$C, 2, FALSE)), "No load")</f>
        <v>9600</v>
      </c>
      <c r="D4" s="16">
        <f>VLOOKUP(B4,[1]PAYMENT!$B:$AS,44,FALSE)</f>
        <v>35040</v>
      </c>
      <c r="E4" s="16">
        <f>IF(OR(C4="", D4=""), "INCOMP", IFERROR(IF(C4="no load", 0, C4) + IF(D4="no load", 0, D4), "INCOMP"))</f>
        <v>44640</v>
      </c>
      <c r="F4" s="17">
        <f>50+400</f>
        <v>450</v>
      </c>
      <c r="G4" s="18">
        <f>VLOOKUP(B4,[1]PAYMENT!$B:$AT,45,FALSE)</f>
        <v>0</v>
      </c>
      <c r="H4" s="19">
        <f>ABS(IF((E4=0),0,MAX(0,IF(OR(D4="", E4="", F4=""),C4, E4-F4-G4))))</f>
        <v>44190</v>
      </c>
      <c r="I4" s="20"/>
      <c r="J4" s="21"/>
      <c r="K4" s="22"/>
      <c r="L4" s="23"/>
      <c r="M4" s="24"/>
      <c r="N4" s="20"/>
      <c r="O4" s="21"/>
      <c r="P4" s="22"/>
      <c r="Q4" s="25"/>
      <c r="R4" s="24"/>
      <c r="S4" s="20"/>
      <c r="T4" s="21"/>
      <c r="U4" s="22"/>
      <c r="V4" s="26"/>
      <c r="W4" s="24"/>
      <c r="X4" s="20"/>
      <c r="Y4" s="21"/>
      <c r="Z4" s="22"/>
      <c r="AA4" s="22"/>
      <c r="AB4" s="21"/>
      <c r="AC4" s="20"/>
      <c r="AD4" s="21"/>
      <c r="AE4" s="22"/>
      <c r="AF4" s="26"/>
      <c r="AG4" s="24"/>
      <c r="AH4" s="20"/>
      <c r="AI4" s="21">
        <v>5750</v>
      </c>
      <c r="AJ4" s="22"/>
      <c r="AK4" s="23"/>
      <c r="AL4" s="24"/>
      <c r="AM4" s="27"/>
      <c r="AN4" s="23"/>
      <c r="AO4" s="28"/>
      <c r="AP4" s="23"/>
      <c r="AQ4" s="24"/>
      <c r="AR4" s="29">
        <f t="shared" ref="AR4:AR35" si="0">SUM(I4:AQ4)</f>
        <v>5750</v>
      </c>
      <c r="AS4" s="16">
        <f t="shared" ref="AS4:AS67" si="1">IF((H4-AR4&lt;0),0,H4-AR4)</f>
        <v>38440</v>
      </c>
      <c r="AT4" s="18">
        <f>ABS(IF(AND(AR4=0,AS4=0),G4,IF((H4-AR4&lt;0),H4-AR4,0)))</f>
        <v>0</v>
      </c>
    </row>
    <row r="5" spans="1:46" s="30" customFormat="1">
      <c r="A5" s="13">
        <v>2</v>
      </c>
      <c r="B5" s="31" t="s">
        <v>19</v>
      </c>
      <c r="C5" s="15">
        <f>IFERROR(IF(VLOOKUP(B5, CREDITLIST!$B:$C, 2, FALSE)="TRUE", "no load", VLOOKUP(B5, CREDITLIST!$B:$C, 2, FALSE)), "No load")</f>
        <v>6350</v>
      </c>
      <c r="D5" s="16">
        <f>VLOOKUP(B5,[1]PAYMENT!$B:$AS,44,FALSE)</f>
        <v>0</v>
      </c>
      <c r="E5" s="16">
        <f>IF(OR(C5="", D5=""), "INCOMP", IFERROR(IF(C5="no load", 0, C5) + IF(D5="no load", 0, D5), "INCOMP"))</f>
        <v>6350</v>
      </c>
      <c r="F5" s="17">
        <v>0</v>
      </c>
      <c r="G5" s="18">
        <f>VLOOKUP(B5,[1]PAYMENT!$B:$AT,45,FALSE)</f>
        <v>0</v>
      </c>
      <c r="H5" s="19">
        <f t="shared" ref="H5:H67" si="2">ABS(IF((E5=0),0,MAX(0,IF(OR(D5="", E5="", F5=""),C5, E5-F5-G5))))</f>
        <v>6350</v>
      </c>
      <c r="I5" s="20"/>
      <c r="J5" s="21"/>
      <c r="K5" s="22"/>
      <c r="L5" s="23"/>
      <c r="M5" s="24"/>
      <c r="N5" s="20"/>
      <c r="O5" s="21"/>
      <c r="P5" s="22"/>
      <c r="Q5" s="25"/>
      <c r="R5" s="24"/>
      <c r="S5" s="20"/>
      <c r="T5" s="21"/>
      <c r="U5" s="22"/>
      <c r="V5" s="26"/>
      <c r="W5" s="24"/>
      <c r="X5" s="20"/>
      <c r="Y5" s="21"/>
      <c r="Z5" s="22"/>
      <c r="AA5" s="22"/>
      <c r="AB5" s="21"/>
      <c r="AC5" s="20"/>
      <c r="AD5" s="21"/>
      <c r="AE5" s="22"/>
      <c r="AF5" s="26"/>
      <c r="AG5" s="24"/>
      <c r="AH5" s="20"/>
      <c r="AI5" s="21"/>
      <c r="AJ5" s="22"/>
      <c r="AK5" s="23"/>
      <c r="AL5" s="24"/>
      <c r="AM5" s="20">
        <v>6350</v>
      </c>
      <c r="AN5" s="23"/>
      <c r="AO5" s="22"/>
      <c r="AP5" s="23"/>
      <c r="AQ5" s="24"/>
      <c r="AR5" s="29">
        <f t="shared" si="0"/>
        <v>6350</v>
      </c>
      <c r="AS5" s="16">
        <f t="shared" si="1"/>
        <v>0</v>
      </c>
      <c r="AT5" s="18">
        <f>ABS(IF(AND(AR5=0,AS5=0),G5,IF((H5-AR5&lt;0),H5-AR5,0)))</f>
        <v>0</v>
      </c>
    </row>
    <row r="6" spans="1:46" s="30" customFormat="1">
      <c r="A6" s="13">
        <v>3</v>
      </c>
      <c r="B6" s="14" t="s">
        <v>20</v>
      </c>
      <c r="C6" s="15" t="str">
        <f>IFERROR(IF(VLOOKUP(B6, CREDITLIST!$B:$C, 2, FALSE)="TRUE", "no load", VLOOKUP(B6, CREDITLIST!$B:$C, 2, FALSE)), "No load")</f>
        <v>No load</v>
      </c>
      <c r="D6" s="16">
        <f>VLOOKUP(B6,[1]PAYMENT!$B:$AS,44,FALSE)</f>
        <v>25080</v>
      </c>
      <c r="E6" s="16">
        <f t="shared" ref="E6:E16" si="3">IF(OR(C6="", D6=""), "INCOMP", IFERROR(IF(C6="no load", 0, C6) + IF(D6="no load", 0, D6), "INCOMP"))</f>
        <v>25080</v>
      </c>
      <c r="F6" s="17">
        <v>0</v>
      </c>
      <c r="G6" s="18">
        <f>VLOOKUP(B6,[1]PAYMENT!$B:$AT,45,FALSE)</f>
        <v>0</v>
      </c>
      <c r="H6" s="19">
        <f t="shared" si="2"/>
        <v>25080</v>
      </c>
      <c r="I6" s="32"/>
      <c r="J6" s="33"/>
      <c r="K6" s="23"/>
      <c r="L6" s="23"/>
      <c r="M6" s="24"/>
      <c r="N6" s="20"/>
      <c r="O6" s="21"/>
      <c r="P6" s="22"/>
      <c r="Q6" s="25"/>
      <c r="R6" s="24"/>
      <c r="S6" s="20"/>
      <c r="T6" s="21"/>
      <c r="U6" s="22">
        <f>10000+11100</f>
        <v>21100</v>
      </c>
      <c r="V6" s="26"/>
      <c r="W6" s="24"/>
      <c r="X6" s="20"/>
      <c r="Y6" s="21"/>
      <c r="Z6" s="22"/>
      <c r="AA6" s="22"/>
      <c r="AB6" s="21"/>
      <c r="AC6" s="20"/>
      <c r="AD6" s="21"/>
      <c r="AE6" s="22"/>
      <c r="AF6" s="26"/>
      <c r="AG6" s="24"/>
      <c r="AH6" s="20"/>
      <c r="AI6" s="21"/>
      <c r="AJ6" s="23"/>
      <c r="AK6" s="23"/>
      <c r="AL6" s="24"/>
      <c r="AM6" s="32"/>
      <c r="AN6" s="23"/>
      <c r="AO6" s="23"/>
      <c r="AP6" s="23"/>
      <c r="AQ6" s="24"/>
      <c r="AR6" s="29">
        <f t="shared" si="0"/>
        <v>21100</v>
      </c>
      <c r="AS6" s="16">
        <f t="shared" si="1"/>
        <v>3980</v>
      </c>
      <c r="AT6" s="18">
        <f>ABS(IF(AND(AR6=0,AS6=0),G6,IF((H6-AR6&lt;0),H6-AR6,0)))</f>
        <v>0</v>
      </c>
    </row>
    <row r="7" spans="1:46" s="30" customFormat="1">
      <c r="A7" s="13">
        <v>4</v>
      </c>
      <c r="B7" s="14" t="s">
        <v>21</v>
      </c>
      <c r="C7" s="15">
        <f>IFERROR(IF(VLOOKUP(B7, CREDITLIST!$B:$C, 2, FALSE)="TRUE", "no load", VLOOKUP(B7, CREDITLIST!$B:$C, 2, FALSE)), "No load")</f>
        <v>25910</v>
      </c>
      <c r="D7" s="16">
        <f>VLOOKUP(B7,[1]PAYMENT!$B:$AS,44,FALSE)</f>
        <v>27450</v>
      </c>
      <c r="E7" s="16">
        <f t="shared" si="3"/>
        <v>53360</v>
      </c>
      <c r="F7" s="17">
        <v>2590</v>
      </c>
      <c r="G7" s="18">
        <f>VLOOKUP(B7,[1]PAYMENT!$B:$AT,45,FALSE)</f>
        <v>0</v>
      </c>
      <c r="H7" s="19">
        <f t="shared" si="2"/>
        <v>50770</v>
      </c>
      <c r="I7" s="32"/>
      <c r="J7" s="33"/>
      <c r="K7" s="23"/>
      <c r="L7" s="23">
        <v>24565</v>
      </c>
      <c r="M7" s="24"/>
      <c r="N7" s="20"/>
      <c r="O7" s="21"/>
      <c r="P7" s="22"/>
      <c r="Q7" s="25"/>
      <c r="R7" s="24"/>
      <c r="S7" s="20"/>
      <c r="T7" s="21"/>
      <c r="U7" s="22"/>
      <c r="V7" s="26"/>
      <c r="W7" s="24"/>
      <c r="X7" s="20"/>
      <c r="Y7" s="21"/>
      <c r="Z7" s="22"/>
      <c r="AA7" s="22"/>
      <c r="AB7" s="21"/>
      <c r="AC7" s="20"/>
      <c r="AD7" s="21"/>
      <c r="AE7" s="22"/>
      <c r="AF7" s="26"/>
      <c r="AG7" s="24"/>
      <c r="AH7" s="20"/>
      <c r="AI7" s="21"/>
      <c r="AJ7" s="23"/>
      <c r="AK7" s="23"/>
      <c r="AL7" s="24"/>
      <c r="AM7" s="32"/>
      <c r="AN7" s="23"/>
      <c r="AO7" s="23"/>
      <c r="AP7" s="23"/>
      <c r="AQ7" s="24"/>
      <c r="AR7" s="29">
        <f t="shared" si="0"/>
        <v>24565</v>
      </c>
      <c r="AS7" s="16">
        <f t="shared" si="1"/>
        <v>26205</v>
      </c>
      <c r="AT7" s="18">
        <f t="shared" ref="AT7:AT67" si="4">ABS(IF(AND(AR7=0,AS7=0),G7,IF((H7-AR7&lt;0),H7-AR7,0)))</f>
        <v>0</v>
      </c>
    </row>
    <row r="8" spans="1:46" s="30" customFormat="1">
      <c r="A8" s="13">
        <v>5</v>
      </c>
      <c r="B8" s="14" t="s">
        <v>22</v>
      </c>
      <c r="C8" s="15">
        <f>IFERROR(IF(VLOOKUP(B8, CREDITLIST!$B:$C, 2, FALSE)="TRUE", "no load", VLOOKUP(B8, CREDITLIST!$B:$C, 2, FALSE)), "No load")</f>
        <v>12680</v>
      </c>
      <c r="D8" s="16">
        <f>VLOOKUP(B8,[1]PAYMENT!$B:$AS,44,FALSE)</f>
        <v>15860</v>
      </c>
      <c r="E8" s="16">
        <f t="shared" si="3"/>
        <v>28540</v>
      </c>
      <c r="F8" s="17">
        <v>100</v>
      </c>
      <c r="G8" s="18">
        <f>VLOOKUP(B8,[1]PAYMENT!$B:$AT,45,FALSE)</f>
        <v>0</v>
      </c>
      <c r="H8" s="19">
        <f t="shared" si="2"/>
        <v>28440</v>
      </c>
      <c r="I8" s="32"/>
      <c r="J8" s="33">
        <v>15000</v>
      </c>
      <c r="K8" s="23"/>
      <c r="L8" s="23"/>
      <c r="M8" s="24"/>
      <c r="N8" s="20"/>
      <c r="O8" s="21"/>
      <c r="P8" s="22"/>
      <c r="Q8" s="25"/>
      <c r="R8" s="24"/>
      <c r="S8" s="20"/>
      <c r="T8" s="21"/>
      <c r="U8" s="22"/>
      <c r="V8" s="26"/>
      <c r="W8" s="24"/>
      <c r="X8" s="20"/>
      <c r="Y8" s="21"/>
      <c r="Z8" s="22"/>
      <c r="AA8" s="22"/>
      <c r="AB8" s="21"/>
      <c r="AC8" s="20"/>
      <c r="AD8" s="21"/>
      <c r="AE8" s="22"/>
      <c r="AF8" s="26"/>
      <c r="AG8" s="24"/>
      <c r="AH8" s="20"/>
      <c r="AI8" s="21">
        <v>250</v>
      </c>
      <c r="AJ8" s="23"/>
      <c r="AK8" s="23"/>
      <c r="AL8" s="24"/>
      <c r="AM8" s="32"/>
      <c r="AN8" s="23"/>
      <c r="AO8" s="23"/>
      <c r="AP8" s="23"/>
      <c r="AQ8" s="24"/>
      <c r="AR8" s="29">
        <f t="shared" si="0"/>
        <v>15250</v>
      </c>
      <c r="AS8" s="16">
        <f t="shared" si="1"/>
        <v>13190</v>
      </c>
      <c r="AT8" s="18">
        <f t="shared" si="4"/>
        <v>0</v>
      </c>
    </row>
    <row r="9" spans="1:46" s="30" customFormat="1">
      <c r="A9" s="13">
        <v>6</v>
      </c>
      <c r="B9" s="14" t="s">
        <v>23</v>
      </c>
      <c r="C9" s="15" t="str">
        <f>IFERROR(IF(VLOOKUP(B9, CREDITLIST!$B:$C, 2, FALSE)="TRUE", "no load", VLOOKUP(B9, CREDITLIST!$B:$C, 2, FALSE)), "No load")</f>
        <v>No load</v>
      </c>
      <c r="D9" s="16">
        <f>VLOOKUP(B9,[1]PAYMENT!$B:$AS,44,FALSE)</f>
        <v>0</v>
      </c>
      <c r="E9" s="16">
        <f t="shared" si="3"/>
        <v>0</v>
      </c>
      <c r="F9" s="17">
        <v>0</v>
      </c>
      <c r="G9" s="18">
        <f>VLOOKUP(B9,[1]PAYMENT!$B:$AT,45,FALSE)</f>
        <v>0</v>
      </c>
      <c r="H9" s="19">
        <f t="shared" si="2"/>
        <v>0</v>
      </c>
      <c r="I9" s="32"/>
      <c r="J9" s="33"/>
      <c r="K9" s="23"/>
      <c r="L9" s="23"/>
      <c r="M9" s="24"/>
      <c r="N9" s="20"/>
      <c r="O9" s="21"/>
      <c r="P9" s="22"/>
      <c r="Q9" s="25"/>
      <c r="R9" s="24"/>
      <c r="S9" s="20"/>
      <c r="T9" s="21"/>
      <c r="U9" s="22"/>
      <c r="V9" s="26"/>
      <c r="W9" s="24"/>
      <c r="X9" s="20"/>
      <c r="Y9" s="21"/>
      <c r="Z9" s="22"/>
      <c r="AA9" s="22"/>
      <c r="AB9" s="21"/>
      <c r="AC9" s="20"/>
      <c r="AD9" s="21"/>
      <c r="AE9" s="22"/>
      <c r="AF9" s="26"/>
      <c r="AG9" s="24"/>
      <c r="AH9" s="20"/>
      <c r="AI9" s="21"/>
      <c r="AJ9" s="23"/>
      <c r="AK9" s="23"/>
      <c r="AL9" s="24"/>
      <c r="AM9" s="32"/>
      <c r="AN9" s="23"/>
      <c r="AO9" s="23"/>
      <c r="AP9" s="23"/>
      <c r="AQ9" s="24"/>
      <c r="AR9" s="29">
        <f t="shared" si="0"/>
        <v>0</v>
      </c>
      <c r="AS9" s="16">
        <f t="shared" si="1"/>
        <v>0</v>
      </c>
      <c r="AT9" s="18">
        <f t="shared" si="4"/>
        <v>0</v>
      </c>
    </row>
    <row r="10" spans="1:46" s="30" customFormat="1">
      <c r="A10" s="13">
        <v>7</v>
      </c>
      <c r="B10" s="14" t="s">
        <v>11</v>
      </c>
      <c r="C10" s="15" t="str">
        <f>IFERROR(IF(VLOOKUP(B10, CREDITLIST!$B:$C, 2, FALSE)="TRUE", "no load", VLOOKUP(B10, CREDITLIST!$B:$C, 2, FALSE)), "No load")</f>
        <v>No load</v>
      </c>
      <c r="D10" s="16">
        <f>VLOOKUP(B10,[1]PAYMENT!$B:$AS,44,FALSE)</f>
        <v>12380</v>
      </c>
      <c r="E10" s="16">
        <f t="shared" si="3"/>
        <v>12380</v>
      </c>
      <c r="F10" s="17">
        <v>0</v>
      </c>
      <c r="G10" s="18">
        <f>VLOOKUP(B10,[1]PAYMENT!$B:$AT,45,FALSE)</f>
        <v>0</v>
      </c>
      <c r="H10" s="19">
        <f t="shared" si="2"/>
        <v>12380</v>
      </c>
      <c r="I10" s="32"/>
      <c r="J10" s="33"/>
      <c r="K10" s="23"/>
      <c r="L10" s="23"/>
      <c r="M10" s="24"/>
      <c r="N10" s="20"/>
      <c r="O10" s="21"/>
      <c r="P10" s="22"/>
      <c r="Q10" s="25"/>
      <c r="R10" s="24"/>
      <c r="S10" s="20"/>
      <c r="T10" s="21"/>
      <c r="U10" s="22"/>
      <c r="V10" s="26"/>
      <c r="W10" s="24"/>
      <c r="X10" s="20"/>
      <c r="Y10" s="21"/>
      <c r="Z10" s="22"/>
      <c r="AA10" s="22"/>
      <c r="AB10" s="21"/>
      <c r="AC10" s="20"/>
      <c r="AD10" s="21"/>
      <c r="AE10" s="22"/>
      <c r="AF10" s="26"/>
      <c r="AG10" s="24"/>
      <c r="AH10" s="20"/>
      <c r="AI10" s="21"/>
      <c r="AJ10" s="23"/>
      <c r="AK10" s="23"/>
      <c r="AL10" s="24"/>
      <c r="AM10" s="32"/>
      <c r="AN10" s="23"/>
      <c r="AO10" s="23"/>
      <c r="AP10" s="23"/>
      <c r="AQ10" s="24"/>
      <c r="AR10" s="29">
        <f t="shared" si="0"/>
        <v>0</v>
      </c>
      <c r="AS10" s="16">
        <f t="shared" si="1"/>
        <v>12380</v>
      </c>
      <c r="AT10" s="18">
        <f t="shared" si="4"/>
        <v>0</v>
      </c>
    </row>
    <row r="11" spans="1:46" s="30" customFormat="1">
      <c r="A11" s="13">
        <v>8</v>
      </c>
      <c r="B11" s="14" t="s">
        <v>24</v>
      </c>
      <c r="C11" s="15">
        <f>IFERROR(IF(VLOOKUP(B11, CREDITLIST!$B:$C, 2, FALSE)="TRUE", "no load", VLOOKUP(B11, CREDITLIST!$B:$C, 2, FALSE)), "No load")</f>
        <v>10190</v>
      </c>
      <c r="D11" s="16">
        <f>VLOOKUP(B11,[1]PAYMENT!$B:$AS,44,FALSE)</f>
        <v>22980</v>
      </c>
      <c r="E11" s="16">
        <f t="shared" si="3"/>
        <v>33170</v>
      </c>
      <c r="F11" s="17">
        <v>100</v>
      </c>
      <c r="G11" s="18">
        <f>VLOOKUP(B11,[1]PAYMENT!$B:$AT,45,FALSE)</f>
        <v>0</v>
      </c>
      <c r="H11" s="19">
        <f t="shared" si="2"/>
        <v>33070</v>
      </c>
      <c r="I11" s="32"/>
      <c r="J11" s="33">
        <v>21000</v>
      </c>
      <c r="K11" s="23"/>
      <c r="L11" s="23"/>
      <c r="M11" s="24"/>
      <c r="N11" s="20"/>
      <c r="O11" s="21"/>
      <c r="P11" s="22"/>
      <c r="Q11" s="25"/>
      <c r="R11" s="24"/>
      <c r="S11" s="20"/>
      <c r="T11" s="21"/>
      <c r="U11" s="22"/>
      <c r="V11" s="26"/>
      <c r="W11" s="24"/>
      <c r="X11" s="20"/>
      <c r="Y11" s="21"/>
      <c r="Z11" s="22"/>
      <c r="AA11" s="22"/>
      <c r="AB11" s="21"/>
      <c r="AC11" s="20"/>
      <c r="AD11" s="21"/>
      <c r="AE11" s="22"/>
      <c r="AF11" s="26"/>
      <c r="AG11" s="24"/>
      <c r="AH11" s="20"/>
      <c r="AI11" s="21"/>
      <c r="AJ11" s="23"/>
      <c r="AK11" s="23"/>
      <c r="AL11" s="24"/>
      <c r="AM11" s="32">
        <v>11000</v>
      </c>
      <c r="AN11" s="23"/>
      <c r="AO11" s="23"/>
      <c r="AP11" s="23"/>
      <c r="AQ11" s="24"/>
      <c r="AR11" s="29">
        <f t="shared" si="0"/>
        <v>32000</v>
      </c>
      <c r="AS11" s="16">
        <f t="shared" si="1"/>
        <v>1070</v>
      </c>
      <c r="AT11" s="18">
        <f t="shared" si="4"/>
        <v>0</v>
      </c>
    </row>
    <row r="12" spans="1:46" s="30" customFormat="1">
      <c r="A12" s="13">
        <v>9</v>
      </c>
      <c r="B12" s="14" t="s">
        <v>25</v>
      </c>
      <c r="C12" s="15">
        <f>IFERROR(IF(VLOOKUP(B12, CREDITLIST!$B:$C, 2, FALSE)="TRUE", "no load", VLOOKUP(B12, CREDITLIST!$B:$C, 2, FALSE)), "No load")</f>
        <v>12890</v>
      </c>
      <c r="D12" s="16">
        <f>VLOOKUP(B12,[1]PAYMENT!$B:$AS,44,FALSE)</f>
        <v>14320</v>
      </c>
      <c r="E12" s="16">
        <f t="shared" si="3"/>
        <v>27210</v>
      </c>
      <c r="F12" s="17">
        <v>290</v>
      </c>
      <c r="G12" s="18">
        <f>VLOOKUP(B12,[1]PAYMENT!$B:$AT,45,FALSE)</f>
        <v>0</v>
      </c>
      <c r="H12" s="19">
        <f t="shared" si="2"/>
        <v>26920</v>
      </c>
      <c r="I12" s="32">
        <v>14000</v>
      </c>
      <c r="J12" s="33"/>
      <c r="K12" s="23"/>
      <c r="L12" s="23"/>
      <c r="M12" s="24"/>
      <c r="N12" s="20"/>
      <c r="O12" s="21"/>
      <c r="P12" s="22"/>
      <c r="Q12" s="25"/>
      <c r="R12" s="24"/>
      <c r="S12" s="20"/>
      <c r="T12" s="21"/>
      <c r="U12" s="22"/>
      <c r="V12" s="26"/>
      <c r="W12" s="24"/>
      <c r="X12" s="20"/>
      <c r="Y12" s="21"/>
      <c r="Z12" s="22"/>
      <c r="AA12" s="22"/>
      <c r="AB12" s="21"/>
      <c r="AC12" s="20"/>
      <c r="AD12" s="21"/>
      <c r="AE12" s="22"/>
      <c r="AF12" s="26"/>
      <c r="AG12" s="24"/>
      <c r="AH12" s="20"/>
      <c r="AI12" s="21"/>
      <c r="AJ12" s="23"/>
      <c r="AK12" s="23"/>
      <c r="AL12" s="24"/>
      <c r="AM12" s="32"/>
      <c r="AN12" s="23"/>
      <c r="AO12" s="23"/>
      <c r="AP12" s="23"/>
      <c r="AQ12" s="24"/>
      <c r="AR12" s="29">
        <f t="shared" si="0"/>
        <v>14000</v>
      </c>
      <c r="AS12" s="16">
        <f t="shared" si="1"/>
        <v>12920</v>
      </c>
      <c r="AT12" s="18">
        <f t="shared" si="4"/>
        <v>0</v>
      </c>
    </row>
    <row r="13" spans="1:46" s="30" customFormat="1">
      <c r="A13" s="13">
        <v>10</v>
      </c>
      <c r="B13" s="14" t="s">
        <v>26</v>
      </c>
      <c r="C13" s="15" t="str">
        <f>IFERROR(IF(VLOOKUP(B13, CREDITLIST!$B:$C, 2, FALSE)="TRUE", "no load", VLOOKUP(B13, CREDITLIST!$B:$C, 2, FALSE)), "No load")</f>
        <v>No load</v>
      </c>
      <c r="D13" s="16">
        <f>VLOOKUP(B13,[1]PAYMENT!$B:$AS,44,FALSE)</f>
        <v>40</v>
      </c>
      <c r="E13" s="16">
        <f t="shared" si="3"/>
        <v>40</v>
      </c>
      <c r="F13" s="17">
        <v>0</v>
      </c>
      <c r="G13" s="18">
        <f>VLOOKUP(B13,[1]PAYMENT!$B:$AT,45,FALSE)</f>
        <v>0</v>
      </c>
      <c r="H13" s="19">
        <f t="shared" si="2"/>
        <v>40</v>
      </c>
      <c r="I13" s="32"/>
      <c r="J13" s="33"/>
      <c r="K13" s="23"/>
      <c r="L13" s="23"/>
      <c r="M13" s="24"/>
      <c r="N13" s="20"/>
      <c r="O13" s="21"/>
      <c r="P13" s="22"/>
      <c r="Q13" s="25"/>
      <c r="R13" s="24"/>
      <c r="S13" s="20"/>
      <c r="T13" s="21"/>
      <c r="U13" s="22"/>
      <c r="V13" s="26"/>
      <c r="W13" s="24"/>
      <c r="X13" s="20"/>
      <c r="Y13" s="21"/>
      <c r="Z13" s="22"/>
      <c r="AA13" s="22"/>
      <c r="AB13" s="21"/>
      <c r="AC13" s="20"/>
      <c r="AD13" s="21"/>
      <c r="AE13" s="22"/>
      <c r="AF13" s="26"/>
      <c r="AG13" s="24"/>
      <c r="AH13" s="20"/>
      <c r="AI13" s="21"/>
      <c r="AJ13" s="23"/>
      <c r="AK13" s="23"/>
      <c r="AL13" s="24"/>
      <c r="AM13" s="32"/>
      <c r="AN13" s="23"/>
      <c r="AO13" s="23"/>
      <c r="AP13" s="23"/>
      <c r="AQ13" s="24"/>
      <c r="AR13" s="29">
        <f t="shared" si="0"/>
        <v>0</v>
      </c>
      <c r="AS13" s="16">
        <f t="shared" si="1"/>
        <v>40</v>
      </c>
      <c r="AT13" s="18">
        <f t="shared" si="4"/>
        <v>0</v>
      </c>
    </row>
    <row r="14" spans="1:46" s="30" customFormat="1">
      <c r="A14" s="13">
        <v>11</v>
      </c>
      <c r="B14" s="14" t="s">
        <v>27</v>
      </c>
      <c r="C14" s="15" t="str">
        <f>IFERROR(IF(VLOOKUP(B14, CREDITLIST!$B:$C, 2, FALSE)="TRUE", "no load", VLOOKUP(B14, CREDITLIST!$B:$C, 2, FALSE)), "No load")</f>
        <v>No load</v>
      </c>
      <c r="D14" s="16">
        <f>VLOOKUP(B14,[1]PAYMENT!$B:$AS,44,FALSE)</f>
        <v>10910</v>
      </c>
      <c r="E14" s="16">
        <f t="shared" si="3"/>
        <v>10910</v>
      </c>
      <c r="F14" s="17">
        <v>0</v>
      </c>
      <c r="G14" s="18">
        <f>VLOOKUP(B14,[1]PAYMENT!$B:$AT,45,FALSE)</f>
        <v>0</v>
      </c>
      <c r="H14" s="19">
        <f t="shared" si="2"/>
        <v>10910</v>
      </c>
      <c r="I14" s="32"/>
      <c r="J14" s="33"/>
      <c r="K14" s="23"/>
      <c r="L14" s="23"/>
      <c r="M14" s="24"/>
      <c r="N14" s="20"/>
      <c r="O14" s="21"/>
      <c r="P14" s="22"/>
      <c r="Q14" s="25"/>
      <c r="R14" s="24"/>
      <c r="S14" s="20"/>
      <c r="T14" s="21"/>
      <c r="U14" s="22"/>
      <c r="V14" s="26"/>
      <c r="W14" s="24"/>
      <c r="X14" s="20"/>
      <c r="Y14" s="21"/>
      <c r="Z14" s="22"/>
      <c r="AA14" s="22"/>
      <c r="AB14" s="21"/>
      <c r="AC14" s="20"/>
      <c r="AD14" s="21"/>
      <c r="AE14" s="22"/>
      <c r="AF14" s="26"/>
      <c r="AG14" s="24"/>
      <c r="AH14" s="20"/>
      <c r="AI14" s="21"/>
      <c r="AJ14" s="23"/>
      <c r="AK14" s="23"/>
      <c r="AL14" s="24"/>
      <c r="AM14" s="32"/>
      <c r="AN14" s="23"/>
      <c r="AO14" s="23"/>
      <c r="AP14" s="23"/>
      <c r="AQ14" s="24"/>
      <c r="AR14" s="29">
        <f t="shared" si="0"/>
        <v>0</v>
      </c>
      <c r="AS14" s="16">
        <f t="shared" si="1"/>
        <v>10910</v>
      </c>
      <c r="AT14" s="18">
        <f t="shared" si="4"/>
        <v>0</v>
      </c>
    </row>
    <row r="15" spans="1:46" s="30" customFormat="1">
      <c r="A15" s="13">
        <v>12</v>
      </c>
      <c r="B15" s="14" t="s">
        <v>28</v>
      </c>
      <c r="C15" s="15" t="str">
        <f>IFERROR(IF(VLOOKUP(B15, CREDITLIST!$B:$C, 2, FALSE)="TRUE", "no load", VLOOKUP(B15, CREDITLIST!$B:$C, 2, FALSE)), "No load")</f>
        <v>No load</v>
      </c>
      <c r="D15" s="16">
        <f>VLOOKUP(B15,[1]PAYMENT!$B:$AS,44,FALSE)</f>
        <v>0</v>
      </c>
      <c r="E15" s="16">
        <f t="shared" si="3"/>
        <v>0</v>
      </c>
      <c r="F15" s="17">
        <v>0</v>
      </c>
      <c r="G15" s="18">
        <f>VLOOKUP(B15,[1]PAYMENT!$B:$AT,45,FALSE)</f>
        <v>0</v>
      </c>
      <c r="H15" s="19">
        <f t="shared" si="2"/>
        <v>0</v>
      </c>
      <c r="I15" s="32"/>
      <c r="J15" s="33"/>
      <c r="K15" s="23"/>
      <c r="L15" s="23"/>
      <c r="M15" s="24"/>
      <c r="N15" s="20"/>
      <c r="O15" s="21"/>
      <c r="P15" s="22"/>
      <c r="Q15" s="25"/>
      <c r="R15" s="24"/>
      <c r="S15" s="20"/>
      <c r="T15" s="21"/>
      <c r="U15" s="22"/>
      <c r="V15" s="26"/>
      <c r="W15" s="24"/>
      <c r="X15" s="20"/>
      <c r="Y15" s="21"/>
      <c r="Z15" s="22"/>
      <c r="AA15" s="22"/>
      <c r="AB15" s="21"/>
      <c r="AC15" s="20"/>
      <c r="AD15" s="21"/>
      <c r="AE15" s="22"/>
      <c r="AF15" s="26"/>
      <c r="AG15" s="24"/>
      <c r="AH15" s="20"/>
      <c r="AI15" s="21"/>
      <c r="AJ15" s="23"/>
      <c r="AK15" s="23"/>
      <c r="AL15" s="24"/>
      <c r="AM15" s="32"/>
      <c r="AN15" s="23"/>
      <c r="AO15" s="23"/>
      <c r="AP15" s="23"/>
      <c r="AQ15" s="24"/>
      <c r="AR15" s="29">
        <f t="shared" si="0"/>
        <v>0</v>
      </c>
      <c r="AS15" s="16">
        <f t="shared" si="1"/>
        <v>0</v>
      </c>
      <c r="AT15" s="18">
        <f t="shared" si="4"/>
        <v>0</v>
      </c>
    </row>
    <row r="16" spans="1:46" s="30" customFormat="1">
      <c r="A16" s="13">
        <v>14</v>
      </c>
      <c r="B16" s="14" t="s">
        <v>29</v>
      </c>
      <c r="C16" s="15" t="str">
        <f>IFERROR(IF(VLOOKUP(B16, CREDITLIST!$B:$C, 2, FALSE)="TRUE", "no load", VLOOKUP(B16, CREDITLIST!$B:$C, 2, FALSE)), "No load")</f>
        <v>No load</v>
      </c>
      <c r="D16" s="16">
        <f>VLOOKUP(B16,[1]PAYMENT!$B:$AS,44,FALSE)</f>
        <v>103840</v>
      </c>
      <c r="E16" s="16">
        <f t="shared" si="3"/>
        <v>103840</v>
      </c>
      <c r="F16" s="17">
        <v>0</v>
      </c>
      <c r="G16" s="18">
        <f>VLOOKUP(B16,[1]PAYMENT!$B:$AT,45,FALSE)</f>
        <v>0</v>
      </c>
      <c r="H16" s="19">
        <f t="shared" si="2"/>
        <v>103840</v>
      </c>
      <c r="I16" s="32">
        <v>103840</v>
      </c>
      <c r="J16" s="33"/>
      <c r="K16" s="23"/>
      <c r="L16" s="23"/>
      <c r="M16" s="24"/>
      <c r="N16" s="20"/>
      <c r="O16" s="21"/>
      <c r="P16" s="22"/>
      <c r="Q16" s="25"/>
      <c r="R16" s="24"/>
      <c r="S16" s="20"/>
      <c r="T16" s="21"/>
      <c r="U16" s="22"/>
      <c r="V16" s="26"/>
      <c r="W16" s="24"/>
      <c r="X16" s="20"/>
      <c r="Y16" s="21"/>
      <c r="Z16" s="22"/>
      <c r="AA16" s="22"/>
      <c r="AB16" s="21"/>
      <c r="AC16" s="20"/>
      <c r="AD16" s="21"/>
      <c r="AE16" s="22"/>
      <c r="AF16" s="26"/>
      <c r="AG16" s="24"/>
      <c r="AH16" s="20"/>
      <c r="AI16" s="21"/>
      <c r="AJ16" s="23"/>
      <c r="AK16" s="23"/>
      <c r="AL16" s="24"/>
      <c r="AM16" s="32"/>
      <c r="AN16" s="23"/>
      <c r="AO16" s="23"/>
      <c r="AP16" s="23"/>
      <c r="AQ16" s="24"/>
      <c r="AR16" s="29">
        <f t="shared" si="0"/>
        <v>103840</v>
      </c>
      <c r="AS16" s="16">
        <f t="shared" si="1"/>
        <v>0</v>
      </c>
      <c r="AT16" s="18">
        <f t="shared" si="4"/>
        <v>0</v>
      </c>
    </row>
    <row r="17" spans="1:46" s="30" customFormat="1">
      <c r="A17" s="13">
        <v>15</v>
      </c>
      <c r="B17" s="14" t="s">
        <v>30</v>
      </c>
      <c r="C17" s="15" t="str">
        <f>IFERROR(IF(VLOOKUP(B17, CREDITLIST!$B:$C, 2, FALSE)="TRUE", "no load", VLOOKUP(B17, CREDITLIST!$B:$C, 2, FALSE)), "No load")</f>
        <v>No load</v>
      </c>
      <c r="D17" s="16">
        <f>VLOOKUP(B17,[1]PAYMENT!$B:$AS,44,FALSE)</f>
        <v>0</v>
      </c>
      <c r="E17" s="16">
        <f>IF(OR(C17="", D17=""), "INCOMP", IFERROR(IF(C17="no load", 0, C17) + IF(D17="no load", 0, D17), "INCOMP"))</f>
        <v>0</v>
      </c>
      <c r="F17" s="17">
        <v>0</v>
      </c>
      <c r="G17" s="18">
        <f>VLOOKUP(B17,[1]PAYMENT!$B:$AT,45,FALSE)</f>
        <v>0</v>
      </c>
      <c r="H17" s="19">
        <f t="shared" si="2"/>
        <v>0</v>
      </c>
      <c r="I17" s="32"/>
      <c r="J17" s="33"/>
      <c r="K17" s="23"/>
      <c r="L17" s="23"/>
      <c r="M17" s="24"/>
      <c r="N17" s="20"/>
      <c r="O17" s="21"/>
      <c r="P17" s="22"/>
      <c r="Q17" s="25"/>
      <c r="R17" s="24"/>
      <c r="S17" s="20"/>
      <c r="T17" s="21"/>
      <c r="U17" s="22"/>
      <c r="V17" s="26"/>
      <c r="W17" s="24"/>
      <c r="X17" s="20"/>
      <c r="Y17" s="21"/>
      <c r="Z17" s="22"/>
      <c r="AA17" s="22"/>
      <c r="AB17" s="21"/>
      <c r="AC17" s="20"/>
      <c r="AD17" s="21"/>
      <c r="AE17" s="22"/>
      <c r="AF17" s="26"/>
      <c r="AG17" s="24"/>
      <c r="AH17" s="20"/>
      <c r="AI17" s="21"/>
      <c r="AJ17" s="23"/>
      <c r="AK17" s="23"/>
      <c r="AL17" s="24"/>
      <c r="AM17" s="32"/>
      <c r="AN17" s="23"/>
      <c r="AO17" s="23"/>
      <c r="AP17" s="23"/>
      <c r="AQ17" s="24"/>
      <c r="AR17" s="29">
        <f t="shared" si="0"/>
        <v>0</v>
      </c>
      <c r="AS17" s="16">
        <f t="shared" si="1"/>
        <v>0</v>
      </c>
      <c r="AT17" s="18">
        <f t="shared" si="4"/>
        <v>0</v>
      </c>
    </row>
    <row r="18" spans="1:46" s="30" customFormat="1">
      <c r="A18" s="13">
        <v>13</v>
      </c>
      <c r="B18" s="14" t="s">
        <v>31</v>
      </c>
      <c r="C18" s="15" t="str">
        <f>IFERROR(IF(VLOOKUP(B18, CREDITLIST!$B:$C, 2, FALSE)="TRUE", "no load", VLOOKUP(B18, CREDITLIST!$B:$C, 2, FALSE)), "No load")</f>
        <v>No load</v>
      </c>
      <c r="D18" s="16">
        <f>VLOOKUP(B18,[1]PAYMENT!$B:$AS,44,FALSE)</f>
        <v>0</v>
      </c>
      <c r="E18" s="16">
        <f>IF(OR(C18="", D18=""), "INCOMP", IFERROR(IF(C18="no load", 0, C18) + IF(D18="no load", 0, D18), "INCOMP"))</f>
        <v>0</v>
      </c>
      <c r="F18" s="17">
        <v>0</v>
      </c>
      <c r="G18" s="18">
        <f>VLOOKUP(B18,[1]PAYMENT!$B:$AT,45,FALSE)</f>
        <v>0</v>
      </c>
      <c r="H18" s="19">
        <f t="shared" si="2"/>
        <v>0</v>
      </c>
      <c r="I18" s="32"/>
      <c r="J18" s="33"/>
      <c r="K18" s="23"/>
      <c r="L18" s="23"/>
      <c r="M18" s="24"/>
      <c r="N18" s="20"/>
      <c r="O18" s="21"/>
      <c r="P18" s="22"/>
      <c r="Q18" s="25"/>
      <c r="R18" s="24"/>
      <c r="S18" s="20"/>
      <c r="T18" s="21"/>
      <c r="U18" s="22"/>
      <c r="V18" s="26"/>
      <c r="W18" s="24"/>
      <c r="X18" s="20"/>
      <c r="Y18" s="21"/>
      <c r="Z18" s="22"/>
      <c r="AA18" s="22"/>
      <c r="AB18" s="21"/>
      <c r="AC18" s="20"/>
      <c r="AD18" s="21"/>
      <c r="AE18" s="22"/>
      <c r="AF18" s="26"/>
      <c r="AG18" s="24"/>
      <c r="AH18" s="20"/>
      <c r="AI18" s="21"/>
      <c r="AJ18" s="23"/>
      <c r="AK18" s="23"/>
      <c r="AL18" s="24"/>
      <c r="AM18" s="32"/>
      <c r="AN18" s="23"/>
      <c r="AO18" s="23"/>
      <c r="AP18" s="23"/>
      <c r="AQ18" s="24"/>
      <c r="AR18" s="29">
        <f t="shared" si="0"/>
        <v>0</v>
      </c>
      <c r="AS18" s="16">
        <f t="shared" si="1"/>
        <v>0</v>
      </c>
      <c r="AT18" s="18">
        <f t="shared" si="4"/>
        <v>0</v>
      </c>
    </row>
    <row r="19" spans="1:46" s="30" customFormat="1">
      <c r="A19" s="13">
        <v>16</v>
      </c>
      <c r="B19" s="31" t="s">
        <v>32</v>
      </c>
      <c r="C19" s="15">
        <f>IFERROR(IF(VLOOKUP(B19, CREDITLIST!$B:$C, 2, FALSE)="TRUE", "no load", VLOOKUP(B19, CREDITLIST!$B:$C, 2, FALSE)), "No load")</f>
        <v>42780</v>
      </c>
      <c r="D19" s="16">
        <f>VLOOKUP(B19,[1]PAYMENT!$B:$AS,44,FALSE)</f>
        <v>0</v>
      </c>
      <c r="E19" s="16">
        <f>IF(OR(C19="", D19=""), "INCOMP", IFERROR(IF(C19="no load", 0, C19) + IF(D19="no load", 0, D19), "INCOMP"))</f>
        <v>42780</v>
      </c>
      <c r="F19" s="17">
        <v>5080</v>
      </c>
      <c r="G19" s="18">
        <f>VLOOKUP(B19,[1]PAYMENT!$B:$AT,45,FALSE)</f>
        <v>0</v>
      </c>
      <c r="H19" s="19">
        <f t="shared" si="2"/>
        <v>37700</v>
      </c>
      <c r="I19" s="32"/>
      <c r="J19" s="33"/>
      <c r="K19" s="23"/>
      <c r="L19" s="23"/>
      <c r="M19" s="24"/>
      <c r="N19" s="20"/>
      <c r="O19" s="21"/>
      <c r="P19" s="22"/>
      <c r="Q19" s="25"/>
      <c r="R19" s="24"/>
      <c r="S19" s="20"/>
      <c r="T19" s="21"/>
      <c r="U19" s="22"/>
      <c r="V19" s="26"/>
      <c r="W19" s="24"/>
      <c r="X19" s="20"/>
      <c r="Y19" s="21"/>
      <c r="Z19" s="22"/>
      <c r="AA19" s="22"/>
      <c r="AB19" s="21"/>
      <c r="AC19" s="20"/>
      <c r="AD19" s="21"/>
      <c r="AE19" s="22"/>
      <c r="AF19" s="26"/>
      <c r="AG19" s="24"/>
      <c r="AH19" s="20"/>
      <c r="AI19" s="21"/>
      <c r="AJ19" s="23"/>
      <c r="AK19" s="23"/>
      <c r="AL19" s="24"/>
      <c r="AM19" s="32">
        <v>37700</v>
      </c>
      <c r="AN19" s="23"/>
      <c r="AO19" s="23"/>
      <c r="AP19" s="23"/>
      <c r="AQ19" s="24"/>
      <c r="AR19" s="29">
        <f t="shared" si="0"/>
        <v>37700</v>
      </c>
      <c r="AS19" s="16">
        <f t="shared" si="1"/>
        <v>0</v>
      </c>
      <c r="AT19" s="18">
        <f t="shared" si="4"/>
        <v>0</v>
      </c>
    </row>
    <row r="20" spans="1:46" s="30" customFormat="1">
      <c r="A20" s="13">
        <v>17</v>
      </c>
      <c r="B20" s="14" t="s">
        <v>33</v>
      </c>
      <c r="C20" s="15" t="str">
        <f>IFERROR(IF(VLOOKUP(B20, CREDITLIST!$B:$C, 2, FALSE)="TRUE", "no load", VLOOKUP(B20, CREDITLIST!$B:$C, 2, FALSE)), "No load")</f>
        <v>No load</v>
      </c>
      <c r="D20" s="16">
        <f>VLOOKUP(B20,[1]PAYMENT!$B:$AS,44,FALSE)</f>
        <v>0</v>
      </c>
      <c r="E20" s="16">
        <f t="shared" ref="E20:E29" si="5">IF(OR(C20="", D20=""), "INCOMP", IFERROR(IF(C20="no load", 0, C20) + IF(D20="no load", 0, D20), "INCOMP"))</f>
        <v>0</v>
      </c>
      <c r="F20" s="17">
        <v>0</v>
      </c>
      <c r="G20" s="18">
        <f>VLOOKUP(B20,[1]PAYMENT!$B:$AT,45,FALSE)</f>
        <v>20</v>
      </c>
      <c r="H20" s="19">
        <f t="shared" si="2"/>
        <v>0</v>
      </c>
      <c r="I20" s="32"/>
      <c r="J20" s="33"/>
      <c r="K20" s="23"/>
      <c r="L20" s="23"/>
      <c r="M20" s="24"/>
      <c r="N20" s="20"/>
      <c r="O20" s="21"/>
      <c r="P20" s="22"/>
      <c r="Q20" s="25"/>
      <c r="R20" s="24"/>
      <c r="S20" s="20"/>
      <c r="T20" s="21"/>
      <c r="U20" s="22"/>
      <c r="V20" s="26"/>
      <c r="W20" s="24"/>
      <c r="X20" s="20"/>
      <c r="Y20" s="21"/>
      <c r="Z20" s="22"/>
      <c r="AA20" s="22"/>
      <c r="AB20" s="21"/>
      <c r="AC20" s="20"/>
      <c r="AD20" s="21"/>
      <c r="AE20" s="22"/>
      <c r="AF20" s="26"/>
      <c r="AG20" s="24"/>
      <c r="AH20" s="20"/>
      <c r="AI20" s="21"/>
      <c r="AJ20" s="23"/>
      <c r="AK20" s="23"/>
      <c r="AL20" s="24"/>
      <c r="AM20" s="32"/>
      <c r="AN20" s="23"/>
      <c r="AO20" s="23"/>
      <c r="AP20" s="23"/>
      <c r="AQ20" s="24"/>
      <c r="AR20" s="29">
        <f t="shared" si="0"/>
        <v>0</v>
      </c>
      <c r="AS20" s="16">
        <f t="shared" si="1"/>
        <v>0</v>
      </c>
      <c r="AT20" s="18">
        <f t="shared" si="4"/>
        <v>20</v>
      </c>
    </row>
    <row r="21" spans="1:46" s="30" customFormat="1">
      <c r="A21" s="13">
        <v>18</v>
      </c>
      <c r="B21" s="14" t="s">
        <v>34</v>
      </c>
      <c r="C21" s="15">
        <f>IFERROR(IF(VLOOKUP(B21, CREDITLIST!$B:$C, 2, FALSE)="TRUE", "no load", VLOOKUP(B21, CREDITLIST!$B:$C, 2, FALSE)), "No load")</f>
        <v>1710</v>
      </c>
      <c r="D21" s="16">
        <f>VLOOKUP(B21,[1]PAYMENT!$B:$AS,44,FALSE)</f>
        <v>3870</v>
      </c>
      <c r="E21" s="16">
        <f t="shared" si="5"/>
        <v>5580</v>
      </c>
      <c r="F21" s="17">
        <v>0</v>
      </c>
      <c r="G21" s="18">
        <f>VLOOKUP(B21,[1]PAYMENT!$B:$AT,45,FALSE)</f>
        <v>0</v>
      </c>
      <c r="H21" s="19">
        <f t="shared" si="2"/>
        <v>5580</v>
      </c>
      <c r="I21" s="32"/>
      <c r="J21" s="33"/>
      <c r="K21" s="23"/>
      <c r="L21" s="23"/>
      <c r="M21" s="24"/>
      <c r="N21" s="20"/>
      <c r="O21" s="21"/>
      <c r="P21" s="22"/>
      <c r="Q21" s="25"/>
      <c r="R21" s="24"/>
      <c r="S21" s="20"/>
      <c r="T21" s="21"/>
      <c r="U21" s="22"/>
      <c r="V21" s="26"/>
      <c r="W21" s="24"/>
      <c r="X21" s="20"/>
      <c r="Y21" s="21"/>
      <c r="Z21" s="22"/>
      <c r="AA21" s="22"/>
      <c r="AB21" s="21"/>
      <c r="AC21" s="20"/>
      <c r="AD21" s="21"/>
      <c r="AE21" s="22"/>
      <c r="AF21" s="26"/>
      <c r="AG21" s="24"/>
      <c r="AH21" s="20"/>
      <c r="AI21" s="21"/>
      <c r="AJ21" s="23"/>
      <c r="AK21" s="23"/>
      <c r="AL21" s="24"/>
      <c r="AM21" s="32"/>
      <c r="AN21" s="23"/>
      <c r="AO21" s="23"/>
      <c r="AP21" s="23"/>
      <c r="AQ21" s="24"/>
      <c r="AR21" s="29">
        <f t="shared" si="0"/>
        <v>0</v>
      </c>
      <c r="AS21" s="16">
        <f t="shared" si="1"/>
        <v>5580</v>
      </c>
      <c r="AT21" s="18">
        <f t="shared" si="4"/>
        <v>0</v>
      </c>
    </row>
    <row r="22" spans="1:46" s="30" customFormat="1">
      <c r="A22" s="13">
        <v>19</v>
      </c>
      <c r="B22" s="14" t="s">
        <v>35</v>
      </c>
      <c r="C22" s="15">
        <f>IFERROR(IF(VLOOKUP(B22, CREDITLIST!$B:$C, 2, FALSE)="TRUE", "no load", VLOOKUP(B22, CREDITLIST!$B:$C, 2, FALSE)), "No load")</f>
        <v>1890</v>
      </c>
      <c r="D22" s="16">
        <f>VLOOKUP(B22,[1]PAYMENT!$B:$AS,44,FALSE)</f>
        <v>1890</v>
      </c>
      <c r="E22" s="16">
        <f t="shared" si="5"/>
        <v>3780</v>
      </c>
      <c r="F22" s="17">
        <v>30</v>
      </c>
      <c r="G22" s="18">
        <f>VLOOKUP(B22,[1]PAYMENT!$B:$AT,45,FALSE)</f>
        <v>0</v>
      </c>
      <c r="H22" s="19">
        <f t="shared" si="2"/>
        <v>3750</v>
      </c>
      <c r="I22" s="32"/>
      <c r="J22" s="33"/>
      <c r="K22" s="23"/>
      <c r="L22" s="23"/>
      <c r="M22" s="24"/>
      <c r="N22" s="20"/>
      <c r="O22" s="21"/>
      <c r="P22" s="22"/>
      <c r="Q22" s="25"/>
      <c r="R22" s="24"/>
      <c r="S22" s="20"/>
      <c r="T22" s="21"/>
      <c r="U22" s="22"/>
      <c r="V22" s="26"/>
      <c r="W22" s="24"/>
      <c r="X22" s="20"/>
      <c r="Y22" s="21"/>
      <c r="Z22" s="22"/>
      <c r="AA22" s="22"/>
      <c r="AB22" s="21"/>
      <c r="AC22" s="20"/>
      <c r="AD22" s="21"/>
      <c r="AE22" s="22"/>
      <c r="AF22" s="26"/>
      <c r="AG22" s="24"/>
      <c r="AH22" s="20"/>
      <c r="AI22" s="21"/>
      <c r="AJ22" s="23"/>
      <c r="AK22" s="23"/>
      <c r="AL22" s="24"/>
      <c r="AM22" s="32"/>
      <c r="AN22" s="23"/>
      <c r="AO22" s="23">
        <v>3500</v>
      </c>
      <c r="AP22" s="23"/>
      <c r="AQ22" s="24"/>
      <c r="AR22" s="29">
        <f t="shared" si="0"/>
        <v>3500</v>
      </c>
      <c r="AS22" s="16">
        <f t="shared" si="1"/>
        <v>250</v>
      </c>
      <c r="AT22" s="18">
        <f t="shared" si="4"/>
        <v>0</v>
      </c>
    </row>
    <row r="23" spans="1:46" s="30" customFormat="1">
      <c r="A23" s="13">
        <v>20</v>
      </c>
      <c r="B23" s="14" t="s">
        <v>36</v>
      </c>
      <c r="C23" s="15" t="str">
        <f>IFERROR(IF(VLOOKUP(B23, CREDITLIST!$B:$C, 2, FALSE)="TRUE", "no load", VLOOKUP(B23, CREDITLIST!$B:$C, 2, FALSE)), "No load")</f>
        <v>No load</v>
      </c>
      <c r="D23" s="16">
        <f>VLOOKUP(B23,[1]PAYMENT!$B:$AS,44,FALSE)</f>
        <v>3300</v>
      </c>
      <c r="E23" s="16">
        <f t="shared" si="5"/>
        <v>3300</v>
      </c>
      <c r="F23" s="17">
        <v>0</v>
      </c>
      <c r="G23" s="18">
        <f>VLOOKUP(B23,[1]PAYMENT!$B:$AT,45,FALSE)</f>
        <v>0</v>
      </c>
      <c r="H23" s="19">
        <f t="shared" si="2"/>
        <v>3300</v>
      </c>
      <c r="I23" s="32"/>
      <c r="J23" s="33"/>
      <c r="K23" s="23"/>
      <c r="L23" s="23"/>
      <c r="M23" s="24"/>
      <c r="N23" s="20"/>
      <c r="O23" s="21"/>
      <c r="P23" s="22"/>
      <c r="Q23" s="25"/>
      <c r="R23" s="24"/>
      <c r="S23" s="20"/>
      <c r="T23" s="21"/>
      <c r="U23" s="22"/>
      <c r="V23" s="26"/>
      <c r="W23" s="24"/>
      <c r="X23" s="20"/>
      <c r="Y23" s="21"/>
      <c r="Z23" s="22"/>
      <c r="AA23" s="22"/>
      <c r="AB23" s="21"/>
      <c r="AC23" s="20"/>
      <c r="AD23" s="21"/>
      <c r="AE23" s="22"/>
      <c r="AF23" s="26"/>
      <c r="AG23" s="24"/>
      <c r="AH23" s="20"/>
      <c r="AI23" s="21"/>
      <c r="AJ23" s="23"/>
      <c r="AK23" s="23"/>
      <c r="AL23" s="24"/>
      <c r="AM23" s="32"/>
      <c r="AN23" s="23"/>
      <c r="AO23" s="23"/>
      <c r="AP23" s="23"/>
      <c r="AQ23" s="24"/>
      <c r="AR23" s="29">
        <f t="shared" si="0"/>
        <v>0</v>
      </c>
      <c r="AS23" s="16">
        <f t="shared" si="1"/>
        <v>3300</v>
      </c>
      <c r="AT23" s="18">
        <f t="shared" si="4"/>
        <v>0</v>
      </c>
    </row>
    <row r="24" spans="1:46" s="30" customFormat="1">
      <c r="A24" s="13">
        <v>21</v>
      </c>
      <c r="B24" s="14" t="s">
        <v>37</v>
      </c>
      <c r="C24" s="15" t="str">
        <f>IFERROR(IF(VLOOKUP(B24, CREDITLIST!$B:$C, 2, FALSE)="TRUE", "no load", VLOOKUP(B24, CREDITLIST!$B:$C, 2, FALSE)), "No load")</f>
        <v>No load</v>
      </c>
      <c r="D24" s="16">
        <f>VLOOKUP(B24,[1]PAYMENT!$B:$AS,44,FALSE)</f>
        <v>240</v>
      </c>
      <c r="E24" s="16">
        <f t="shared" si="5"/>
        <v>240</v>
      </c>
      <c r="F24" s="17">
        <v>0</v>
      </c>
      <c r="G24" s="18">
        <f>VLOOKUP(B24,[1]PAYMENT!$B:$AT,45,FALSE)</f>
        <v>0</v>
      </c>
      <c r="H24" s="19">
        <f t="shared" si="2"/>
        <v>240</v>
      </c>
      <c r="I24" s="32"/>
      <c r="J24" s="33"/>
      <c r="K24" s="23"/>
      <c r="L24" s="23"/>
      <c r="M24" s="24"/>
      <c r="N24" s="20"/>
      <c r="O24" s="21"/>
      <c r="P24" s="22"/>
      <c r="Q24" s="25"/>
      <c r="R24" s="24"/>
      <c r="S24" s="20"/>
      <c r="T24" s="21"/>
      <c r="U24" s="22"/>
      <c r="V24" s="26"/>
      <c r="W24" s="24"/>
      <c r="X24" s="20"/>
      <c r="Y24" s="21"/>
      <c r="Z24" s="22"/>
      <c r="AA24" s="22"/>
      <c r="AB24" s="21"/>
      <c r="AC24" s="20"/>
      <c r="AD24" s="21"/>
      <c r="AE24" s="22"/>
      <c r="AF24" s="26"/>
      <c r="AG24" s="24"/>
      <c r="AH24" s="20"/>
      <c r="AI24" s="21"/>
      <c r="AJ24" s="23"/>
      <c r="AK24" s="23"/>
      <c r="AL24" s="24"/>
      <c r="AM24" s="32"/>
      <c r="AN24" s="33"/>
      <c r="AO24" s="23"/>
      <c r="AP24" s="23"/>
      <c r="AQ24" s="24"/>
      <c r="AR24" s="29">
        <f t="shared" si="0"/>
        <v>0</v>
      </c>
      <c r="AS24" s="16">
        <f t="shared" si="1"/>
        <v>240</v>
      </c>
      <c r="AT24" s="18">
        <f t="shared" si="4"/>
        <v>0</v>
      </c>
    </row>
    <row r="25" spans="1:46" s="30" customFormat="1">
      <c r="A25" s="13">
        <v>22</v>
      </c>
      <c r="B25" s="31" t="s">
        <v>38</v>
      </c>
      <c r="C25" s="15" t="str">
        <f>IFERROR(IF(VLOOKUP(B25, CREDITLIST!$B:$C, 2, FALSE)="TRUE", "no load", VLOOKUP(B25, CREDITLIST!$B:$C, 2, FALSE)), "No load")</f>
        <v>No load</v>
      </c>
      <c r="D25" s="16">
        <f>VLOOKUP(B25,[1]PAYMENT!$B:$AS,44,FALSE)</f>
        <v>630</v>
      </c>
      <c r="E25" s="16">
        <f t="shared" si="5"/>
        <v>630</v>
      </c>
      <c r="F25" s="17">
        <v>0</v>
      </c>
      <c r="G25" s="18">
        <f>VLOOKUP(B25,[1]PAYMENT!$B:$AT,45,FALSE)</f>
        <v>0</v>
      </c>
      <c r="H25" s="19">
        <f t="shared" si="2"/>
        <v>630</v>
      </c>
      <c r="I25" s="32"/>
      <c r="J25" s="33"/>
      <c r="K25" s="23"/>
      <c r="L25" s="23"/>
      <c r="M25" s="24"/>
      <c r="N25" s="20"/>
      <c r="O25" s="33"/>
      <c r="P25" s="22"/>
      <c r="Q25" s="25"/>
      <c r="R25" s="24"/>
      <c r="S25" s="20"/>
      <c r="T25" s="21"/>
      <c r="U25" s="22"/>
      <c r="V25" s="26"/>
      <c r="W25" s="24"/>
      <c r="X25" s="20"/>
      <c r="Y25" s="21"/>
      <c r="Z25" s="22"/>
      <c r="AA25" s="22"/>
      <c r="AB25" s="21"/>
      <c r="AC25" s="20"/>
      <c r="AD25" s="21"/>
      <c r="AE25" s="22"/>
      <c r="AF25" s="26"/>
      <c r="AG25" s="24"/>
      <c r="AH25" s="20"/>
      <c r="AI25" s="21"/>
      <c r="AJ25" s="23"/>
      <c r="AK25" s="23"/>
      <c r="AL25" s="24"/>
      <c r="AM25" s="32"/>
      <c r="AN25" s="33"/>
      <c r="AO25" s="23"/>
      <c r="AP25" s="23"/>
      <c r="AQ25" s="24"/>
      <c r="AR25" s="29">
        <f t="shared" si="0"/>
        <v>0</v>
      </c>
      <c r="AS25" s="16">
        <f t="shared" si="1"/>
        <v>630</v>
      </c>
      <c r="AT25" s="18">
        <f t="shared" si="4"/>
        <v>0</v>
      </c>
    </row>
    <row r="26" spans="1:46" s="30" customFormat="1">
      <c r="A26" s="13">
        <v>23</v>
      </c>
      <c r="B26" s="14" t="s">
        <v>39</v>
      </c>
      <c r="C26" s="15" t="str">
        <f>IFERROR(IF(VLOOKUP(B26, CREDITLIST!$B:$C, 2, FALSE)="TRUE", "no load", VLOOKUP(B26, CREDITLIST!$B:$C, 2, FALSE)), "No load")</f>
        <v>No load</v>
      </c>
      <c r="D26" s="16">
        <f>VLOOKUP(B26,[1]PAYMENT!$B:$AS,44,FALSE)</f>
        <v>5960</v>
      </c>
      <c r="E26" s="16">
        <f t="shared" si="5"/>
        <v>5960</v>
      </c>
      <c r="F26" s="17">
        <v>0</v>
      </c>
      <c r="G26" s="18">
        <f>VLOOKUP(B26,[1]PAYMENT!$B:$AT,45,FALSE)</f>
        <v>0</v>
      </c>
      <c r="H26" s="19">
        <f t="shared" si="2"/>
        <v>5960</v>
      </c>
      <c r="I26" s="32">
        <v>6000</v>
      </c>
      <c r="J26" s="33"/>
      <c r="K26" s="23"/>
      <c r="L26" s="23"/>
      <c r="M26" s="24"/>
      <c r="N26" s="20"/>
      <c r="O26" s="33"/>
      <c r="P26" s="22"/>
      <c r="Q26" s="25"/>
      <c r="R26" s="24"/>
      <c r="S26" s="20"/>
      <c r="T26" s="21"/>
      <c r="U26" s="22"/>
      <c r="V26" s="26"/>
      <c r="W26" s="24"/>
      <c r="X26" s="20"/>
      <c r="Y26" s="21"/>
      <c r="Z26" s="22"/>
      <c r="AA26" s="22"/>
      <c r="AB26" s="21"/>
      <c r="AC26" s="20"/>
      <c r="AD26" s="21"/>
      <c r="AE26" s="22"/>
      <c r="AF26" s="26"/>
      <c r="AG26" s="24"/>
      <c r="AH26" s="20"/>
      <c r="AI26" s="21"/>
      <c r="AJ26" s="23"/>
      <c r="AK26" s="23"/>
      <c r="AL26" s="24"/>
      <c r="AM26" s="32"/>
      <c r="AN26" s="33"/>
      <c r="AO26" s="23"/>
      <c r="AP26" s="23"/>
      <c r="AQ26" s="24"/>
      <c r="AR26" s="29">
        <f t="shared" si="0"/>
        <v>6000</v>
      </c>
      <c r="AS26" s="16">
        <f t="shared" si="1"/>
        <v>0</v>
      </c>
      <c r="AT26" s="18">
        <f t="shared" si="4"/>
        <v>40</v>
      </c>
    </row>
    <row r="27" spans="1:46" s="30" customFormat="1">
      <c r="A27" s="13">
        <v>24</v>
      </c>
      <c r="B27" s="14" t="s">
        <v>40</v>
      </c>
      <c r="C27" s="15">
        <f>IFERROR(IF(VLOOKUP(B27, CREDITLIST!$B:$C, 2, FALSE)="TRUE", "no load", VLOOKUP(B27, CREDITLIST!$B:$C, 2, FALSE)), "No load")</f>
        <v>14940</v>
      </c>
      <c r="D27" s="16">
        <f>VLOOKUP(B27,[1]PAYMENT!$B:$AS,44,FALSE)</f>
        <v>21100</v>
      </c>
      <c r="E27" s="16">
        <f t="shared" si="5"/>
        <v>36040</v>
      </c>
      <c r="F27" s="17">
        <v>0</v>
      </c>
      <c r="G27" s="18">
        <f>VLOOKUP(B27,[1]PAYMENT!$B:$AT,45,FALSE)</f>
        <v>0</v>
      </c>
      <c r="H27" s="19">
        <f t="shared" si="2"/>
        <v>36040</v>
      </c>
      <c r="I27" s="32">
        <v>12000</v>
      </c>
      <c r="J27" s="33">
        <v>8000</v>
      </c>
      <c r="K27" s="23"/>
      <c r="L27" s="23"/>
      <c r="M27" s="24"/>
      <c r="N27" s="32"/>
      <c r="O27" s="33"/>
      <c r="P27" s="22"/>
      <c r="Q27" s="25"/>
      <c r="R27" s="24"/>
      <c r="S27" s="20"/>
      <c r="T27" s="21"/>
      <c r="U27" s="22"/>
      <c r="V27" s="26"/>
      <c r="W27" s="24"/>
      <c r="X27" s="20"/>
      <c r="Y27" s="21"/>
      <c r="Z27" s="22"/>
      <c r="AA27" s="22"/>
      <c r="AB27" s="21"/>
      <c r="AC27" s="20"/>
      <c r="AD27" s="21"/>
      <c r="AE27" s="22"/>
      <c r="AF27" s="26"/>
      <c r="AG27" s="24"/>
      <c r="AH27" s="20"/>
      <c r="AI27" s="21"/>
      <c r="AJ27" s="23"/>
      <c r="AK27" s="23"/>
      <c r="AL27" s="24"/>
      <c r="AM27" s="32"/>
      <c r="AN27" s="33"/>
      <c r="AO27" s="23">
        <v>10000</v>
      </c>
      <c r="AP27" s="23"/>
      <c r="AQ27" s="24"/>
      <c r="AR27" s="29">
        <f t="shared" si="0"/>
        <v>30000</v>
      </c>
      <c r="AS27" s="16">
        <f t="shared" si="1"/>
        <v>6040</v>
      </c>
      <c r="AT27" s="18">
        <f t="shared" si="4"/>
        <v>0</v>
      </c>
    </row>
    <row r="28" spans="1:46" s="30" customFormat="1">
      <c r="A28" s="13">
        <v>25</v>
      </c>
      <c r="B28" s="14" t="s">
        <v>41</v>
      </c>
      <c r="C28" s="15">
        <f>IFERROR(IF(VLOOKUP(B28, CREDITLIST!$B:$C, 2, FALSE)="TRUE", "no load", VLOOKUP(B28, CREDITLIST!$B:$C, 2, FALSE)), "No load")</f>
        <v>26340</v>
      </c>
      <c r="D28" s="16">
        <f>VLOOKUP(B28,[1]PAYMENT!$B:$AS,44,FALSE)</f>
        <v>0</v>
      </c>
      <c r="E28" s="16">
        <f t="shared" si="5"/>
        <v>26340</v>
      </c>
      <c r="F28" s="17">
        <v>220</v>
      </c>
      <c r="G28" s="18">
        <f>VLOOKUP(B28,[1]PAYMENT!$B:$AT,45,FALSE)</f>
        <v>70</v>
      </c>
      <c r="H28" s="19">
        <f t="shared" si="2"/>
        <v>26050</v>
      </c>
      <c r="I28" s="32"/>
      <c r="J28" s="33"/>
      <c r="K28" s="23"/>
      <c r="L28" s="23"/>
      <c r="M28" s="24"/>
      <c r="N28" s="32"/>
      <c r="O28" s="33"/>
      <c r="P28" s="22"/>
      <c r="Q28" s="25"/>
      <c r="R28" s="24"/>
      <c r="S28" s="20"/>
      <c r="T28" s="21"/>
      <c r="U28" s="22"/>
      <c r="V28" s="26"/>
      <c r="W28" s="24"/>
      <c r="X28" s="20"/>
      <c r="Y28" s="21"/>
      <c r="Z28" s="22"/>
      <c r="AA28" s="22"/>
      <c r="AB28" s="21"/>
      <c r="AC28" s="20"/>
      <c r="AD28" s="21"/>
      <c r="AE28" s="22"/>
      <c r="AF28" s="26"/>
      <c r="AG28" s="24"/>
      <c r="AH28" s="20"/>
      <c r="AI28" s="21"/>
      <c r="AJ28" s="23"/>
      <c r="AK28" s="23"/>
      <c r="AL28" s="24"/>
      <c r="AM28" s="32">
        <v>26100</v>
      </c>
      <c r="AN28" s="33"/>
      <c r="AO28" s="23"/>
      <c r="AP28" s="23"/>
      <c r="AQ28" s="24"/>
      <c r="AR28" s="29">
        <f t="shared" si="0"/>
        <v>26100</v>
      </c>
      <c r="AS28" s="16">
        <f t="shared" si="1"/>
        <v>0</v>
      </c>
      <c r="AT28" s="18">
        <f t="shared" si="4"/>
        <v>50</v>
      </c>
    </row>
    <row r="29" spans="1:46" s="30" customFormat="1">
      <c r="A29" s="13">
        <v>26</v>
      </c>
      <c r="B29" s="14" t="s">
        <v>42</v>
      </c>
      <c r="C29" s="15">
        <f>IFERROR(IF(VLOOKUP(B29, CREDITLIST!$B:$C, 2, FALSE)="TRUE", "no load", VLOOKUP(B29, CREDITLIST!$B:$C, 2, FALSE)), "No load")</f>
        <v>44640</v>
      </c>
      <c r="D29" s="16">
        <f>VLOOKUP(B29,[1]PAYMENT!$B:$AS,44,FALSE)</f>
        <v>9400</v>
      </c>
      <c r="E29" s="16">
        <f t="shared" si="5"/>
        <v>54040</v>
      </c>
      <c r="F29" s="17">
        <v>0</v>
      </c>
      <c r="G29" s="18">
        <f>VLOOKUP(B29,[1]PAYMENT!$B:$AT,45,FALSE)</f>
        <v>0</v>
      </c>
      <c r="H29" s="19">
        <f t="shared" si="2"/>
        <v>54040</v>
      </c>
      <c r="I29" s="32"/>
      <c r="J29" s="33"/>
      <c r="K29" s="23"/>
      <c r="L29" s="23"/>
      <c r="M29" s="24"/>
      <c r="N29" s="32"/>
      <c r="O29" s="33"/>
      <c r="P29" s="22"/>
      <c r="Q29" s="25"/>
      <c r="R29" s="24"/>
      <c r="S29" s="20"/>
      <c r="T29" s="21"/>
      <c r="U29" s="22"/>
      <c r="V29" s="26"/>
      <c r="W29" s="24"/>
      <c r="X29" s="20"/>
      <c r="Y29" s="21"/>
      <c r="Z29" s="22"/>
      <c r="AA29" s="22"/>
      <c r="AB29" s="21"/>
      <c r="AC29" s="20"/>
      <c r="AD29" s="21"/>
      <c r="AE29" s="22"/>
      <c r="AF29" s="26"/>
      <c r="AG29" s="24"/>
      <c r="AH29" s="20"/>
      <c r="AI29" s="21"/>
      <c r="AJ29" s="23"/>
      <c r="AK29" s="23"/>
      <c r="AL29" s="24"/>
      <c r="AM29" s="32">
        <v>54050</v>
      </c>
      <c r="AN29" s="33"/>
      <c r="AO29" s="23"/>
      <c r="AP29" s="23"/>
      <c r="AQ29" s="24"/>
      <c r="AR29" s="29">
        <f t="shared" si="0"/>
        <v>54050</v>
      </c>
      <c r="AS29" s="16">
        <f t="shared" si="1"/>
        <v>0</v>
      </c>
      <c r="AT29" s="18">
        <f t="shared" si="4"/>
        <v>10</v>
      </c>
    </row>
    <row r="30" spans="1:46" s="30" customFormat="1">
      <c r="A30" s="13">
        <v>27</v>
      </c>
      <c r="B30" s="14" t="s">
        <v>43</v>
      </c>
      <c r="C30" s="15">
        <f>IFERROR(IF(VLOOKUP(B30, CREDITLIST!$B:$C, 2, FALSE)="TRUE", "no load", VLOOKUP(B30, CREDITLIST!$B:$C, 2, FALSE)), "No load")</f>
        <v>27360</v>
      </c>
      <c r="D30" s="16">
        <f>VLOOKUP(B30,[1]PAYMENT!$B:$AS,44,FALSE)</f>
        <v>20690</v>
      </c>
      <c r="E30" s="16">
        <f>IF(OR(C30="", D30=""), "INCOMP", IFERROR(IF(C30="no load", 0, C30) + IF(D30="no load", 0, D30), "INCOMP"))</f>
        <v>48050</v>
      </c>
      <c r="F30" s="17">
        <v>250</v>
      </c>
      <c r="G30" s="18">
        <f>VLOOKUP(B30,[1]PAYMENT!$B:$AT,45,FALSE)</f>
        <v>0</v>
      </c>
      <c r="H30" s="19">
        <f t="shared" si="2"/>
        <v>47800</v>
      </c>
      <c r="I30" s="32"/>
      <c r="J30" s="33"/>
      <c r="K30" s="23">
        <v>20000</v>
      </c>
      <c r="L30" s="23"/>
      <c r="M30" s="24"/>
      <c r="N30" s="32"/>
      <c r="O30" s="33"/>
      <c r="P30" s="22"/>
      <c r="Q30" s="25"/>
      <c r="R30" s="24"/>
      <c r="S30" s="20"/>
      <c r="T30" s="21"/>
      <c r="U30" s="22"/>
      <c r="V30" s="26"/>
      <c r="W30" s="24"/>
      <c r="X30" s="20"/>
      <c r="Y30" s="21"/>
      <c r="Z30" s="22"/>
      <c r="AA30" s="22"/>
      <c r="AB30" s="21"/>
      <c r="AC30" s="20"/>
      <c r="AD30" s="21"/>
      <c r="AE30" s="22"/>
      <c r="AF30" s="26"/>
      <c r="AG30" s="24"/>
      <c r="AH30" s="20"/>
      <c r="AI30" s="21"/>
      <c r="AJ30" s="23"/>
      <c r="AK30" s="23"/>
      <c r="AL30" s="24"/>
      <c r="AM30" s="32"/>
      <c r="AN30" s="33"/>
      <c r="AO30" s="23"/>
      <c r="AP30" s="23"/>
      <c r="AQ30" s="24"/>
      <c r="AR30" s="29">
        <f t="shared" si="0"/>
        <v>20000</v>
      </c>
      <c r="AS30" s="16">
        <f t="shared" si="1"/>
        <v>27800</v>
      </c>
      <c r="AT30" s="18">
        <f t="shared" si="4"/>
        <v>0</v>
      </c>
    </row>
    <row r="31" spans="1:46" s="30" customFormat="1">
      <c r="A31" s="13">
        <v>28</v>
      </c>
      <c r="B31" s="14" t="s">
        <v>44</v>
      </c>
      <c r="C31" s="15" t="str">
        <f>IFERROR(IF(VLOOKUP(B31, CREDITLIST!$B:$C, 2, FALSE)="TRUE", "no load", VLOOKUP(B31, CREDITLIST!$B:$C, 2, FALSE)), "No load")</f>
        <v>No load</v>
      </c>
      <c r="D31" s="16">
        <f>VLOOKUP(B31,[1]PAYMENT!$B:$AS,44,FALSE)</f>
        <v>49880</v>
      </c>
      <c r="E31" s="16">
        <f>IF(OR(C31="", D31=""), "INCOMP", IFERROR(IF(C31="no load", 0, C31) + IF(D31="no load", 0, D31), "INCOMP"))</f>
        <v>49880</v>
      </c>
      <c r="F31" s="17">
        <v>0</v>
      </c>
      <c r="G31" s="18">
        <f>VLOOKUP(B31,[1]PAYMENT!$B:$AT,45,FALSE)</f>
        <v>0</v>
      </c>
      <c r="H31" s="19">
        <f t="shared" si="2"/>
        <v>49880</v>
      </c>
      <c r="I31" s="32"/>
      <c r="J31" s="33"/>
      <c r="K31" s="23"/>
      <c r="L31" s="23"/>
      <c r="M31" s="24"/>
      <c r="N31" s="32"/>
      <c r="O31" s="33"/>
      <c r="P31" s="22"/>
      <c r="Q31" s="25"/>
      <c r="R31" s="24"/>
      <c r="S31" s="20"/>
      <c r="T31" s="21"/>
      <c r="U31" s="22"/>
      <c r="V31" s="26"/>
      <c r="W31" s="24"/>
      <c r="X31" s="20"/>
      <c r="Y31" s="21"/>
      <c r="Z31" s="22"/>
      <c r="AA31" s="22"/>
      <c r="AB31" s="21"/>
      <c r="AC31" s="20"/>
      <c r="AD31" s="21"/>
      <c r="AE31" s="22"/>
      <c r="AF31" s="26"/>
      <c r="AG31" s="24"/>
      <c r="AH31" s="20"/>
      <c r="AI31" s="21"/>
      <c r="AJ31" s="23"/>
      <c r="AK31" s="23"/>
      <c r="AL31" s="24"/>
      <c r="AM31" s="32"/>
      <c r="AN31" s="33"/>
      <c r="AO31" s="23"/>
      <c r="AP31" s="23"/>
      <c r="AQ31" s="24"/>
      <c r="AR31" s="29">
        <f t="shared" si="0"/>
        <v>0</v>
      </c>
      <c r="AS31" s="16">
        <f t="shared" si="1"/>
        <v>49880</v>
      </c>
      <c r="AT31" s="18">
        <f t="shared" si="4"/>
        <v>0</v>
      </c>
    </row>
    <row r="32" spans="1:46" s="30" customFormat="1">
      <c r="A32" s="13">
        <v>29</v>
      </c>
      <c r="B32" s="14" t="s">
        <v>45</v>
      </c>
      <c r="C32" s="15" t="str">
        <f>IFERROR(IF(VLOOKUP(B32, CREDITLIST!$B:$C, 2, FALSE)="TRUE", "no load", VLOOKUP(B32, CREDITLIST!$B:$C, 2, FALSE)), "No load")</f>
        <v>No load</v>
      </c>
      <c r="D32" s="16">
        <f>VLOOKUP(B32,[1]PAYMENT!$B:$AS,44,FALSE)</f>
        <v>10</v>
      </c>
      <c r="E32" s="16">
        <f t="shared" ref="E32:E40" si="6">IF(OR(C32="", D32=""), "INCOMP", IFERROR(IF(C32="no load", 0, C32) + IF(D32="no load", 0, D32), "INCOMP"))</f>
        <v>10</v>
      </c>
      <c r="F32" s="17">
        <v>0</v>
      </c>
      <c r="G32" s="18">
        <f>VLOOKUP(B32,[1]PAYMENT!$B:$AT,45,FALSE)</f>
        <v>0</v>
      </c>
      <c r="H32" s="19">
        <f t="shared" si="2"/>
        <v>10</v>
      </c>
      <c r="I32" s="32"/>
      <c r="J32" s="33"/>
      <c r="K32" s="23"/>
      <c r="L32" s="23"/>
      <c r="M32" s="24"/>
      <c r="N32" s="32"/>
      <c r="O32" s="33"/>
      <c r="P32" s="23"/>
      <c r="Q32" s="25"/>
      <c r="R32" s="24"/>
      <c r="S32" s="20"/>
      <c r="T32" s="21"/>
      <c r="U32" s="22"/>
      <c r="V32" s="26"/>
      <c r="W32" s="24"/>
      <c r="X32" s="20"/>
      <c r="Y32" s="21"/>
      <c r="Z32" s="22"/>
      <c r="AA32" s="22"/>
      <c r="AB32" s="21"/>
      <c r="AC32" s="20"/>
      <c r="AD32" s="21"/>
      <c r="AE32" s="22"/>
      <c r="AF32" s="26"/>
      <c r="AG32" s="24"/>
      <c r="AH32" s="20"/>
      <c r="AI32" s="21"/>
      <c r="AJ32" s="23"/>
      <c r="AK32" s="23"/>
      <c r="AL32" s="24"/>
      <c r="AM32" s="32"/>
      <c r="AN32" s="33"/>
      <c r="AO32" s="23"/>
      <c r="AP32" s="23"/>
      <c r="AQ32" s="24"/>
      <c r="AR32" s="29">
        <f t="shared" si="0"/>
        <v>0</v>
      </c>
      <c r="AS32" s="16">
        <f t="shared" si="1"/>
        <v>10</v>
      </c>
      <c r="AT32" s="18">
        <f t="shared" si="4"/>
        <v>0</v>
      </c>
    </row>
    <row r="33" spans="1:46" s="30" customFormat="1">
      <c r="A33" s="13">
        <v>30</v>
      </c>
      <c r="B33" s="14" t="s">
        <v>46</v>
      </c>
      <c r="C33" s="15" t="str">
        <f>IFERROR(IF(VLOOKUP(B33, CREDITLIST!$B:$C, 2, FALSE)="TRUE", "no load", VLOOKUP(B33, CREDITLIST!$B:$C, 2, FALSE)), "No load")</f>
        <v>No load</v>
      </c>
      <c r="D33" s="16">
        <f>VLOOKUP(B33,[1]PAYMENT!$B:$AS,44,FALSE)</f>
        <v>0</v>
      </c>
      <c r="E33" s="16">
        <f t="shared" si="6"/>
        <v>0</v>
      </c>
      <c r="F33" s="17">
        <v>0</v>
      </c>
      <c r="G33" s="18">
        <f>VLOOKUP(B33,[1]PAYMENT!$B:$AT,45,FALSE)</f>
        <v>0</v>
      </c>
      <c r="H33" s="19">
        <f t="shared" si="2"/>
        <v>0</v>
      </c>
      <c r="I33" s="32"/>
      <c r="J33" s="33"/>
      <c r="K33" s="23"/>
      <c r="L33" s="23"/>
      <c r="M33" s="24"/>
      <c r="N33" s="32"/>
      <c r="O33" s="33"/>
      <c r="P33" s="23"/>
      <c r="Q33" s="25"/>
      <c r="R33" s="24"/>
      <c r="S33" s="20"/>
      <c r="T33" s="21"/>
      <c r="U33" s="22"/>
      <c r="V33" s="26"/>
      <c r="W33" s="24"/>
      <c r="X33" s="20"/>
      <c r="Y33" s="21"/>
      <c r="Z33" s="22"/>
      <c r="AA33" s="22"/>
      <c r="AB33" s="21"/>
      <c r="AC33" s="20"/>
      <c r="AD33" s="21"/>
      <c r="AE33" s="22"/>
      <c r="AF33" s="26"/>
      <c r="AG33" s="24"/>
      <c r="AH33" s="20"/>
      <c r="AI33" s="21"/>
      <c r="AJ33" s="23"/>
      <c r="AK33" s="23"/>
      <c r="AL33" s="24"/>
      <c r="AM33" s="32"/>
      <c r="AN33" s="33"/>
      <c r="AO33" s="23"/>
      <c r="AP33" s="23"/>
      <c r="AQ33" s="24"/>
      <c r="AR33" s="29">
        <f t="shared" si="0"/>
        <v>0</v>
      </c>
      <c r="AS33" s="16">
        <f t="shared" si="1"/>
        <v>0</v>
      </c>
      <c r="AT33" s="18">
        <f t="shared" si="4"/>
        <v>0</v>
      </c>
    </row>
    <row r="34" spans="1:46" s="30" customFormat="1">
      <c r="A34" s="13">
        <v>31</v>
      </c>
      <c r="B34" s="14" t="s">
        <v>47</v>
      </c>
      <c r="C34" s="15">
        <f>IFERROR(IF(VLOOKUP(B34, CREDITLIST!$B:$C, 2, FALSE)="TRUE", "no load", VLOOKUP(B34, CREDITLIST!$B:$C, 2, FALSE)), "No load")</f>
        <v>1690</v>
      </c>
      <c r="D34" s="16">
        <f>VLOOKUP(B34,[1]PAYMENT!$B:$AS,44,FALSE)</f>
        <v>23370</v>
      </c>
      <c r="E34" s="16">
        <f t="shared" si="6"/>
        <v>25060</v>
      </c>
      <c r="F34" s="17">
        <v>0</v>
      </c>
      <c r="G34" s="18">
        <f>VLOOKUP(B34,[1]PAYMENT!$B:$AT,45,FALSE)</f>
        <v>0</v>
      </c>
      <c r="H34" s="19">
        <f t="shared" si="2"/>
        <v>25060</v>
      </c>
      <c r="I34" s="32"/>
      <c r="J34" s="33">
        <v>23350</v>
      </c>
      <c r="K34" s="23"/>
      <c r="L34" s="23"/>
      <c r="M34" s="24"/>
      <c r="N34" s="32"/>
      <c r="O34" s="33"/>
      <c r="P34" s="23"/>
      <c r="Q34" s="25"/>
      <c r="R34" s="24"/>
      <c r="S34" s="20"/>
      <c r="T34" s="21"/>
      <c r="U34" s="22"/>
      <c r="V34" s="26"/>
      <c r="W34" s="24"/>
      <c r="X34" s="20"/>
      <c r="Y34" s="21"/>
      <c r="Z34" s="22"/>
      <c r="AA34" s="22"/>
      <c r="AB34" s="21"/>
      <c r="AC34" s="20"/>
      <c r="AD34" s="21"/>
      <c r="AE34" s="22"/>
      <c r="AF34" s="26"/>
      <c r="AG34" s="24"/>
      <c r="AH34" s="20"/>
      <c r="AI34" s="21"/>
      <c r="AJ34" s="23"/>
      <c r="AK34" s="23"/>
      <c r="AL34" s="24"/>
      <c r="AM34" s="32"/>
      <c r="AN34" s="33"/>
      <c r="AO34" s="23"/>
      <c r="AP34" s="23"/>
      <c r="AQ34" s="24"/>
      <c r="AR34" s="29">
        <f t="shared" si="0"/>
        <v>23350</v>
      </c>
      <c r="AS34" s="16">
        <f t="shared" si="1"/>
        <v>1710</v>
      </c>
      <c r="AT34" s="18">
        <f t="shared" si="4"/>
        <v>0</v>
      </c>
    </row>
    <row r="35" spans="1:46" s="30" customFormat="1">
      <c r="A35" s="13">
        <v>32</v>
      </c>
      <c r="B35" s="14" t="s">
        <v>48</v>
      </c>
      <c r="C35" s="15" t="str">
        <f>IFERROR(IF(VLOOKUP(B35, CREDITLIST!$B:$C, 2, FALSE)="TRUE", "no load", VLOOKUP(B35, CREDITLIST!$B:$C, 2, FALSE)), "No load")</f>
        <v>No load</v>
      </c>
      <c r="D35" s="16">
        <f>VLOOKUP(B35,[1]PAYMENT!$B:$AS,44,FALSE)</f>
        <v>60</v>
      </c>
      <c r="E35" s="16">
        <f t="shared" si="6"/>
        <v>60</v>
      </c>
      <c r="F35" s="17">
        <v>0</v>
      </c>
      <c r="G35" s="18">
        <f>VLOOKUP(B35,[1]PAYMENT!$B:$AT,45,FALSE)</f>
        <v>0</v>
      </c>
      <c r="H35" s="19">
        <f t="shared" si="2"/>
        <v>60</v>
      </c>
      <c r="I35" s="32"/>
      <c r="J35" s="33"/>
      <c r="K35" s="23"/>
      <c r="L35" s="23"/>
      <c r="M35" s="24"/>
      <c r="N35" s="32"/>
      <c r="O35" s="33"/>
      <c r="P35" s="23"/>
      <c r="Q35" s="25"/>
      <c r="R35" s="24"/>
      <c r="S35" s="20"/>
      <c r="T35" s="21"/>
      <c r="U35" s="22"/>
      <c r="V35" s="26"/>
      <c r="W35" s="24"/>
      <c r="X35" s="20"/>
      <c r="Y35" s="21"/>
      <c r="Z35" s="22"/>
      <c r="AA35" s="22"/>
      <c r="AB35" s="21"/>
      <c r="AC35" s="20"/>
      <c r="AD35" s="21"/>
      <c r="AE35" s="22"/>
      <c r="AF35" s="26"/>
      <c r="AG35" s="24"/>
      <c r="AH35" s="20"/>
      <c r="AI35" s="21"/>
      <c r="AJ35" s="23"/>
      <c r="AK35" s="23"/>
      <c r="AL35" s="24"/>
      <c r="AM35" s="32"/>
      <c r="AN35" s="33"/>
      <c r="AO35" s="23"/>
      <c r="AP35" s="23"/>
      <c r="AQ35" s="24"/>
      <c r="AR35" s="29">
        <f t="shared" si="0"/>
        <v>0</v>
      </c>
      <c r="AS35" s="16">
        <f t="shared" si="1"/>
        <v>60</v>
      </c>
      <c r="AT35" s="18">
        <f t="shared" si="4"/>
        <v>0</v>
      </c>
    </row>
    <row r="36" spans="1:46" s="30" customFormat="1">
      <c r="A36" s="13">
        <v>33</v>
      </c>
      <c r="B36" s="31" t="s">
        <v>49</v>
      </c>
      <c r="C36" s="15">
        <f>IFERROR(IF(VLOOKUP(B36, CREDITLIST!$B:$C, 2, FALSE)="TRUE", "no load", VLOOKUP(B36, CREDITLIST!$B:$C, 2, FALSE)), "No load")</f>
        <v>9080</v>
      </c>
      <c r="D36" s="16">
        <f>VLOOKUP(B36,[1]PAYMENT!$B:$AS,44,FALSE)</f>
        <v>760</v>
      </c>
      <c r="E36" s="16">
        <f t="shared" si="6"/>
        <v>9840</v>
      </c>
      <c r="F36" s="17">
        <v>430</v>
      </c>
      <c r="G36" s="18">
        <f>VLOOKUP(B36,[1]PAYMENT!$B:$AT,45,FALSE)</f>
        <v>0</v>
      </c>
      <c r="H36" s="19">
        <f t="shared" si="2"/>
        <v>9410</v>
      </c>
      <c r="I36" s="32"/>
      <c r="J36" s="33"/>
      <c r="K36" s="23"/>
      <c r="L36" s="23"/>
      <c r="M36" s="24"/>
      <c r="N36" s="32"/>
      <c r="O36" s="33"/>
      <c r="P36" s="23"/>
      <c r="Q36" s="25"/>
      <c r="R36" s="24"/>
      <c r="S36" s="20"/>
      <c r="T36" s="21"/>
      <c r="U36" s="22"/>
      <c r="V36" s="26"/>
      <c r="W36" s="24"/>
      <c r="X36" s="20"/>
      <c r="Y36" s="21"/>
      <c r="Z36" s="22"/>
      <c r="AA36" s="22"/>
      <c r="AB36" s="21"/>
      <c r="AC36" s="20"/>
      <c r="AD36" s="21"/>
      <c r="AE36" s="22"/>
      <c r="AF36" s="26"/>
      <c r="AG36" s="24"/>
      <c r="AH36" s="20"/>
      <c r="AI36" s="21"/>
      <c r="AJ36" s="23"/>
      <c r="AK36" s="23"/>
      <c r="AL36" s="24"/>
      <c r="AM36" s="32"/>
      <c r="AN36" s="33"/>
      <c r="AO36" s="23"/>
      <c r="AP36" s="23"/>
      <c r="AQ36" s="24"/>
      <c r="AR36" s="29">
        <f t="shared" ref="AR36:AR67" si="7">SUM(I36:AQ36)</f>
        <v>0</v>
      </c>
      <c r="AS36" s="16">
        <f t="shared" si="1"/>
        <v>9410</v>
      </c>
      <c r="AT36" s="18">
        <f t="shared" si="4"/>
        <v>0</v>
      </c>
    </row>
    <row r="37" spans="1:46" s="30" customFormat="1">
      <c r="A37" s="13">
        <v>34</v>
      </c>
      <c r="B37" s="14" t="s">
        <v>50</v>
      </c>
      <c r="C37" s="15">
        <f>IFERROR(IF(VLOOKUP(B37, CREDITLIST!$B:$C, 2, FALSE)="TRUE", "no load", VLOOKUP(B37, CREDITLIST!$B:$C, 2, FALSE)), "No load")</f>
        <v>12900</v>
      </c>
      <c r="D37" s="16">
        <f>VLOOKUP(B37,[1]PAYMENT!$B:$AS,44,FALSE)</f>
        <v>16310</v>
      </c>
      <c r="E37" s="16">
        <f t="shared" si="6"/>
        <v>29210</v>
      </c>
      <c r="F37" s="17">
        <v>100</v>
      </c>
      <c r="G37" s="18">
        <f>VLOOKUP(B37,[1]PAYMENT!$B:$AT,45,FALSE)</f>
        <v>0</v>
      </c>
      <c r="H37" s="19">
        <f t="shared" si="2"/>
        <v>29110</v>
      </c>
      <c r="I37" s="32">
        <v>14500</v>
      </c>
      <c r="J37" s="33"/>
      <c r="K37" s="23"/>
      <c r="L37" s="23"/>
      <c r="M37" s="24"/>
      <c r="N37" s="32"/>
      <c r="O37" s="33"/>
      <c r="P37" s="23"/>
      <c r="Q37" s="25"/>
      <c r="R37" s="24"/>
      <c r="S37" s="20"/>
      <c r="T37" s="21"/>
      <c r="U37" s="22"/>
      <c r="V37" s="26"/>
      <c r="W37" s="24"/>
      <c r="X37" s="20"/>
      <c r="Y37" s="21"/>
      <c r="Z37" s="22"/>
      <c r="AA37" s="22"/>
      <c r="AB37" s="21"/>
      <c r="AC37" s="20"/>
      <c r="AD37" s="21"/>
      <c r="AE37" s="22"/>
      <c r="AF37" s="26"/>
      <c r="AG37" s="24"/>
      <c r="AH37" s="20"/>
      <c r="AI37" s="21"/>
      <c r="AJ37" s="23"/>
      <c r="AK37" s="23"/>
      <c r="AL37" s="24"/>
      <c r="AM37" s="32"/>
      <c r="AN37" s="33"/>
      <c r="AO37" s="23"/>
      <c r="AP37" s="23"/>
      <c r="AQ37" s="24"/>
      <c r="AR37" s="29">
        <f t="shared" si="7"/>
        <v>14500</v>
      </c>
      <c r="AS37" s="16">
        <f t="shared" si="1"/>
        <v>14610</v>
      </c>
      <c r="AT37" s="18">
        <f t="shared" si="4"/>
        <v>0</v>
      </c>
    </row>
    <row r="38" spans="1:46" s="30" customFormat="1">
      <c r="A38" s="13">
        <v>35</v>
      </c>
      <c r="B38" s="31" t="s">
        <v>51</v>
      </c>
      <c r="C38" s="15" t="str">
        <f>IFERROR(IF(VLOOKUP(B38, CREDITLIST!$B:$C, 2, FALSE)="TRUE", "no load", VLOOKUP(B38, CREDITLIST!$B:$C, 2, FALSE)), "No load")</f>
        <v>No load</v>
      </c>
      <c r="D38" s="16">
        <v>618310</v>
      </c>
      <c r="E38" s="16">
        <f t="shared" si="6"/>
        <v>618310</v>
      </c>
      <c r="F38" s="17">
        <v>0</v>
      </c>
      <c r="G38" s="18">
        <f>VLOOKUP(B38,[1]PAYMENT!$B:$AT,45,FALSE)</f>
        <v>0</v>
      </c>
      <c r="H38" s="19">
        <f t="shared" si="2"/>
        <v>618310</v>
      </c>
      <c r="I38" s="32"/>
      <c r="J38" s="33"/>
      <c r="K38" s="23"/>
      <c r="L38" s="23"/>
      <c r="M38" s="24"/>
      <c r="N38" s="32"/>
      <c r="O38" s="33"/>
      <c r="P38" s="23"/>
      <c r="Q38" s="25"/>
      <c r="R38" s="24"/>
      <c r="S38" s="20"/>
      <c r="T38" s="21"/>
      <c r="U38" s="22"/>
      <c r="V38" s="34"/>
      <c r="W38" s="24"/>
      <c r="X38" s="20"/>
      <c r="Y38" s="21"/>
      <c r="Z38" s="22"/>
      <c r="AA38" s="23"/>
      <c r="AB38" s="21"/>
      <c r="AC38" s="20"/>
      <c r="AD38" s="21"/>
      <c r="AE38" s="22"/>
      <c r="AF38" s="34"/>
      <c r="AG38" s="24"/>
      <c r="AH38" s="20"/>
      <c r="AI38" s="21"/>
      <c r="AJ38" s="23"/>
      <c r="AK38" s="23"/>
      <c r="AL38" s="24"/>
      <c r="AM38" s="32"/>
      <c r="AN38" s="33"/>
      <c r="AO38" s="23"/>
      <c r="AP38" s="23"/>
      <c r="AQ38" s="24"/>
      <c r="AR38" s="29">
        <f t="shared" si="7"/>
        <v>0</v>
      </c>
      <c r="AS38" s="16">
        <f t="shared" si="1"/>
        <v>618310</v>
      </c>
      <c r="AT38" s="18">
        <f t="shared" si="4"/>
        <v>0</v>
      </c>
    </row>
    <row r="39" spans="1:46" s="30" customFormat="1">
      <c r="A39" s="13">
        <v>36</v>
      </c>
      <c r="B39" s="14" t="s">
        <v>52</v>
      </c>
      <c r="C39" s="15">
        <f>IFERROR(IF(VLOOKUP(B39, CREDITLIST!$B:$C, 2, FALSE)="TRUE", "no load", VLOOKUP(B39, CREDITLIST!$B:$C, 2, FALSE)), "No load")</f>
        <v>23600</v>
      </c>
      <c r="D39" s="16">
        <f>VLOOKUP(B39,[1]PAYMENT!$B:$AS,44,FALSE)</f>
        <v>110330</v>
      </c>
      <c r="E39" s="16">
        <f t="shared" si="6"/>
        <v>133930</v>
      </c>
      <c r="F39" s="17">
        <v>160</v>
      </c>
      <c r="G39" s="18">
        <f>VLOOKUP(B39,[1]PAYMENT!$B:$AT,45,FALSE)</f>
        <v>0</v>
      </c>
      <c r="H39" s="19">
        <f t="shared" si="2"/>
        <v>133770</v>
      </c>
      <c r="I39" s="32"/>
      <c r="J39" s="33">
        <f>20000+20000+20000+20000</f>
        <v>80000</v>
      </c>
      <c r="K39" s="23"/>
      <c r="L39" s="23"/>
      <c r="M39" s="24"/>
      <c r="N39" s="32"/>
      <c r="O39" s="33"/>
      <c r="P39" s="23"/>
      <c r="Q39" s="25"/>
      <c r="R39" s="24"/>
      <c r="S39" s="20"/>
      <c r="T39" s="21"/>
      <c r="U39" s="22"/>
      <c r="V39" s="34"/>
      <c r="W39" s="24"/>
      <c r="X39" s="20"/>
      <c r="Y39" s="21"/>
      <c r="Z39" s="22"/>
      <c r="AA39" s="23"/>
      <c r="AB39" s="21"/>
      <c r="AC39" s="20"/>
      <c r="AD39" s="21"/>
      <c r="AE39" s="22"/>
      <c r="AF39" s="34"/>
      <c r="AG39" s="24"/>
      <c r="AH39" s="20"/>
      <c r="AI39" s="21"/>
      <c r="AJ39" s="23"/>
      <c r="AK39" s="23"/>
      <c r="AL39" s="24"/>
      <c r="AM39" s="32"/>
      <c r="AN39" s="33"/>
      <c r="AO39" s="23"/>
      <c r="AP39" s="23"/>
      <c r="AQ39" s="24"/>
      <c r="AR39" s="29">
        <f t="shared" si="7"/>
        <v>80000</v>
      </c>
      <c r="AS39" s="16">
        <f t="shared" si="1"/>
        <v>53770</v>
      </c>
      <c r="AT39" s="18">
        <f t="shared" si="4"/>
        <v>0</v>
      </c>
    </row>
    <row r="40" spans="1:46" s="30" customFormat="1">
      <c r="A40" s="13">
        <v>37</v>
      </c>
      <c r="B40" s="14" t="s">
        <v>53</v>
      </c>
      <c r="C40" s="15" t="str">
        <f>IFERROR(IF(VLOOKUP(B40, CREDITLIST!$B:$C, 2, FALSE)="TRUE", "no load", VLOOKUP(B40, CREDITLIST!$B:$C, 2, FALSE)), "No load")</f>
        <v>No load</v>
      </c>
      <c r="D40" s="16">
        <f>VLOOKUP(B40,[1]PAYMENT!$B:$AS,44,FALSE)</f>
        <v>1240</v>
      </c>
      <c r="E40" s="16">
        <f t="shared" si="6"/>
        <v>1240</v>
      </c>
      <c r="F40" s="17">
        <v>0</v>
      </c>
      <c r="G40" s="18">
        <f>VLOOKUP(B40,[1]PAYMENT!$B:$AT,45,FALSE)</f>
        <v>0</v>
      </c>
      <c r="H40" s="19">
        <f t="shared" si="2"/>
        <v>1240</v>
      </c>
      <c r="I40" s="32"/>
      <c r="J40" s="33"/>
      <c r="K40" s="35"/>
      <c r="L40" s="23"/>
      <c r="M40" s="24"/>
      <c r="N40" s="32"/>
      <c r="O40" s="33"/>
      <c r="P40" s="23"/>
      <c r="Q40" s="25"/>
      <c r="R40" s="24"/>
      <c r="S40" s="20"/>
      <c r="T40" s="21"/>
      <c r="U40" s="22"/>
      <c r="V40" s="34"/>
      <c r="W40" s="24"/>
      <c r="X40" s="20"/>
      <c r="Y40" s="21"/>
      <c r="Z40" s="22"/>
      <c r="AA40" s="23"/>
      <c r="AB40" s="21"/>
      <c r="AC40" s="20"/>
      <c r="AD40" s="21"/>
      <c r="AE40" s="22"/>
      <c r="AF40" s="34"/>
      <c r="AG40" s="24"/>
      <c r="AH40" s="20"/>
      <c r="AI40" s="21"/>
      <c r="AJ40" s="23"/>
      <c r="AK40" s="23"/>
      <c r="AL40" s="24"/>
      <c r="AM40" s="32"/>
      <c r="AN40" s="33"/>
      <c r="AO40" s="23"/>
      <c r="AP40" s="23"/>
      <c r="AQ40" s="24"/>
      <c r="AR40" s="29">
        <f t="shared" si="7"/>
        <v>0</v>
      </c>
      <c r="AS40" s="16">
        <f t="shared" si="1"/>
        <v>1240</v>
      </c>
      <c r="AT40" s="18">
        <f t="shared" si="4"/>
        <v>0</v>
      </c>
    </row>
    <row r="41" spans="1:46" s="30" customFormat="1">
      <c r="A41" s="13">
        <v>38</v>
      </c>
      <c r="B41" s="36" t="s">
        <v>54</v>
      </c>
      <c r="C41" s="15" t="str">
        <f>IFERROR(IF(VLOOKUP(B41, CREDITLIST!$B:$C, 2, FALSE)="TRUE", "no load", VLOOKUP(B41, CREDITLIST!$B:$C, 2, FALSE)), "No load")</f>
        <v>No load</v>
      </c>
      <c r="D41" s="16">
        <f>VLOOKUP(B41,[1]PAYMENT!$B:$AS,44,FALSE)</f>
        <v>0</v>
      </c>
      <c r="E41" s="16">
        <f>IF(OR(C41="", D41=""), "INCOMP", IFERROR(IF(C41="no load", 0, C41) + IF(D41="no load", 0, D41), "INCOMP"))</f>
        <v>0</v>
      </c>
      <c r="F41" s="17">
        <v>0</v>
      </c>
      <c r="G41" s="18">
        <f>VLOOKUP(B41,[1]PAYMENT!$B:$AT,45,FALSE)</f>
        <v>0</v>
      </c>
      <c r="H41" s="19">
        <f t="shared" si="2"/>
        <v>0</v>
      </c>
      <c r="I41" s="32"/>
      <c r="J41" s="33"/>
      <c r="K41" s="23"/>
      <c r="L41" s="23"/>
      <c r="M41" s="24"/>
      <c r="N41" s="32"/>
      <c r="O41" s="33"/>
      <c r="P41" s="23"/>
      <c r="Q41" s="25"/>
      <c r="R41" s="24"/>
      <c r="S41" s="20"/>
      <c r="T41" s="21"/>
      <c r="U41" s="22"/>
      <c r="V41" s="34"/>
      <c r="W41" s="24"/>
      <c r="X41" s="20"/>
      <c r="Y41" s="21"/>
      <c r="Z41" s="22"/>
      <c r="AA41" s="23"/>
      <c r="AB41" s="21"/>
      <c r="AC41" s="20"/>
      <c r="AD41" s="21"/>
      <c r="AE41" s="22"/>
      <c r="AF41" s="34"/>
      <c r="AG41" s="24"/>
      <c r="AH41" s="20"/>
      <c r="AI41" s="21"/>
      <c r="AJ41" s="23"/>
      <c r="AK41" s="23"/>
      <c r="AL41" s="24"/>
      <c r="AM41" s="32"/>
      <c r="AN41" s="33"/>
      <c r="AO41" s="23"/>
      <c r="AP41" s="23"/>
      <c r="AQ41" s="24"/>
      <c r="AR41" s="29">
        <f t="shared" si="7"/>
        <v>0</v>
      </c>
      <c r="AS41" s="16">
        <f t="shared" si="1"/>
        <v>0</v>
      </c>
      <c r="AT41" s="18">
        <f t="shared" si="4"/>
        <v>0</v>
      </c>
    </row>
    <row r="42" spans="1:46" s="30" customFormat="1">
      <c r="A42" s="13">
        <v>39</v>
      </c>
      <c r="B42" s="14" t="s">
        <v>55</v>
      </c>
      <c r="C42" s="15" t="str">
        <f>IFERROR(IF(VLOOKUP(B42, CREDITLIST!$B:$C, 2, FALSE)="TRUE", "no load", VLOOKUP(B42, CREDITLIST!$B:$C, 2, FALSE)), "No load")</f>
        <v>No load</v>
      </c>
      <c r="D42" s="16">
        <f>VLOOKUP(B42,[1]PAYMENT!$B:$AS,44,FALSE)</f>
        <v>0</v>
      </c>
      <c r="E42" s="16">
        <f>IF(OR(C42="", D42=""), "INCOMP", IFERROR(IF(C42="no load", 0, C42) + IF(D42="no load", 0, D42), "INCOMP"))</f>
        <v>0</v>
      </c>
      <c r="F42" s="17">
        <v>0</v>
      </c>
      <c r="G42" s="18">
        <f>VLOOKUP(B42,[1]PAYMENT!$B:$AT,45,FALSE)</f>
        <v>2060</v>
      </c>
      <c r="H42" s="19">
        <f t="shared" si="2"/>
        <v>0</v>
      </c>
      <c r="I42" s="32"/>
      <c r="J42" s="33"/>
      <c r="K42" s="23"/>
      <c r="L42" s="23"/>
      <c r="M42" s="24"/>
      <c r="N42" s="32"/>
      <c r="O42" s="33"/>
      <c r="P42" s="23"/>
      <c r="Q42" s="25"/>
      <c r="R42" s="24"/>
      <c r="S42" s="20"/>
      <c r="T42" s="21"/>
      <c r="U42" s="22"/>
      <c r="V42" s="34"/>
      <c r="W42" s="24"/>
      <c r="X42" s="20"/>
      <c r="Y42" s="21"/>
      <c r="Z42" s="22"/>
      <c r="AA42" s="23"/>
      <c r="AB42" s="21"/>
      <c r="AC42" s="20"/>
      <c r="AD42" s="21"/>
      <c r="AE42" s="22"/>
      <c r="AF42" s="34"/>
      <c r="AG42" s="24"/>
      <c r="AH42" s="20"/>
      <c r="AI42" s="21"/>
      <c r="AJ42" s="23"/>
      <c r="AK42" s="23"/>
      <c r="AL42" s="24"/>
      <c r="AM42" s="32"/>
      <c r="AN42" s="33"/>
      <c r="AO42" s="23"/>
      <c r="AP42" s="23"/>
      <c r="AQ42" s="24"/>
      <c r="AR42" s="29">
        <f t="shared" si="7"/>
        <v>0</v>
      </c>
      <c r="AS42" s="16">
        <f t="shared" si="1"/>
        <v>0</v>
      </c>
      <c r="AT42" s="18">
        <f t="shared" si="4"/>
        <v>2060</v>
      </c>
    </row>
    <row r="43" spans="1:46" s="30" customFormat="1">
      <c r="A43" s="13">
        <v>40</v>
      </c>
      <c r="B43" s="14" t="s">
        <v>56</v>
      </c>
      <c r="C43" s="15" t="str">
        <f>IFERROR(IF(VLOOKUP(B43, CREDITLIST!$B:$C, 2, FALSE)="TRUE", "no load", VLOOKUP(B43, CREDITLIST!$B:$C, 2, FALSE)), "No load")</f>
        <v>No load</v>
      </c>
      <c r="D43" s="16">
        <f>VLOOKUP(B43,[1]PAYMENT!$B:$AS,44,FALSE)</f>
        <v>11320</v>
      </c>
      <c r="E43" s="16">
        <f t="shared" ref="E43:E53" si="8">IF(OR(C43="", D43=""), "INCOMP", IFERROR(IF(C43="no load", 0, C43) + IF(D43="no load", 0, D43), "INCOMP"))</f>
        <v>11320</v>
      </c>
      <c r="F43" s="17">
        <v>0</v>
      </c>
      <c r="G43" s="18">
        <f>VLOOKUP(B43,[1]PAYMENT!$B:$AT,45,FALSE)</f>
        <v>0</v>
      </c>
      <c r="H43" s="19">
        <f t="shared" si="2"/>
        <v>11320</v>
      </c>
      <c r="I43" s="32"/>
      <c r="J43" s="33"/>
      <c r="K43" s="23"/>
      <c r="L43" s="23"/>
      <c r="M43" s="24"/>
      <c r="N43" s="32"/>
      <c r="O43" s="33"/>
      <c r="P43" s="23"/>
      <c r="Q43" s="25"/>
      <c r="R43" s="24"/>
      <c r="S43" s="20"/>
      <c r="T43" s="21"/>
      <c r="U43" s="22"/>
      <c r="V43" s="34"/>
      <c r="W43" s="24"/>
      <c r="X43" s="20"/>
      <c r="Y43" s="21"/>
      <c r="Z43" s="22"/>
      <c r="AA43" s="23"/>
      <c r="AB43" s="21"/>
      <c r="AC43" s="20"/>
      <c r="AD43" s="21"/>
      <c r="AE43" s="22"/>
      <c r="AF43" s="34"/>
      <c r="AG43" s="24"/>
      <c r="AH43" s="20"/>
      <c r="AI43" s="21"/>
      <c r="AJ43" s="23"/>
      <c r="AK43" s="23"/>
      <c r="AL43" s="24"/>
      <c r="AM43" s="32"/>
      <c r="AN43" s="33"/>
      <c r="AO43" s="23"/>
      <c r="AP43" s="23"/>
      <c r="AQ43" s="24"/>
      <c r="AR43" s="29">
        <f t="shared" si="7"/>
        <v>0</v>
      </c>
      <c r="AS43" s="16">
        <f t="shared" si="1"/>
        <v>11320</v>
      </c>
      <c r="AT43" s="18">
        <f t="shared" si="4"/>
        <v>0</v>
      </c>
    </row>
    <row r="44" spans="1:46" s="30" customFormat="1">
      <c r="A44" s="13">
        <v>41</v>
      </c>
      <c r="B44" s="14" t="s">
        <v>57</v>
      </c>
      <c r="C44" s="15">
        <f>IFERROR(IF(VLOOKUP(B44, CREDITLIST!$B:$C, 2, FALSE)="TRUE", "no load", VLOOKUP(B44, CREDITLIST!$B:$C, 2, FALSE)), "No load")</f>
        <v>11930</v>
      </c>
      <c r="D44" s="16">
        <f>VLOOKUP(B44,[1]PAYMENT!$B:$AS,44,FALSE)</f>
        <v>21370</v>
      </c>
      <c r="E44" s="16">
        <f t="shared" si="8"/>
        <v>33300</v>
      </c>
      <c r="F44" s="17">
        <v>100</v>
      </c>
      <c r="G44" s="18">
        <f>VLOOKUP(B44,[1]PAYMENT!$B:$AT,45,FALSE)</f>
        <v>0</v>
      </c>
      <c r="H44" s="19">
        <f t="shared" si="2"/>
        <v>33200</v>
      </c>
      <c r="I44" s="32">
        <v>21000</v>
      </c>
      <c r="J44" s="33"/>
      <c r="K44" s="23"/>
      <c r="L44" s="23"/>
      <c r="M44" s="24"/>
      <c r="N44" s="32"/>
      <c r="O44" s="33"/>
      <c r="P44" s="23"/>
      <c r="Q44" s="25"/>
      <c r="R44" s="24"/>
      <c r="S44" s="20"/>
      <c r="T44" s="21"/>
      <c r="U44" s="22"/>
      <c r="V44" s="34"/>
      <c r="W44" s="24"/>
      <c r="X44" s="20"/>
      <c r="Y44" s="21"/>
      <c r="Z44" s="22"/>
      <c r="AA44" s="23"/>
      <c r="AB44" s="21"/>
      <c r="AC44" s="20"/>
      <c r="AD44" s="21"/>
      <c r="AE44" s="22"/>
      <c r="AF44" s="34"/>
      <c r="AG44" s="24"/>
      <c r="AH44" s="20"/>
      <c r="AI44" s="21"/>
      <c r="AJ44" s="23"/>
      <c r="AK44" s="23"/>
      <c r="AL44" s="24"/>
      <c r="AM44" s="32"/>
      <c r="AN44" s="33"/>
      <c r="AO44" s="23"/>
      <c r="AP44" s="23"/>
      <c r="AQ44" s="24"/>
      <c r="AR44" s="29">
        <f t="shared" si="7"/>
        <v>21000</v>
      </c>
      <c r="AS44" s="16">
        <f t="shared" si="1"/>
        <v>12200</v>
      </c>
      <c r="AT44" s="18">
        <f t="shared" si="4"/>
        <v>0</v>
      </c>
    </row>
    <row r="45" spans="1:46" s="30" customFormat="1">
      <c r="A45" s="13">
        <v>42</v>
      </c>
      <c r="B45" s="14" t="s">
        <v>58</v>
      </c>
      <c r="C45" s="15" t="str">
        <f>IFERROR(IF(VLOOKUP(B45, CREDITLIST!$B:$C, 2, FALSE)="TRUE", "no load", VLOOKUP(B45, CREDITLIST!$B:$C, 2, FALSE)), "No load")</f>
        <v>No load</v>
      </c>
      <c r="D45" s="16">
        <f>VLOOKUP(B45,[1]PAYMENT!$B:$AS,44,FALSE)</f>
        <v>370</v>
      </c>
      <c r="E45" s="16">
        <f t="shared" si="8"/>
        <v>370</v>
      </c>
      <c r="F45" s="17">
        <v>0</v>
      </c>
      <c r="G45" s="18">
        <f>VLOOKUP(B45,[1]PAYMENT!$B:$AT,45,FALSE)</f>
        <v>0</v>
      </c>
      <c r="H45" s="19">
        <f t="shared" si="2"/>
        <v>370</v>
      </c>
      <c r="I45" s="32"/>
      <c r="J45" s="33"/>
      <c r="K45" s="23"/>
      <c r="L45" s="23"/>
      <c r="M45" s="24"/>
      <c r="N45" s="32"/>
      <c r="O45" s="33"/>
      <c r="P45" s="23"/>
      <c r="Q45" s="25"/>
      <c r="R45" s="24"/>
      <c r="S45" s="20"/>
      <c r="T45" s="21"/>
      <c r="U45" s="22"/>
      <c r="V45" s="34"/>
      <c r="W45" s="24"/>
      <c r="X45" s="20"/>
      <c r="Y45" s="21"/>
      <c r="Z45" s="22"/>
      <c r="AA45" s="23"/>
      <c r="AB45" s="21"/>
      <c r="AC45" s="20"/>
      <c r="AD45" s="21"/>
      <c r="AE45" s="22"/>
      <c r="AF45" s="34"/>
      <c r="AG45" s="24"/>
      <c r="AH45" s="20"/>
      <c r="AI45" s="21"/>
      <c r="AJ45" s="23"/>
      <c r="AK45" s="23"/>
      <c r="AL45" s="24"/>
      <c r="AM45" s="32"/>
      <c r="AN45" s="33"/>
      <c r="AO45" s="23"/>
      <c r="AP45" s="23"/>
      <c r="AQ45" s="24"/>
      <c r="AR45" s="29">
        <f t="shared" si="7"/>
        <v>0</v>
      </c>
      <c r="AS45" s="16">
        <f t="shared" si="1"/>
        <v>370</v>
      </c>
      <c r="AT45" s="18">
        <f t="shared" si="4"/>
        <v>0</v>
      </c>
    </row>
    <row r="46" spans="1:46" s="30" customFormat="1">
      <c r="A46" s="13">
        <v>43</v>
      </c>
      <c r="B46" s="14" t="s">
        <v>59</v>
      </c>
      <c r="C46" s="15" t="str">
        <f>IFERROR(IF(VLOOKUP(B46, CREDITLIST!$B:$C, 2, FALSE)="TRUE", "no load", VLOOKUP(B46, CREDITLIST!$B:$C, 2, FALSE)), "No load")</f>
        <v>No load</v>
      </c>
      <c r="D46" s="16">
        <f>VLOOKUP(B46,[1]PAYMENT!$B:$AS,44,FALSE)</f>
        <v>43300</v>
      </c>
      <c r="E46" s="16">
        <f t="shared" si="8"/>
        <v>43300</v>
      </c>
      <c r="F46" s="17">
        <v>0</v>
      </c>
      <c r="G46" s="18">
        <f>VLOOKUP(B46,[1]PAYMENT!$B:$AT,45,FALSE)</f>
        <v>0</v>
      </c>
      <c r="H46" s="19">
        <f t="shared" si="2"/>
        <v>43300</v>
      </c>
      <c r="I46" s="32"/>
      <c r="J46" s="33"/>
      <c r="K46" s="23"/>
      <c r="L46" s="23"/>
      <c r="M46" s="24"/>
      <c r="N46" s="32"/>
      <c r="O46" s="33"/>
      <c r="P46" s="23"/>
      <c r="Q46" s="25"/>
      <c r="R46" s="24"/>
      <c r="S46" s="20"/>
      <c r="T46" s="21"/>
      <c r="U46" s="22"/>
      <c r="V46" s="34"/>
      <c r="W46" s="24"/>
      <c r="X46" s="20"/>
      <c r="Y46" s="21"/>
      <c r="Z46" s="22"/>
      <c r="AA46" s="23"/>
      <c r="AB46" s="21"/>
      <c r="AC46" s="20"/>
      <c r="AD46" s="21"/>
      <c r="AE46" s="22"/>
      <c r="AF46" s="34"/>
      <c r="AG46" s="24"/>
      <c r="AH46" s="20"/>
      <c r="AI46" s="21"/>
      <c r="AJ46" s="23"/>
      <c r="AK46" s="23"/>
      <c r="AL46" s="24"/>
      <c r="AM46" s="32"/>
      <c r="AN46" s="33"/>
      <c r="AO46" s="23"/>
      <c r="AP46" s="23"/>
      <c r="AQ46" s="24"/>
      <c r="AR46" s="29">
        <f t="shared" si="7"/>
        <v>0</v>
      </c>
      <c r="AS46" s="16">
        <f t="shared" si="1"/>
        <v>43300</v>
      </c>
      <c r="AT46" s="18">
        <f t="shared" si="4"/>
        <v>0</v>
      </c>
    </row>
    <row r="47" spans="1:46" s="30" customFormat="1">
      <c r="A47" s="13">
        <v>44</v>
      </c>
      <c r="B47" s="14" t="s">
        <v>60</v>
      </c>
      <c r="C47" s="15">
        <f>IFERROR(IF(VLOOKUP(B47, CREDITLIST!$B:$C, 2, FALSE)="TRUE", "no load", VLOOKUP(B47, CREDITLIST!$B:$C, 2, FALSE)), "No load")</f>
        <v>33800</v>
      </c>
      <c r="D47" s="16">
        <f>VLOOKUP(B47,[1]PAYMENT!$B:$AS,44,FALSE)</f>
        <v>12080</v>
      </c>
      <c r="E47" s="16">
        <f t="shared" si="8"/>
        <v>45880</v>
      </c>
      <c r="F47" s="17">
        <v>1350</v>
      </c>
      <c r="G47" s="18">
        <f>VLOOKUP(B47,[1]PAYMENT!$B:$AT,45,FALSE)</f>
        <v>0</v>
      </c>
      <c r="H47" s="19">
        <f t="shared" si="2"/>
        <v>44530</v>
      </c>
      <c r="I47" s="32"/>
      <c r="J47" s="37"/>
      <c r="K47" s="23">
        <v>12040</v>
      </c>
      <c r="L47" s="23"/>
      <c r="M47" s="24"/>
      <c r="N47" s="32"/>
      <c r="O47" s="33"/>
      <c r="P47" s="23"/>
      <c r="Q47" s="25"/>
      <c r="R47" s="24"/>
      <c r="S47" s="20"/>
      <c r="T47" s="21"/>
      <c r="U47" s="22"/>
      <c r="V47" s="34"/>
      <c r="W47" s="24"/>
      <c r="X47" s="20"/>
      <c r="Y47" s="21"/>
      <c r="Z47" s="22"/>
      <c r="AA47" s="23"/>
      <c r="AB47" s="21"/>
      <c r="AC47" s="20"/>
      <c r="AD47" s="21"/>
      <c r="AE47" s="22"/>
      <c r="AF47" s="34"/>
      <c r="AG47" s="24"/>
      <c r="AH47" s="20"/>
      <c r="AI47" s="21"/>
      <c r="AJ47" s="23"/>
      <c r="AK47" s="23"/>
      <c r="AL47" s="24"/>
      <c r="AM47" s="32"/>
      <c r="AN47" s="33"/>
      <c r="AO47" s="23"/>
      <c r="AP47" s="23"/>
      <c r="AQ47" s="24"/>
      <c r="AR47" s="29">
        <f t="shared" si="7"/>
        <v>12040</v>
      </c>
      <c r="AS47" s="16">
        <f t="shared" si="1"/>
        <v>32490</v>
      </c>
      <c r="AT47" s="18">
        <f t="shared" si="4"/>
        <v>0</v>
      </c>
    </row>
    <row r="48" spans="1:46" s="30" customFormat="1">
      <c r="A48" s="13">
        <v>45</v>
      </c>
      <c r="B48" s="14" t="s">
        <v>61</v>
      </c>
      <c r="C48" s="15">
        <f>IFERROR(IF(VLOOKUP(B48, CREDITLIST!$B:$C, 2, FALSE)="TRUE", "no load", VLOOKUP(B48, CREDITLIST!$B:$C, 2, FALSE)), "No load")</f>
        <v>1280</v>
      </c>
      <c r="D48" s="16">
        <f>VLOOKUP(B48,[1]PAYMENT!$B:$AS,44,FALSE)</f>
        <v>0</v>
      </c>
      <c r="E48" s="16">
        <f t="shared" si="8"/>
        <v>1280</v>
      </c>
      <c r="F48" s="17">
        <f>30+60</f>
        <v>90</v>
      </c>
      <c r="G48" s="18">
        <f>VLOOKUP(B48,[1]PAYMENT!$B:$AT,45,FALSE)</f>
        <v>0</v>
      </c>
      <c r="H48" s="19">
        <f t="shared" si="2"/>
        <v>1190</v>
      </c>
      <c r="I48" s="32"/>
      <c r="J48" s="33"/>
      <c r="K48" s="23"/>
      <c r="L48" s="23"/>
      <c r="M48" s="24"/>
      <c r="N48" s="32"/>
      <c r="O48" s="33"/>
      <c r="P48" s="23"/>
      <c r="Q48" s="25"/>
      <c r="R48" s="24"/>
      <c r="S48" s="20"/>
      <c r="T48" s="21"/>
      <c r="U48" s="22"/>
      <c r="V48" s="34"/>
      <c r="W48" s="24"/>
      <c r="X48" s="20"/>
      <c r="Y48" s="21"/>
      <c r="Z48" s="22"/>
      <c r="AA48" s="23"/>
      <c r="AB48" s="21"/>
      <c r="AC48" s="20"/>
      <c r="AD48" s="21"/>
      <c r="AE48" s="22"/>
      <c r="AF48" s="34"/>
      <c r="AG48" s="24"/>
      <c r="AH48" s="20"/>
      <c r="AI48" s="21"/>
      <c r="AJ48" s="23"/>
      <c r="AK48" s="23"/>
      <c r="AL48" s="24"/>
      <c r="AM48" s="32"/>
      <c r="AN48" s="33"/>
      <c r="AO48" s="23"/>
      <c r="AP48" s="23"/>
      <c r="AQ48" s="24"/>
      <c r="AR48" s="29">
        <f t="shared" si="7"/>
        <v>0</v>
      </c>
      <c r="AS48" s="16">
        <f t="shared" si="1"/>
        <v>1190</v>
      </c>
      <c r="AT48" s="18">
        <f t="shared" si="4"/>
        <v>0</v>
      </c>
    </row>
    <row r="49" spans="1:46" s="30" customFormat="1">
      <c r="A49" s="13">
        <v>46</v>
      </c>
      <c r="B49" s="14" t="s">
        <v>62</v>
      </c>
      <c r="C49" s="15" t="str">
        <f>IFERROR(IF(VLOOKUP(B49, CREDITLIST!$B:$C, 2, FALSE)="TRUE", "no load", VLOOKUP(B49, CREDITLIST!$B:$C, 2, FALSE)), "No load")</f>
        <v>No load</v>
      </c>
      <c r="D49" s="16">
        <v>429580</v>
      </c>
      <c r="E49" s="16">
        <f t="shared" si="8"/>
        <v>429580</v>
      </c>
      <c r="F49" s="17">
        <v>0</v>
      </c>
      <c r="G49" s="18">
        <f>VLOOKUP(B49,[1]PAYMENT!$B:$AT,45,FALSE)</f>
        <v>0</v>
      </c>
      <c r="H49" s="19">
        <f t="shared" si="2"/>
        <v>429580</v>
      </c>
      <c r="I49" s="32"/>
      <c r="J49" s="33"/>
      <c r="K49" s="23"/>
      <c r="L49" s="23"/>
      <c r="M49" s="24"/>
      <c r="N49" s="32"/>
      <c r="O49" s="33"/>
      <c r="P49" s="23"/>
      <c r="Q49" s="25"/>
      <c r="R49" s="24"/>
      <c r="S49" s="20"/>
      <c r="T49" s="21"/>
      <c r="U49" s="22"/>
      <c r="V49" s="34"/>
      <c r="W49" s="24"/>
      <c r="X49" s="20"/>
      <c r="Y49" s="21"/>
      <c r="Z49" s="22"/>
      <c r="AA49" s="23"/>
      <c r="AB49" s="21"/>
      <c r="AC49" s="20"/>
      <c r="AD49" s="21"/>
      <c r="AE49" s="22"/>
      <c r="AF49" s="34"/>
      <c r="AG49" s="24"/>
      <c r="AH49" s="20"/>
      <c r="AI49" s="21"/>
      <c r="AJ49" s="23"/>
      <c r="AK49" s="23"/>
      <c r="AL49" s="24"/>
      <c r="AM49" s="32"/>
      <c r="AN49" s="33"/>
      <c r="AO49" s="23"/>
      <c r="AP49" s="23"/>
      <c r="AQ49" s="24"/>
      <c r="AR49" s="29">
        <f t="shared" si="7"/>
        <v>0</v>
      </c>
      <c r="AS49" s="16">
        <f t="shared" si="1"/>
        <v>429580</v>
      </c>
      <c r="AT49" s="18">
        <f t="shared" si="4"/>
        <v>0</v>
      </c>
    </row>
    <row r="50" spans="1:46" s="30" customFormat="1">
      <c r="A50" s="13">
        <v>47</v>
      </c>
      <c r="B50" s="31" t="s">
        <v>63</v>
      </c>
      <c r="C50" s="15">
        <f>IFERROR(IF(VLOOKUP(B50, CREDITLIST!$B:$C, 2, FALSE)="TRUE", "no load", VLOOKUP(B50, CREDITLIST!$B:$C, 2, FALSE)), "No load")</f>
        <v>28580</v>
      </c>
      <c r="D50" s="16">
        <v>355780</v>
      </c>
      <c r="E50" s="16">
        <f t="shared" si="8"/>
        <v>384360</v>
      </c>
      <c r="F50" s="17">
        <v>0</v>
      </c>
      <c r="G50" s="18">
        <f>VLOOKUP(B50,[1]PAYMENT!$B:$AT,45,FALSE)</f>
        <v>0</v>
      </c>
      <c r="H50" s="19">
        <f t="shared" si="2"/>
        <v>384360</v>
      </c>
      <c r="I50" s="32"/>
      <c r="J50" s="33"/>
      <c r="K50" s="23"/>
      <c r="L50" s="23"/>
      <c r="M50" s="24"/>
      <c r="N50" s="32"/>
      <c r="O50" s="33"/>
      <c r="P50" s="23"/>
      <c r="Q50" s="25"/>
      <c r="R50" s="24"/>
      <c r="S50" s="20"/>
      <c r="T50" s="21"/>
      <c r="U50" s="22"/>
      <c r="V50" s="34"/>
      <c r="W50" s="24"/>
      <c r="X50" s="20"/>
      <c r="Y50" s="21"/>
      <c r="Z50" s="22"/>
      <c r="AA50" s="23"/>
      <c r="AB50" s="21"/>
      <c r="AC50" s="20"/>
      <c r="AD50" s="21"/>
      <c r="AE50" s="22"/>
      <c r="AF50" s="34"/>
      <c r="AG50" s="24"/>
      <c r="AH50" s="20"/>
      <c r="AI50" s="21"/>
      <c r="AJ50" s="23"/>
      <c r="AK50" s="23"/>
      <c r="AL50" s="24"/>
      <c r="AM50" s="32"/>
      <c r="AN50" s="33"/>
      <c r="AO50" s="23"/>
      <c r="AP50" s="23"/>
      <c r="AQ50" s="24"/>
      <c r="AR50" s="29">
        <f t="shared" si="7"/>
        <v>0</v>
      </c>
      <c r="AS50" s="16">
        <f t="shared" si="1"/>
        <v>384360</v>
      </c>
      <c r="AT50" s="18">
        <f t="shared" si="4"/>
        <v>0</v>
      </c>
    </row>
    <row r="51" spans="1:46" s="30" customFormat="1">
      <c r="A51" s="13">
        <v>48</v>
      </c>
      <c r="B51" s="31" t="s">
        <v>64</v>
      </c>
      <c r="C51" s="15" t="str">
        <f>IFERROR(IF(VLOOKUP(B51, CREDITLIST!$B:$C, 2, FALSE)="TRUE", "no load", VLOOKUP(B51, CREDITLIST!$B:$C, 2, FALSE)), "No load")</f>
        <v>No load</v>
      </c>
      <c r="D51" s="16">
        <f>VLOOKUP(B51,[1]PAYMENT!$B:$AS,44,FALSE)</f>
        <v>18730</v>
      </c>
      <c r="E51" s="16">
        <f t="shared" si="8"/>
        <v>18730</v>
      </c>
      <c r="F51" s="17">
        <v>0</v>
      </c>
      <c r="G51" s="18">
        <f>VLOOKUP(B51,[1]PAYMENT!$B:$AT,45,FALSE)</f>
        <v>0</v>
      </c>
      <c r="H51" s="19">
        <f t="shared" si="2"/>
        <v>18730</v>
      </c>
      <c r="I51" s="32"/>
      <c r="J51" s="33"/>
      <c r="K51" s="23"/>
      <c r="L51" s="23"/>
      <c r="M51" s="24"/>
      <c r="N51" s="32"/>
      <c r="O51" s="33"/>
      <c r="P51" s="23"/>
      <c r="Q51" s="25"/>
      <c r="R51" s="24"/>
      <c r="S51" s="20"/>
      <c r="T51" s="21"/>
      <c r="U51" s="22"/>
      <c r="V51" s="34"/>
      <c r="W51" s="24"/>
      <c r="X51" s="20"/>
      <c r="Y51" s="21"/>
      <c r="Z51" s="22"/>
      <c r="AA51" s="23"/>
      <c r="AB51" s="21"/>
      <c r="AC51" s="20"/>
      <c r="AD51" s="21"/>
      <c r="AE51" s="22"/>
      <c r="AF51" s="34"/>
      <c r="AG51" s="24"/>
      <c r="AH51" s="20"/>
      <c r="AI51" s="21"/>
      <c r="AJ51" s="23"/>
      <c r="AK51" s="23"/>
      <c r="AL51" s="24"/>
      <c r="AM51" s="32"/>
      <c r="AN51" s="33"/>
      <c r="AO51" s="23"/>
      <c r="AP51" s="23"/>
      <c r="AQ51" s="24"/>
      <c r="AR51" s="29">
        <f t="shared" si="7"/>
        <v>0</v>
      </c>
      <c r="AS51" s="16">
        <f t="shared" si="1"/>
        <v>18730</v>
      </c>
      <c r="AT51" s="18">
        <f t="shared" si="4"/>
        <v>0</v>
      </c>
    </row>
    <row r="52" spans="1:46" s="30" customFormat="1">
      <c r="A52" s="13">
        <v>49</v>
      </c>
      <c r="B52" s="36" t="s">
        <v>65</v>
      </c>
      <c r="C52" s="15" t="str">
        <f>IFERROR(IF(VLOOKUP(B52, CREDITLIST!$B:$C, 2, FALSE)="TRUE", "no load", VLOOKUP(B52, CREDITLIST!$B:$C, 2, FALSE)), "No load")</f>
        <v>No load</v>
      </c>
      <c r="D52" s="16">
        <f>VLOOKUP(B52,[1]PAYMENT!$B:$AS,44,FALSE)</f>
        <v>800</v>
      </c>
      <c r="E52" s="16">
        <f t="shared" si="8"/>
        <v>800</v>
      </c>
      <c r="F52" s="17">
        <v>0</v>
      </c>
      <c r="G52" s="18">
        <f>VLOOKUP(B52,[1]PAYMENT!$B:$AT,45,FALSE)</f>
        <v>0</v>
      </c>
      <c r="H52" s="19">
        <f t="shared" si="2"/>
        <v>800</v>
      </c>
      <c r="I52" s="32"/>
      <c r="J52" s="33"/>
      <c r="K52" s="23"/>
      <c r="L52" s="23"/>
      <c r="M52" s="24"/>
      <c r="N52" s="32"/>
      <c r="O52" s="33"/>
      <c r="P52" s="23"/>
      <c r="Q52" s="25"/>
      <c r="R52" s="24"/>
      <c r="S52" s="20"/>
      <c r="T52" s="21"/>
      <c r="U52" s="22"/>
      <c r="V52" s="34"/>
      <c r="W52" s="24"/>
      <c r="X52" s="20"/>
      <c r="Y52" s="21"/>
      <c r="Z52" s="22"/>
      <c r="AA52" s="23"/>
      <c r="AB52" s="21"/>
      <c r="AC52" s="20"/>
      <c r="AD52" s="21"/>
      <c r="AE52" s="22"/>
      <c r="AF52" s="34"/>
      <c r="AG52" s="24"/>
      <c r="AH52" s="20"/>
      <c r="AI52" s="21"/>
      <c r="AJ52" s="23"/>
      <c r="AK52" s="23"/>
      <c r="AL52" s="24"/>
      <c r="AM52" s="32"/>
      <c r="AN52" s="33"/>
      <c r="AO52" s="23"/>
      <c r="AP52" s="23"/>
      <c r="AQ52" s="24"/>
      <c r="AR52" s="29">
        <f t="shared" si="7"/>
        <v>0</v>
      </c>
      <c r="AS52" s="16">
        <f t="shared" si="1"/>
        <v>800</v>
      </c>
      <c r="AT52" s="18">
        <f t="shared" si="4"/>
        <v>0</v>
      </c>
    </row>
    <row r="53" spans="1:46" s="30" customFormat="1">
      <c r="A53" s="13">
        <v>50</v>
      </c>
      <c r="B53" s="36" t="s">
        <v>66</v>
      </c>
      <c r="C53" s="15" t="str">
        <f>IFERROR(IF(VLOOKUP(B53, CREDITLIST!$B:$C, 2, FALSE)="TRUE", "no load", VLOOKUP(B53, CREDITLIST!$B:$C, 2, FALSE)), "No load")</f>
        <v>No load</v>
      </c>
      <c r="D53" s="16">
        <f>VLOOKUP(B53,[1]PAYMENT!$B:$AS,44,FALSE)</f>
        <v>19910</v>
      </c>
      <c r="E53" s="16">
        <f t="shared" si="8"/>
        <v>19910</v>
      </c>
      <c r="F53" s="17">
        <v>0</v>
      </c>
      <c r="G53" s="18">
        <f>VLOOKUP(B53,[1]PAYMENT!$B:$AT,45,FALSE)</f>
        <v>0</v>
      </c>
      <c r="H53" s="19">
        <f t="shared" si="2"/>
        <v>19910</v>
      </c>
      <c r="I53" s="32"/>
      <c r="J53" s="33"/>
      <c r="K53" s="23"/>
      <c r="L53" s="23"/>
      <c r="M53" s="24"/>
      <c r="N53" s="32"/>
      <c r="O53" s="33"/>
      <c r="P53" s="23"/>
      <c r="Q53" s="25"/>
      <c r="R53" s="24"/>
      <c r="S53" s="20"/>
      <c r="T53" s="21"/>
      <c r="U53" s="22"/>
      <c r="V53" s="34"/>
      <c r="W53" s="24"/>
      <c r="X53" s="20"/>
      <c r="Y53" s="21"/>
      <c r="Z53" s="22"/>
      <c r="AA53" s="23"/>
      <c r="AB53" s="21"/>
      <c r="AC53" s="20"/>
      <c r="AD53" s="21"/>
      <c r="AE53" s="22"/>
      <c r="AF53" s="34"/>
      <c r="AG53" s="24"/>
      <c r="AH53" s="20"/>
      <c r="AI53" s="21"/>
      <c r="AJ53" s="23"/>
      <c r="AK53" s="23"/>
      <c r="AL53" s="24"/>
      <c r="AM53" s="32"/>
      <c r="AN53" s="33"/>
      <c r="AO53" s="23"/>
      <c r="AP53" s="23"/>
      <c r="AQ53" s="24"/>
      <c r="AR53" s="29">
        <f t="shared" si="7"/>
        <v>0</v>
      </c>
      <c r="AS53" s="16">
        <f t="shared" si="1"/>
        <v>19910</v>
      </c>
      <c r="AT53" s="18">
        <f t="shared" si="4"/>
        <v>0</v>
      </c>
    </row>
    <row r="54" spans="1:46" s="30" customFormat="1">
      <c r="A54" s="13">
        <v>51</v>
      </c>
      <c r="B54" s="14" t="s">
        <v>67</v>
      </c>
      <c r="C54" s="15">
        <f>IFERROR(IF(VLOOKUP(B54, CREDITLIST!$B:$C, 2, FALSE)="TRUE", "no load", VLOOKUP(B54, CREDITLIST!$B:$C, 2, FALSE)), "No load")</f>
        <v>50530</v>
      </c>
      <c r="D54" s="16">
        <f>VLOOKUP(B54,[1]PAYMENT!$B:$AS,44,FALSE)</f>
        <v>28710</v>
      </c>
      <c r="E54" s="16">
        <f>IF(OR(C54="", D54=""), "INCOMP", IFERROR(IF(C54="no load", 0, C54) + IF(D54="no load", 0, D54), "INCOMP"))</f>
        <v>79240</v>
      </c>
      <c r="F54" s="17">
        <v>2280</v>
      </c>
      <c r="G54" s="18">
        <f>VLOOKUP(B54,[1]PAYMENT!$B:$AT,45,FALSE)</f>
        <v>0</v>
      </c>
      <c r="H54" s="19">
        <f t="shared" si="2"/>
        <v>76960</v>
      </c>
      <c r="I54" s="32"/>
      <c r="J54" s="33"/>
      <c r="K54" s="23">
        <v>25000</v>
      </c>
      <c r="L54" s="23"/>
      <c r="M54" s="24"/>
      <c r="N54" s="32"/>
      <c r="O54" s="33"/>
      <c r="P54" s="23"/>
      <c r="Q54" s="25"/>
      <c r="R54" s="24"/>
      <c r="S54" s="20"/>
      <c r="T54" s="21"/>
      <c r="U54" s="22"/>
      <c r="V54" s="34"/>
      <c r="W54" s="24"/>
      <c r="X54" s="20"/>
      <c r="Y54" s="21"/>
      <c r="Z54" s="22"/>
      <c r="AA54" s="23"/>
      <c r="AB54" s="21"/>
      <c r="AC54" s="20"/>
      <c r="AD54" s="21"/>
      <c r="AE54" s="22"/>
      <c r="AF54" s="34"/>
      <c r="AG54" s="24"/>
      <c r="AH54" s="20"/>
      <c r="AI54" s="21"/>
      <c r="AJ54" s="23"/>
      <c r="AK54" s="23"/>
      <c r="AL54" s="24"/>
      <c r="AM54" s="32"/>
      <c r="AN54" s="33"/>
      <c r="AO54" s="23">
        <v>50000</v>
      </c>
      <c r="AP54" s="23"/>
      <c r="AQ54" s="24"/>
      <c r="AR54" s="29">
        <f t="shared" si="7"/>
        <v>75000</v>
      </c>
      <c r="AS54" s="16">
        <f t="shared" si="1"/>
        <v>1960</v>
      </c>
      <c r="AT54" s="18">
        <f t="shared" si="4"/>
        <v>0</v>
      </c>
    </row>
    <row r="55" spans="1:46" s="30" customFormat="1">
      <c r="A55" s="13">
        <v>52</v>
      </c>
      <c r="B55" s="14" t="s">
        <v>68</v>
      </c>
      <c r="C55" s="15" t="str">
        <f>IFERROR(IF(VLOOKUP(B55, CREDITLIST!$B:$C, 2, FALSE)="TRUE", "no load", VLOOKUP(B55, CREDITLIST!$B:$C, 2, FALSE)), "No load")</f>
        <v>No load</v>
      </c>
      <c r="D55" s="16">
        <f>VLOOKUP(B55,[1]PAYMENT!$B:$AS,44,FALSE)</f>
        <v>0</v>
      </c>
      <c r="E55" s="16">
        <f>IF(OR(C55="", D55=""), "INCOMP", IFERROR(IF(C55="no load", 0, C55) + IF(D55="no load", 0, D55), "INCOMP"))</f>
        <v>0</v>
      </c>
      <c r="F55" s="17">
        <v>0</v>
      </c>
      <c r="G55" s="18">
        <f>VLOOKUP(B55,[1]PAYMENT!$B:$AT,45,FALSE)</f>
        <v>250</v>
      </c>
      <c r="H55" s="19">
        <f t="shared" si="2"/>
        <v>0</v>
      </c>
      <c r="I55" s="32"/>
      <c r="J55" s="33"/>
      <c r="K55" s="23"/>
      <c r="L55" s="23"/>
      <c r="M55" s="24"/>
      <c r="N55" s="32"/>
      <c r="O55" s="33"/>
      <c r="P55" s="23"/>
      <c r="Q55" s="25"/>
      <c r="R55" s="24"/>
      <c r="S55" s="20"/>
      <c r="T55" s="21"/>
      <c r="U55" s="22"/>
      <c r="V55" s="34"/>
      <c r="W55" s="24"/>
      <c r="X55" s="20"/>
      <c r="Y55" s="21"/>
      <c r="Z55" s="22"/>
      <c r="AA55" s="23"/>
      <c r="AB55" s="21"/>
      <c r="AC55" s="20"/>
      <c r="AD55" s="21"/>
      <c r="AE55" s="22"/>
      <c r="AF55" s="34"/>
      <c r="AG55" s="24"/>
      <c r="AH55" s="20"/>
      <c r="AI55" s="21"/>
      <c r="AJ55" s="23"/>
      <c r="AK55" s="23"/>
      <c r="AL55" s="24"/>
      <c r="AM55" s="32"/>
      <c r="AN55" s="33"/>
      <c r="AO55" s="23"/>
      <c r="AP55" s="23"/>
      <c r="AQ55" s="24"/>
      <c r="AR55" s="29">
        <f t="shared" si="7"/>
        <v>0</v>
      </c>
      <c r="AS55" s="16">
        <f t="shared" si="1"/>
        <v>0</v>
      </c>
      <c r="AT55" s="18">
        <f t="shared" si="4"/>
        <v>250</v>
      </c>
    </row>
    <row r="56" spans="1:46" s="30" customFormat="1">
      <c r="A56" s="13">
        <v>53</v>
      </c>
      <c r="B56" s="14" t="s">
        <v>69</v>
      </c>
      <c r="C56" s="15" t="str">
        <f>IFERROR(IF(VLOOKUP(B56, CREDITLIST!$B:$C, 2, FALSE)="TRUE", "no load", VLOOKUP(B56, CREDITLIST!$B:$C, 2, FALSE)), "No load")</f>
        <v>No load</v>
      </c>
      <c r="D56" s="16">
        <f>VLOOKUP(B56,[1]PAYMENT!$B:$AS,44,FALSE)</f>
        <v>0</v>
      </c>
      <c r="E56" s="16">
        <f t="shared" ref="E56" si="9">IF(OR(C56="", D56=""), "INCOMP", IFERROR(IF(C56="no load", 0, C56) + IF(D56="no load", 0, D56), "INCOMP"))</f>
        <v>0</v>
      </c>
      <c r="F56" s="17">
        <v>0</v>
      </c>
      <c r="G56" s="18">
        <f>VLOOKUP(B56,[1]PAYMENT!$B:$AT,45,FALSE)</f>
        <v>10</v>
      </c>
      <c r="H56" s="19">
        <f t="shared" si="2"/>
        <v>0</v>
      </c>
      <c r="I56" s="32"/>
      <c r="J56" s="33"/>
      <c r="K56" s="23"/>
      <c r="L56" s="23"/>
      <c r="M56" s="24"/>
      <c r="N56" s="32"/>
      <c r="O56" s="33"/>
      <c r="P56" s="23"/>
      <c r="Q56" s="25"/>
      <c r="R56" s="24"/>
      <c r="S56" s="20"/>
      <c r="T56" s="21"/>
      <c r="U56" s="22"/>
      <c r="V56" s="34"/>
      <c r="W56" s="24"/>
      <c r="X56" s="20"/>
      <c r="Y56" s="21"/>
      <c r="Z56" s="22"/>
      <c r="AA56" s="23"/>
      <c r="AB56" s="21"/>
      <c r="AC56" s="20"/>
      <c r="AD56" s="21"/>
      <c r="AE56" s="22"/>
      <c r="AF56" s="34"/>
      <c r="AG56" s="24"/>
      <c r="AH56" s="20"/>
      <c r="AI56" s="21"/>
      <c r="AJ56" s="23"/>
      <c r="AK56" s="23"/>
      <c r="AL56" s="24"/>
      <c r="AM56" s="32"/>
      <c r="AN56" s="33"/>
      <c r="AO56" s="23"/>
      <c r="AP56" s="23"/>
      <c r="AQ56" s="24"/>
      <c r="AR56" s="29">
        <f t="shared" si="7"/>
        <v>0</v>
      </c>
      <c r="AS56" s="16">
        <f t="shared" si="1"/>
        <v>0</v>
      </c>
      <c r="AT56" s="18">
        <f t="shared" si="4"/>
        <v>10</v>
      </c>
    </row>
    <row r="57" spans="1:46" s="30" customFormat="1">
      <c r="A57" s="13">
        <v>54</v>
      </c>
      <c r="B57" s="14" t="s">
        <v>70</v>
      </c>
      <c r="C57" s="15" t="str">
        <f>IFERROR(IF(VLOOKUP(B57, CREDITLIST!$B:$C, 2, FALSE)="TRUE", "no load", VLOOKUP(B57, CREDITLIST!$B:$C, 2, FALSE)), "No load")</f>
        <v>No load</v>
      </c>
      <c r="D57" s="16">
        <f>VLOOKUP(B57,[1]PAYMENT!$B:$AS,44,FALSE)</f>
        <v>5960</v>
      </c>
      <c r="E57" s="16">
        <f>IF(OR(C57="", D57=""), "INCOMP", IFERROR(IF(C57="no load", 0, C57) + IF(D57="no load", 0, D57), "INCOMP"))</f>
        <v>5960</v>
      </c>
      <c r="F57" s="17">
        <v>0</v>
      </c>
      <c r="G57" s="18">
        <f>VLOOKUP(B57,[1]PAYMENT!$B:$AT,45,FALSE)</f>
        <v>0</v>
      </c>
      <c r="H57" s="19">
        <f t="shared" si="2"/>
        <v>5960</v>
      </c>
      <c r="I57" s="32"/>
      <c r="J57" s="33"/>
      <c r="K57" s="23"/>
      <c r="L57" s="23"/>
      <c r="M57" s="24"/>
      <c r="N57" s="32"/>
      <c r="O57" s="33"/>
      <c r="P57" s="23"/>
      <c r="Q57" s="25"/>
      <c r="R57" s="24"/>
      <c r="S57" s="20"/>
      <c r="T57" s="21"/>
      <c r="U57" s="22"/>
      <c r="V57" s="34"/>
      <c r="W57" s="24"/>
      <c r="X57" s="20"/>
      <c r="Y57" s="21"/>
      <c r="Z57" s="22"/>
      <c r="AA57" s="23"/>
      <c r="AB57" s="21"/>
      <c r="AC57" s="20"/>
      <c r="AD57" s="21"/>
      <c r="AE57" s="22"/>
      <c r="AF57" s="34"/>
      <c r="AG57" s="24"/>
      <c r="AH57" s="20"/>
      <c r="AI57" s="21"/>
      <c r="AJ57" s="23"/>
      <c r="AK57" s="23"/>
      <c r="AL57" s="24"/>
      <c r="AM57" s="32"/>
      <c r="AN57" s="33"/>
      <c r="AO57" s="23"/>
      <c r="AP57" s="23"/>
      <c r="AQ57" s="24"/>
      <c r="AR57" s="29">
        <f t="shared" si="7"/>
        <v>0</v>
      </c>
      <c r="AS57" s="16">
        <f t="shared" si="1"/>
        <v>5960</v>
      </c>
      <c r="AT57" s="18">
        <f t="shared" si="4"/>
        <v>0</v>
      </c>
    </row>
    <row r="58" spans="1:46" s="30" customFormat="1">
      <c r="A58" s="13">
        <v>55</v>
      </c>
      <c r="B58" s="31" t="s">
        <v>71</v>
      </c>
      <c r="C58" s="15" t="str">
        <f>IFERROR(IF(VLOOKUP(B58, CREDITLIST!$B:$C, 2, FALSE)="TRUE", "no load", VLOOKUP(B58, CREDITLIST!$B:$C, 2, FALSE)), "No load")</f>
        <v>No load</v>
      </c>
      <c r="D58" s="16">
        <f>VLOOKUP(B58,[1]PAYMENT!$B:$AS,44,FALSE)</f>
        <v>0</v>
      </c>
      <c r="E58" s="16">
        <f>IF(OR(C58="", D58=""), "INCOMP", IFERROR(IF(C58="no load", 0, C58) + IF(D58="no load", 0, D58), "INCOMP"))</f>
        <v>0</v>
      </c>
      <c r="F58" s="17">
        <v>0</v>
      </c>
      <c r="G58" s="18">
        <f>VLOOKUP(B58,[1]PAYMENT!$B:$AT,45,FALSE)</f>
        <v>0</v>
      </c>
      <c r="H58" s="19">
        <f t="shared" si="2"/>
        <v>0</v>
      </c>
      <c r="I58" s="32"/>
      <c r="J58" s="33"/>
      <c r="K58" s="23"/>
      <c r="L58" s="23"/>
      <c r="M58" s="24"/>
      <c r="N58" s="32"/>
      <c r="O58" s="33"/>
      <c r="P58" s="23"/>
      <c r="Q58" s="25"/>
      <c r="R58" s="24"/>
      <c r="S58" s="20"/>
      <c r="T58" s="21"/>
      <c r="U58" s="22"/>
      <c r="V58" s="34"/>
      <c r="W58" s="24"/>
      <c r="X58" s="20"/>
      <c r="Y58" s="21"/>
      <c r="Z58" s="22"/>
      <c r="AA58" s="23"/>
      <c r="AB58" s="21"/>
      <c r="AC58" s="20"/>
      <c r="AD58" s="21"/>
      <c r="AE58" s="22"/>
      <c r="AF58" s="34"/>
      <c r="AG58" s="24"/>
      <c r="AH58" s="20"/>
      <c r="AI58" s="21"/>
      <c r="AJ58" s="23"/>
      <c r="AK58" s="23"/>
      <c r="AL58" s="24"/>
      <c r="AM58" s="32"/>
      <c r="AN58" s="33"/>
      <c r="AO58" s="23"/>
      <c r="AP58" s="23"/>
      <c r="AQ58" s="24"/>
      <c r="AR58" s="29">
        <f t="shared" si="7"/>
        <v>0</v>
      </c>
      <c r="AS58" s="16">
        <f t="shared" si="1"/>
        <v>0</v>
      </c>
      <c r="AT58" s="18">
        <f t="shared" si="4"/>
        <v>0</v>
      </c>
    </row>
    <row r="59" spans="1:46" s="30" customFormat="1">
      <c r="A59" s="13">
        <v>56</v>
      </c>
      <c r="B59" s="14" t="s">
        <v>72</v>
      </c>
      <c r="C59" s="15" t="str">
        <f>IFERROR(IF(VLOOKUP(B59, CREDITLIST!$B:$C, 2, FALSE)="TRUE", "no load", VLOOKUP(B59, CREDITLIST!$B:$C, 2, FALSE)), "No load")</f>
        <v>No load</v>
      </c>
      <c r="D59" s="16">
        <f>VLOOKUP(B59,[1]PAYMENT!$B:$AS,44,FALSE)</f>
        <v>0</v>
      </c>
      <c r="E59" s="16">
        <f t="shared" ref="E59:E67" si="10">IF(OR(C59="", D59=""), "INCOMP", IFERROR(IF(C59="no load", 0, C59) + IF(D59="no load", 0, D59), "INCOMP"))</f>
        <v>0</v>
      </c>
      <c r="F59" s="17">
        <v>0</v>
      </c>
      <c r="G59" s="18">
        <f>VLOOKUP(B59,[1]PAYMENT!$B:$AT,45,FALSE)</f>
        <v>0</v>
      </c>
      <c r="H59" s="19">
        <f t="shared" si="2"/>
        <v>0</v>
      </c>
      <c r="I59" s="32"/>
      <c r="J59" s="33"/>
      <c r="K59" s="23"/>
      <c r="L59" s="23"/>
      <c r="M59" s="24"/>
      <c r="N59" s="32"/>
      <c r="O59" s="33"/>
      <c r="P59" s="23"/>
      <c r="Q59" s="25"/>
      <c r="R59" s="24"/>
      <c r="S59" s="20"/>
      <c r="T59" s="21"/>
      <c r="U59" s="22"/>
      <c r="V59" s="34"/>
      <c r="W59" s="24"/>
      <c r="X59" s="20"/>
      <c r="Y59" s="21"/>
      <c r="Z59" s="22"/>
      <c r="AA59" s="23"/>
      <c r="AB59" s="21"/>
      <c r="AC59" s="20"/>
      <c r="AD59" s="21"/>
      <c r="AE59" s="22"/>
      <c r="AF59" s="34"/>
      <c r="AG59" s="24"/>
      <c r="AH59" s="20"/>
      <c r="AI59" s="21"/>
      <c r="AJ59" s="23"/>
      <c r="AK59" s="23"/>
      <c r="AL59" s="24"/>
      <c r="AM59" s="32"/>
      <c r="AN59" s="33"/>
      <c r="AO59" s="23"/>
      <c r="AP59" s="23"/>
      <c r="AQ59" s="24"/>
      <c r="AR59" s="29">
        <f t="shared" si="7"/>
        <v>0</v>
      </c>
      <c r="AS59" s="16">
        <f t="shared" si="1"/>
        <v>0</v>
      </c>
      <c r="AT59" s="18">
        <f t="shared" si="4"/>
        <v>0</v>
      </c>
    </row>
    <row r="60" spans="1:46" s="30" customFormat="1">
      <c r="A60" s="13">
        <v>57</v>
      </c>
      <c r="B60" s="14" t="s">
        <v>73</v>
      </c>
      <c r="C60" s="15">
        <f>IFERROR(IF(VLOOKUP(B60, CREDITLIST!$B:$C, 2, FALSE)="TRUE", "no load", VLOOKUP(B60, CREDITLIST!$B:$C, 2, FALSE)), "No load")</f>
        <v>10110</v>
      </c>
      <c r="D60" s="16">
        <f>VLOOKUP(B60,[1]PAYMENT!$B:$AS,44,FALSE)</f>
        <v>0</v>
      </c>
      <c r="E60" s="16">
        <f t="shared" si="10"/>
        <v>10110</v>
      </c>
      <c r="F60" s="17">
        <v>50</v>
      </c>
      <c r="G60" s="18">
        <f>VLOOKUP(B60,[1]PAYMENT!$B:$AT,45,FALSE)</f>
        <v>0</v>
      </c>
      <c r="H60" s="19">
        <f t="shared" si="2"/>
        <v>10060</v>
      </c>
      <c r="I60" s="32"/>
      <c r="J60" s="33"/>
      <c r="K60" s="23"/>
      <c r="L60" s="23"/>
      <c r="M60" s="24"/>
      <c r="N60" s="32"/>
      <c r="O60" s="33"/>
      <c r="P60" s="23"/>
      <c r="Q60" s="25"/>
      <c r="R60" s="24"/>
      <c r="S60" s="20"/>
      <c r="T60" s="21"/>
      <c r="U60" s="22"/>
      <c r="V60" s="34"/>
      <c r="W60" s="24"/>
      <c r="X60" s="20"/>
      <c r="Y60" s="21"/>
      <c r="Z60" s="22"/>
      <c r="AA60" s="23"/>
      <c r="AB60" s="21"/>
      <c r="AC60" s="20"/>
      <c r="AD60" s="21"/>
      <c r="AE60" s="22"/>
      <c r="AF60" s="34"/>
      <c r="AG60" s="24"/>
      <c r="AH60" s="20"/>
      <c r="AI60" s="21"/>
      <c r="AJ60" s="23"/>
      <c r="AK60" s="23"/>
      <c r="AL60" s="24"/>
      <c r="AM60" s="32"/>
      <c r="AN60" s="33"/>
      <c r="AO60" s="23"/>
      <c r="AP60" s="23"/>
      <c r="AQ60" s="24"/>
      <c r="AR60" s="29">
        <f t="shared" si="7"/>
        <v>0</v>
      </c>
      <c r="AS60" s="16">
        <f t="shared" si="1"/>
        <v>10060</v>
      </c>
      <c r="AT60" s="18">
        <f t="shared" si="4"/>
        <v>0</v>
      </c>
    </row>
    <row r="61" spans="1:46" s="30" customFormat="1">
      <c r="A61" s="13">
        <v>58</v>
      </c>
      <c r="B61" s="14" t="s">
        <v>74</v>
      </c>
      <c r="C61" s="15" t="str">
        <f>IFERROR(IF(VLOOKUP(B61, CREDITLIST!$B:$C, 2, FALSE)="TRUE", "no load", VLOOKUP(B61, CREDITLIST!$B:$C, 2, FALSE)), "No load")</f>
        <v>No load</v>
      </c>
      <c r="D61" s="16">
        <f>VLOOKUP(B61,[1]PAYMENT!$B:$AS,44,FALSE)</f>
        <v>1150</v>
      </c>
      <c r="E61" s="16">
        <f t="shared" si="10"/>
        <v>1150</v>
      </c>
      <c r="F61" s="17">
        <v>0</v>
      </c>
      <c r="G61" s="18">
        <f>VLOOKUP(B61,[1]PAYMENT!$B:$AT,45,FALSE)</f>
        <v>0</v>
      </c>
      <c r="H61" s="19">
        <f t="shared" si="2"/>
        <v>1150</v>
      </c>
      <c r="I61" s="32"/>
      <c r="J61" s="33"/>
      <c r="K61" s="23"/>
      <c r="L61" s="23"/>
      <c r="M61" s="24"/>
      <c r="N61" s="32"/>
      <c r="O61" s="33"/>
      <c r="P61" s="23"/>
      <c r="Q61" s="25"/>
      <c r="R61" s="24"/>
      <c r="S61" s="20"/>
      <c r="T61" s="21"/>
      <c r="U61" s="22"/>
      <c r="V61" s="34"/>
      <c r="W61" s="24"/>
      <c r="X61" s="20"/>
      <c r="Y61" s="21"/>
      <c r="Z61" s="22"/>
      <c r="AA61" s="23"/>
      <c r="AB61" s="21"/>
      <c r="AC61" s="20"/>
      <c r="AD61" s="21"/>
      <c r="AE61" s="22"/>
      <c r="AF61" s="34"/>
      <c r="AG61" s="24"/>
      <c r="AH61" s="20"/>
      <c r="AI61" s="21"/>
      <c r="AJ61" s="23"/>
      <c r="AK61" s="23"/>
      <c r="AL61" s="24"/>
      <c r="AM61" s="32"/>
      <c r="AN61" s="33"/>
      <c r="AO61" s="23"/>
      <c r="AP61" s="23"/>
      <c r="AQ61" s="24"/>
      <c r="AR61" s="29">
        <f t="shared" si="7"/>
        <v>0</v>
      </c>
      <c r="AS61" s="16">
        <f t="shared" si="1"/>
        <v>1150</v>
      </c>
      <c r="AT61" s="18">
        <f t="shared" si="4"/>
        <v>0</v>
      </c>
    </row>
    <row r="62" spans="1:46" s="30" customFormat="1">
      <c r="A62" s="13">
        <v>62</v>
      </c>
      <c r="B62" s="14" t="s">
        <v>75</v>
      </c>
      <c r="C62" s="15">
        <f>IFERROR(IF(VLOOKUP(B62, CREDITLIST!$B:$C, 2, FALSE)="TRUE", "no load", VLOOKUP(B62, CREDITLIST!$B:$C, 2, FALSE)), "No load")</f>
        <v>7040</v>
      </c>
      <c r="D62" s="16">
        <f>VLOOKUP(B62,[1]PAYMENT!$B:$AS,44,FALSE)</f>
        <v>37710</v>
      </c>
      <c r="E62" s="16">
        <f t="shared" si="10"/>
        <v>44750</v>
      </c>
      <c r="F62" s="17">
        <v>50</v>
      </c>
      <c r="G62" s="18">
        <f>VLOOKUP(B62,[1]PAYMENT!$B:$AT,45,FALSE)</f>
        <v>0</v>
      </c>
      <c r="H62" s="19">
        <f t="shared" si="2"/>
        <v>44700</v>
      </c>
      <c r="I62" s="32"/>
      <c r="J62" s="33"/>
      <c r="K62" s="23"/>
      <c r="L62" s="23"/>
      <c r="M62" s="24"/>
      <c r="N62" s="32"/>
      <c r="O62" s="33"/>
      <c r="P62" s="23"/>
      <c r="Q62" s="25"/>
      <c r="R62" s="24"/>
      <c r="S62" s="20"/>
      <c r="T62" s="21"/>
      <c r="U62" s="22">
        <v>10000</v>
      </c>
      <c r="V62" s="34"/>
      <c r="W62" s="24"/>
      <c r="X62" s="20"/>
      <c r="Y62" s="21"/>
      <c r="Z62" s="22"/>
      <c r="AA62" s="23"/>
      <c r="AB62" s="21"/>
      <c r="AC62" s="20"/>
      <c r="AD62" s="21"/>
      <c r="AE62" s="22"/>
      <c r="AF62" s="34"/>
      <c r="AG62" s="24"/>
      <c r="AH62" s="20"/>
      <c r="AI62" s="21"/>
      <c r="AJ62" s="23"/>
      <c r="AK62" s="23"/>
      <c r="AL62" s="24"/>
      <c r="AM62" s="32"/>
      <c r="AN62" s="33"/>
      <c r="AO62" s="23">
        <v>5000</v>
      </c>
      <c r="AP62" s="23"/>
      <c r="AQ62" s="24"/>
      <c r="AR62" s="29">
        <f t="shared" si="7"/>
        <v>15000</v>
      </c>
      <c r="AS62" s="16">
        <f t="shared" si="1"/>
        <v>29700</v>
      </c>
      <c r="AT62" s="18">
        <f t="shared" si="4"/>
        <v>0</v>
      </c>
    </row>
    <row r="63" spans="1:46" s="30" customFormat="1">
      <c r="A63" s="13">
        <v>59</v>
      </c>
      <c r="B63" s="31" t="s">
        <v>76</v>
      </c>
      <c r="C63" s="15" t="str">
        <f>IFERROR(IF(VLOOKUP(B63, CREDITLIST!$B:$C, 2, FALSE)="TRUE", "no load", VLOOKUP(B63, CREDITLIST!$B:$C, 2, FALSE)), "No load")</f>
        <v>No load</v>
      </c>
      <c r="D63" s="16">
        <f>VLOOKUP(B63,[1]PAYMENT!$B:$AS,44,FALSE)</f>
        <v>230</v>
      </c>
      <c r="E63" s="16">
        <f t="shared" si="10"/>
        <v>230</v>
      </c>
      <c r="F63" s="17">
        <v>0</v>
      </c>
      <c r="G63" s="18">
        <f>VLOOKUP(B63,[1]PAYMENT!$B:$AT,45,FALSE)</f>
        <v>0</v>
      </c>
      <c r="H63" s="19">
        <f t="shared" si="2"/>
        <v>230</v>
      </c>
      <c r="I63" s="32"/>
      <c r="J63" s="33"/>
      <c r="K63" s="23"/>
      <c r="L63" s="23"/>
      <c r="M63" s="24"/>
      <c r="N63" s="32"/>
      <c r="O63" s="33"/>
      <c r="P63" s="23"/>
      <c r="Q63" s="25"/>
      <c r="R63" s="24"/>
      <c r="S63" s="20"/>
      <c r="T63" s="21"/>
      <c r="U63" s="22"/>
      <c r="V63" s="34"/>
      <c r="W63" s="24"/>
      <c r="X63" s="20"/>
      <c r="Y63" s="21"/>
      <c r="Z63" s="22"/>
      <c r="AA63" s="23"/>
      <c r="AB63" s="21"/>
      <c r="AC63" s="20"/>
      <c r="AD63" s="21"/>
      <c r="AE63" s="22"/>
      <c r="AF63" s="34"/>
      <c r="AG63" s="24"/>
      <c r="AH63" s="20"/>
      <c r="AI63" s="21"/>
      <c r="AJ63" s="23"/>
      <c r="AK63" s="23"/>
      <c r="AL63" s="24"/>
      <c r="AM63" s="32"/>
      <c r="AN63" s="33"/>
      <c r="AO63" s="23"/>
      <c r="AP63" s="23"/>
      <c r="AQ63" s="24"/>
      <c r="AR63" s="29">
        <f t="shared" si="7"/>
        <v>0</v>
      </c>
      <c r="AS63" s="16">
        <f t="shared" si="1"/>
        <v>230</v>
      </c>
      <c r="AT63" s="18">
        <f t="shared" si="4"/>
        <v>0</v>
      </c>
    </row>
    <row r="64" spans="1:46" s="30" customFormat="1">
      <c r="A64" s="13">
        <v>60</v>
      </c>
      <c r="B64" s="14" t="s">
        <v>77</v>
      </c>
      <c r="C64" s="15" t="str">
        <f>IFERROR(IF(VLOOKUP(B64, CREDITLIST!$B:$C, 2, FALSE)="TRUE", "no load", VLOOKUP(B64, CREDITLIST!$B:$C, 2, FALSE)), "No load")</f>
        <v>No load</v>
      </c>
      <c r="D64" s="16">
        <f>VLOOKUP(B64,[1]PAYMENT!$B:$AS,44,FALSE)</f>
        <v>2140</v>
      </c>
      <c r="E64" s="16">
        <f t="shared" si="10"/>
        <v>2140</v>
      </c>
      <c r="F64" s="17">
        <v>0</v>
      </c>
      <c r="G64" s="18">
        <f>VLOOKUP(B64,[1]PAYMENT!$B:$AT,45,FALSE)</f>
        <v>0</v>
      </c>
      <c r="H64" s="19">
        <f t="shared" si="2"/>
        <v>2140</v>
      </c>
      <c r="I64" s="32"/>
      <c r="J64" s="33"/>
      <c r="K64" s="23"/>
      <c r="L64" s="23"/>
      <c r="M64" s="24"/>
      <c r="N64" s="32"/>
      <c r="O64" s="33"/>
      <c r="P64" s="23"/>
      <c r="Q64" s="25"/>
      <c r="R64" s="24"/>
      <c r="S64" s="20"/>
      <c r="T64" s="21"/>
      <c r="U64" s="22"/>
      <c r="V64" s="34"/>
      <c r="W64" s="24"/>
      <c r="X64" s="20"/>
      <c r="Y64" s="21"/>
      <c r="Z64" s="22"/>
      <c r="AA64" s="23"/>
      <c r="AB64" s="21"/>
      <c r="AC64" s="20"/>
      <c r="AD64" s="21"/>
      <c r="AE64" s="22"/>
      <c r="AF64" s="34"/>
      <c r="AG64" s="24"/>
      <c r="AH64" s="20"/>
      <c r="AI64" s="21"/>
      <c r="AJ64" s="23"/>
      <c r="AK64" s="23"/>
      <c r="AL64" s="24"/>
      <c r="AM64" s="32"/>
      <c r="AN64" s="33"/>
      <c r="AO64" s="23"/>
      <c r="AP64" s="23"/>
      <c r="AQ64" s="24"/>
      <c r="AR64" s="29">
        <f t="shared" si="7"/>
        <v>0</v>
      </c>
      <c r="AS64" s="16">
        <f t="shared" si="1"/>
        <v>2140</v>
      </c>
      <c r="AT64" s="18">
        <f t="shared" si="4"/>
        <v>0</v>
      </c>
    </row>
    <row r="65" spans="1:46" s="30" customFormat="1">
      <c r="A65" s="13">
        <v>61</v>
      </c>
      <c r="B65" s="14" t="s">
        <v>78</v>
      </c>
      <c r="C65" s="15">
        <f>IFERROR(IF(VLOOKUP(B65, CREDITLIST!$B:$C, 2, FALSE)="TRUE", "no load", VLOOKUP(B65, CREDITLIST!$B:$C, 2, FALSE)), "No load")</f>
        <v>16640</v>
      </c>
      <c r="D65" s="16">
        <f>VLOOKUP(B65,[1]PAYMENT!$B:$AS,44,FALSE)</f>
        <v>12320</v>
      </c>
      <c r="E65" s="16">
        <f t="shared" si="10"/>
        <v>28960</v>
      </c>
      <c r="F65" s="17">
        <v>250</v>
      </c>
      <c r="G65" s="18">
        <f>VLOOKUP(B65,[1]PAYMENT!$B:$AT,45,FALSE)</f>
        <v>0</v>
      </c>
      <c r="H65" s="19">
        <f t="shared" si="2"/>
        <v>28710</v>
      </c>
      <c r="I65" s="32">
        <v>11000</v>
      </c>
      <c r="J65" s="33"/>
      <c r="K65" s="23"/>
      <c r="L65" s="23"/>
      <c r="M65" s="24"/>
      <c r="N65" s="32"/>
      <c r="O65" s="33"/>
      <c r="P65" s="23"/>
      <c r="Q65" s="25"/>
      <c r="R65" s="24"/>
      <c r="S65" s="20"/>
      <c r="T65" s="21"/>
      <c r="U65" s="22"/>
      <c r="V65" s="34"/>
      <c r="W65" s="24"/>
      <c r="X65" s="20"/>
      <c r="Y65" s="21"/>
      <c r="Z65" s="22"/>
      <c r="AA65" s="23"/>
      <c r="AB65" s="21"/>
      <c r="AC65" s="20"/>
      <c r="AD65" s="21"/>
      <c r="AE65" s="22"/>
      <c r="AF65" s="34"/>
      <c r="AG65" s="24"/>
      <c r="AH65" s="20"/>
      <c r="AI65" s="21"/>
      <c r="AJ65" s="23"/>
      <c r="AK65" s="23"/>
      <c r="AL65" s="24"/>
      <c r="AM65" s="32"/>
      <c r="AN65" s="33"/>
      <c r="AO65" s="23"/>
      <c r="AP65" s="23"/>
      <c r="AQ65" s="24"/>
      <c r="AR65" s="29">
        <f t="shared" si="7"/>
        <v>11000</v>
      </c>
      <c r="AS65" s="16">
        <f t="shared" si="1"/>
        <v>17710</v>
      </c>
      <c r="AT65" s="18">
        <f t="shared" si="4"/>
        <v>0</v>
      </c>
    </row>
    <row r="66" spans="1:46" s="30" customFormat="1">
      <c r="A66" s="13">
        <v>63</v>
      </c>
      <c r="B66" s="14" t="s">
        <v>79</v>
      </c>
      <c r="C66" s="15">
        <f>IFERROR(IF(VLOOKUP(B66, CREDITLIST!$B:$C, 2, FALSE)="TRUE", "no load", VLOOKUP(B66, CREDITLIST!$B:$C, 2, FALSE)), "No load")</f>
        <v>33800</v>
      </c>
      <c r="D66" s="16">
        <f>VLOOKUP(B66,[1]PAYMENT!$B:$AS,44,FALSE)</f>
        <v>60510</v>
      </c>
      <c r="E66" s="16">
        <f t="shared" si="10"/>
        <v>94310</v>
      </c>
      <c r="F66" s="17">
        <v>130</v>
      </c>
      <c r="G66" s="18">
        <f>VLOOKUP(B66,[1]PAYMENT!$B:$AT,45,FALSE)</f>
        <v>0</v>
      </c>
      <c r="H66" s="19">
        <f t="shared" si="2"/>
        <v>94180</v>
      </c>
      <c r="I66" s="32">
        <v>31000</v>
      </c>
      <c r="J66" s="33">
        <v>20000</v>
      </c>
      <c r="K66" s="23"/>
      <c r="L66" s="23"/>
      <c r="M66" s="24"/>
      <c r="N66" s="32"/>
      <c r="O66" s="33"/>
      <c r="P66" s="23"/>
      <c r="Q66" s="25"/>
      <c r="R66" s="24"/>
      <c r="S66" s="20"/>
      <c r="T66" s="21"/>
      <c r="U66" s="22"/>
      <c r="V66" s="34"/>
      <c r="W66" s="24"/>
      <c r="X66" s="20"/>
      <c r="Y66" s="21"/>
      <c r="Z66" s="22"/>
      <c r="AA66" s="23"/>
      <c r="AB66" s="21"/>
      <c r="AC66" s="20"/>
      <c r="AD66" s="21"/>
      <c r="AE66" s="22"/>
      <c r="AF66" s="34"/>
      <c r="AG66" s="24"/>
      <c r="AH66" s="20"/>
      <c r="AI66" s="21"/>
      <c r="AJ66" s="23"/>
      <c r="AK66" s="23"/>
      <c r="AL66" s="24"/>
      <c r="AM66" s="32"/>
      <c r="AN66" s="33"/>
      <c r="AO66" s="23"/>
      <c r="AP66" s="23"/>
      <c r="AQ66" s="24">
        <v>15000</v>
      </c>
      <c r="AR66" s="29">
        <f t="shared" si="7"/>
        <v>66000</v>
      </c>
      <c r="AS66" s="16">
        <f t="shared" si="1"/>
        <v>28180</v>
      </c>
      <c r="AT66" s="18">
        <f t="shared" si="4"/>
        <v>0</v>
      </c>
    </row>
    <row r="67" spans="1:46" s="30" customFormat="1" ht="15.75" thickBot="1">
      <c r="A67" s="13">
        <v>64</v>
      </c>
      <c r="B67" s="14" t="s">
        <v>80</v>
      </c>
      <c r="C67" s="15" t="str">
        <f>IFERROR(IF(VLOOKUP(B67, CREDITLIST!$B:$C, 2, FALSE)="TRUE", "no load", VLOOKUP(B67, CREDITLIST!$B:$C, 2, FALSE)), "No load")</f>
        <v>No load</v>
      </c>
      <c r="D67" s="16">
        <f>VLOOKUP(B67,[1]PAYMENT!$B:$AS,44,FALSE)</f>
        <v>37350</v>
      </c>
      <c r="E67" s="16">
        <f t="shared" si="10"/>
        <v>37350</v>
      </c>
      <c r="F67" s="17">
        <v>0</v>
      </c>
      <c r="G67" s="18">
        <f>VLOOKUP(B67,[1]PAYMENT!$B:$AT,45,FALSE)</f>
        <v>0</v>
      </c>
      <c r="H67" s="19">
        <f t="shared" si="2"/>
        <v>37350</v>
      </c>
      <c r="I67" s="38"/>
      <c r="J67" s="39"/>
      <c r="K67" s="40"/>
      <c r="L67" s="23"/>
      <c r="M67" s="24"/>
      <c r="N67" s="32"/>
      <c r="O67" s="33"/>
      <c r="P67" s="23"/>
      <c r="Q67" s="25"/>
      <c r="R67" s="24"/>
      <c r="S67" s="20"/>
      <c r="T67" s="21"/>
      <c r="U67" s="22"/>
      <c r="V67" s="34"/>
      <c r="W67" s="24"/>
      <c r="X67" s="20"/>
      <c r="Y67" s="21"/>
      <c r="Z67" s="22"/>
      <c r="AA67" s="23"/>
      <c r="AB67" s="21"/>
      <c r="AC67" s="20"/>
      <c r="AD67" s="21"/>
      <c r="AE67" s="22"/>
      <c r="AF67" s="34"/>
      <c r="AG67" s="24"/>
      <c r="AH67" s="20"/>
      <c r="AI67" s="21"/>
      <c r="AJ67" s="23"/>
      <c r="AK67" s="23"/>
      <c r="AL67" s="24"/>
      <c r="AM67" s="41"/>
      <c r="AN67" s="33"/>
      <c r="AO67" s="23"/>
      <c r="AP67" s="23"/>
      <c r="AQ67" s="24"/>
      <c r="AR67" s="29">
        <f t="shared" si="7"/>
        <v>0</v>
      </c>
      <c r="AS67" s="16">
        <f t="shared" si="1"/>
        <v>37350</v>
      </c>
      <c r="AT67" s="18">
        <f t="shared" si="4"/>
        <v>0</v>
      </c>
    </row>
    <row r="68" spans="1:46" s="30" customFormat="1">
      <c r="A68" s="59" t="s">
        <v>81</v>
      </c>
      <c r="B68" s="60"/>
      <c r="C68" s="42">
        <f t="shared" ref="C68" si="11">SUM(C4:C67)</f>
        <v>478260</v>
      </c>
      <c r="D68" s="42">
        <f>SUM(D4:D67)</f>
        <v>2254570</v>
      </c>
      <c r="E68" s="43">
        <f>SUM(E4:E67)</f>
        <v>2732830</v>
      </c>
      <c r="F68" s="42">
        <f t="shared" ref="F68:AP68" si="12">SUM(F4:F67)</f>
        <v>14100</v>
      </c>
      <c r="G68" s="42">
        <f t="shared" si="12"/>
        <v>2410</v>
      </c>
      <c r="H68" s="42">
        <f t="shared" si="12"/>
        <v>2718660</v>
      </c>
      <c r="I68" s="42">
        <f t="shared" si="12"/>
        <v>213340</v>
      </c>
      <c r="J68" s="42">
        <f t="shared" si="12"/>
        <v>167350</v>
      </c>
      <c r="K68" s="42">
        <f t="shared" si="12"/>
        <v>57040</v>
      </c>
      <c r="L68" s="42">
        <f t="shared" si="12"/>
        <v>24565</v>
      </c>
      <c r="M68" s="42">
        <f t="shared" si="12"/>
        <v>0</v>
      </c>
      <c r="N68" s="42">
        <f t="shared" si="12"/>
        <v>0</v>
      </c>
      <c r="O68" s="42">
        <f t="shared" si="12"/>
        <v>0</v>
      </c>
      <c r="P68" s="42">
        <f t="shared" si="12"/>
        <v>0</v>
      </c>
      <c r="Q68" s="42">
        <f t="shared" si="12"/>
        <v>0</v>
      </c>
      <c r="R68" s="42">
        <f t="shared" si="12"/>
        <v>0</v>
      </c>
      <c r="S68" s="42">
        <f t="shared" si="12"/>
        <v>0</v>
      </c>
      <c r="T68" s="42">
        <f t="shared" si="12"/>
        <v>0</v>
      </c>
      <c r="U68" s="42">
        <f t="shared" si="12"/>
        <v>31100</v>
      </c>
      <c r="V68" s="42">
        <f t="shared" si="12"/>
        <v>0</v>
      </c>
      <c r="W68" s="42">
        <f t="shared" si="12"/>
        <v>0</v>
      </c>
      <c r="X68" s="42">
        <f t="shared" si="12"/>
        <v>0</v>
      </c>
      <c r="Y68" s="42">
        <f t="shared" si="12"/>
        <v>0</v>
      </c>
      <c r="Z68" s="42">
        <f t="shared" si="12"/>
        <v>0</v>
      </c>
      <c r="AA68" s="42">
        <f t="shared" si="12"/>
        <v>0</v>
      </c>
      <c r="AB68" s="42">
        <f t="shared" si="12"/>
        <v>0</v>
      </c>
      <c r="AC68" s="42">
        <f t="shared" si="12"/>
        <v>0</v>
      </c>
      <c r="AD68" s="42">
        <f t="shared" si="12"/>
        <v>0</v>
      </c>
      <c r="AE68" s="42">
        <f t="shared" si="12"/>
        <v>0</v>
      </c>
      <c r="AF68" s="42">
        <f t="shared" si="12"/>
        <v>0</v>
      </c>
      <c r="AG68" s="42">
        <f t="shared" si="12"/>
        <v>0</v>
      </c>
      <c r="AH68" s="42">
        <f t="shared" si="12"/>
        <v>0</v>
      </c>
      <c r="AI68" s="42">
        <f t="shared" si="12"/>
        <v>6000</v>
      </c>
      <c r="AJ68" s="42">
        <f t="shared" si="12"/>
        <v>0</v>
      </c>
      <c r="AK68" s="42">
        <f t="shared" si="12"/>
        <v>0</v>
      </c>
      <c r="AL68" s="42">
        <f t="shared" si="12"/>
        <v>0</v>
      </c>
      <c r="AM68" s="44">
        <f t="shared" si="12"/>
        <v>135200</v>
      </c>
      <c r="AN68" s="44">
        <f t="shared" si="12"/>
        <v>0</v>
      </c>
      <c r="AO68" s="44">
        <f t="shared" si="12"/>
        <v>68500</v>
      </c>
      <c r="AP68" s="44">
        <f t="shared" si="12"/>
        <v>0</v>
      </c>
      <c r="AQ68" s="42">
        <f>SUM(AQ4:AQ67)</f>
        <v>15000</v>
      </c>
      <c r="AR68" s="42">
        <f>SUM(AR4:AR67)</f>
        <v>718095</v>
      </c>
      <c r="AS68" s="42">
        <f>SUM(AS4:AS67)</f>
        <v>2000665</v>
      </c>
      <c r="AT68" s="42">
        <f>SUM(AT4:AT67)</f>
        <v>2440</v>
      </c>
    </row>
    <row r="69" spans="1:46" s="30" customFormat="1"/>
    <row r="70" spans="1:46" s="30" customFormat="1"/>
    <row r="71" spans="1:46" s="30" customFormat="1"/>
    <row r="72" spans="1:46" s="30" customFormat="1"/>
    <row r="73" spans="1:46" s="30" customFormat="1" ht="15.75" thickBot="1"/>
    <row r="74" spans="1:46" s="30" customFormat="1">
      <c r="G74" s="45" t="s">
        <v>82</v>
      </c>
      <c r="H74" s="46" t="s">
        <v>83</v>
      </c>
      <c r="I74" s="46" t="s">
        <v>10</v>
      </c>
      <c r="J74" s="46" t="s">
        <v>11</v>
      </c>
      <c r="K74" s="46" t="s">
        <v>12</v>
      </c>
      <c r="L74" s="46" t="s">
        <v>13</v>
      </c>
      <c r="M74" s="47" t="s">
        <v>84</v>
      </c>
    </row>
    <row r="75" spans="1:46" s="30" customFormat="1">
      <c r="G75" s="48" t="s">
        <v>86</v>
      </c>
      <c r="H75" s="49">
        <f>I68</f>
        <v>213340</v>
      </c>
      <c r="I75" s="49">
        <f>J68</f>
        <v>167350</v>
      </c>
      <c r="J75" s="49">
        <f t="shared" ref="J75:L75" si="13">K68</f>
        <v>57040</v>
      </c>
      <c r="K75" s="49">
        <f t="shared" si="13"/>
        <v>24565</v>
      </c>
      <c r="L75" s="49">
        <f t="shared" si="13"/>
        <v>0</v>
      </c>
      <c r="M75" s="50">
        <f>SUM(H75:L75)</f>
        <v>462295</v>
      </c>
    </row>
    <row r="76" spans="1:46" s="30" customFormat="1">
      <c r="G76" s="48" t="s">
        <v>87</v>
      </c>
      <c r="H76" s="49">
        <f>N68</f>
        <v>0</v>
      </c>
      <c r="I76" s="49">
        <f t="shared" ref="I76:L76" si="14">O68</f>
        <v>0</v>
      </c>
      <c r="J76" s="49">
        <f t="shared" si="14"/>
        <v>0</v>
      </c>
      <c r="K76" s="49">
        <f t="shared" si="14"/>
        <v>0</v>
      </c>
      <c r="L76" s="49">
        <f t="shared" si="14"/>
        <v>0</v>
      </c>
      <c r="M76" s="50">
        <f>SUM(H76:L76)</f>
        <v>0</v>
      </c>
    </row>
    <row r="77" spans="1:46" s="30" customFormat="1">
      <c r="G77" s="48" t="s">
        <v>88</v>
      </c>
      <c r="H77" s="49">
        <f>S68</f>
        <v>0</v>
      </c>
      <c r="I77" s="49">
        <f t="shared" ref="I77:L77" si="15">T68</f>
        <v>0</v>
      </c>
      <c r="J77" s="49">
        <f t="shared" si="15"/>
        <v>31100</v>
      </c>
      <c r="K77" s="49">
        <f t="shared" si="15"/>
        <v>0</v>
      </c>
      <c r="L77" s="49">
        <f t="shared" si="15"/>
        <v>0</v>
      </c>
      <c r="M77" s="50">
        <f t="shared" ref="M77:M81" si="16">SUM(H77:L77)</f>
        <v>31100</v>
      </c>
    </row>
    <row r="78" spans="1:46" s="30" customFormat="1">
      <c r="G78" s="48" t="s">
        <v>89</v>
      </c>
      <c r="H78" s="49">
        <f>X68</f>
        <v>0</v>
      </c>
      <c r="I78" s="49">
        <f t="shared" ref="I78:L78" si="17">Y68</f>
        <v>0</v>
      </c>
      <c r="J78" s="49">
        <f t="shared" si="17"/>
        <v>0</v>
      </c>
      <c r="K78" s="49">
        <f t="shared" si="17"/>
        <v>0</v>
      </c>
      <c r="L78" s="49">
        <f t="shared" si="17"/>
        <v>0</v>
      </c>
      <c r="M78" s="50">
        <f t="shared" si="16"/>
        <v>0</v>
      </c>
    </row>
    <row r="79" spans="1:46" s="30" customFormat="1">
      <c r="G79" s="48" t="s">
        <v>90</v>
      </c>
      <c r="H79" s="49">
        <f>AC68</f>
        <v>0</v>
      </c>
      <c r="I79" s="49">
        <f t="shared" ref="I79:L79" si="18">AD68</f>
        <v>0</v>
      </c>
      <c r="J79" s="49">
        <f t="shared" si="18"/>
        <v>0</v>
      </c>
      <c r="K79" s="49">
        <f t="shared" si="18"/>
        <v>0</v>
      </c>
      <c r="L79" s="49">
        <f t="shared" si="18"/>
        <v>0</v>
      </c>
      <c r="M79" s="50">
        <f t="shared" si="16"/>
        <v>0</v>
      </c>
    </row>
    <row r="80" spans="1:46" s="30" customFormat="1">
      <c r="G80" s="48" t="s">
        <v>91</v>
      </c>
      <c r="H80" s="49">
        <f>AH68</f>
        <v>0</v>
      </c>
      <c r="I80" s="49">
        <f t="shared" ref="I80:L80" si="19">AI68</f>
        <v>6000</v>
      </c>
      <c r="J80" s="49">
        <f t="shared" si="19"/>
        <v>0</v>
      </c>
      <c r="K80" s="49">
        <f t="shared" si="19"/>
        <v>0</v>
      </c>
      <c r="L80" s="49">
        <f t="shared" si="19"/>
        <v>0</v>
      </c>
      <c r="M80" s="50">
        <f t="shared" si="16"/>
        <v>6000</v>
      </c>
    </row>
    <row r="81" spans="7:13" s="30" customFormat="1">
      <c r="G81" s="48" t="s">
        <v>92</v>
      </c>
      <c r="H81" s="49">
        <f>AM68</f>
        <v>135200</v>
      </c>
      <c r="I81" s="49">
        <f t="shared" ref="I81:L81" si="20">AN68</f>
        <v>0</v>
      </c>
      <c r="J81" s="49">
        <f t="shared" si="20"/>
        <v>68500</v>
      </c>
      <c r="K81" s="49">
        <f t="shared" si="20"/>
        <v>0</v>
      </c>
      <c r="L81" s="49">
        <f t="shared" si="20"/>
        <v>15000</v>
      </c>
      <c r="M81" s="50">
        <f t="shared" si="16"/>
        <v>218700</v>
      </c>
    </row>
    <row r="82" spans="7:13" s="30" customFormat="1">
      <c r="G82" s="51" t="s">
        <v>84</v>
      </c>
      <c r="H82" s="52">
        <f>SUM(H75:H81)</f>
        <v>348540</v>
      </c>
      <c r="I82" s="52">
        <f>SUM(I75:I81)</f>
        <v>173350</v>
      </c>
      <c r="J82" s="52">
        <f>SUM(J75:J81)</f>
        <v>156640</v>
      </c>
      <c r="K82" s="52">
        <f>SUM(K75:K81)</f>
        <v>24565</v>
      </c>
      <c r="L82" s="52">
        <f>SUM(L75:L81)</f>
        <v>15000</v>
      </c>
      <c r="M82" s="50">
        <f>SUM(H82:L82)</f>
        <v>718095</v>
      </c>
    </row>
    <row r="83" spans="7:13" s="30" customFormat="1"/>
    <row r="84" spans="7:13" s="30" customFormat="1"/>
  </sheetData>
  <mergeCells count="10">
    <mergeCell ref="AC2:AG2"/>
    <mergeCell ref="AH2:AL2"/>
    <mergeCell ref="AM2:AQ2"/>
    <mergeCell ref="A68:B68"/>
    <mergeCell ref="A1:H1"/>
    <mergeCell ref="A2:H2"/>
    <mergeCell ref="I2:M2"/>
    <mergeCell ref="N2:R2"/>
    <mergeCell ref="S2:W2"/>
    <mergeCell ref="X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topLeftCell="A7" workbookViewId="0">
      <selection activeCell="C14" sqref="C14"/>
    </sheetView>
  </sheetViews>
  <sheetFormatPr defaultRowHeight="15"/>
  <cols>
    <col min="1" max="1" width="5.5703125" customWidth="1"/>
    <col min="2" max="2" width="16.7109375" customWidth="1"/>
    <col min="3" max="3" width="10.5703125" customWidth="1"/>
  </cols>
  <sheetData>
    <row r="1" spans="1:3">
      <c r="A1" s="53" t="s">
        <v>93</v>
      </c>
      <c r="B1" s="53"/>
      <c r="C1" s="53"/>
    </row>
    <row r="2" spans="1:3">
      <c r="A2" s="54">
        <v>1</v>
      </c>
      <c r="B2" s="53" t="s">
        <v>18</v>
      </c>
      <c r="C2" s="55">
        <v>9600</v>
      </c>
    </row>
    <row r="3" spans="1:3">
      <c r="A3" s="54">
        <v>2</v>
      </c>
      <c r="B3" s="53" t="s">
        <v>19</v>
      </c>
      <c r="C3" s="55">
        <v>6350</v>
      </c>
    </row>
    <row r="4" spans="1:3">
      <c r="A4" s="54">
        <v>3</v>
      </c>
      <c r="B4" s="53" t="s">
        <v>21</v>
      </c>
      <c r="C4" s="55">
        <v>25910</v>
      </c>
    </row>
    <row r="5" spans="1:3">
      <c r="A5" s="54">
        <v>4</v>
      </c>
      <c r="B5" s="53" t="s">
        <v>22</v>
      </c>
      <c r="C5" s="55">
        <v>12680</v>
      </c>
    </row>
    <row r="6" spans="1:3">
      <c r="A6" s="54">
        <v>5</v>
      </c>
      <c r="B6" s="53" t="s">
        <v>24</v>
      </c>
      <c r="C6" s="55">
        <v>10190</v>
      </c>
    </row>
    <row r="7" spans="1:3">
      <c r="A7" s="54">
        <v>6</v>
      </c>
      <c r="B7" s="53" t="s">
        <v>25</v>
      </c>
      <c r="C7" s="55">
        <v>12890</v>
      </c>
    </row>
    <row r="8" spans="1:3">
      <c r="A8" s="54">
        <v>7</v>
      </c>
      <c r="B8" s="53" t="s">
        <v>32</v>
      </c>
      <c r="C8" s="55">
        <v>42780</v>
      </c>
    </row>
    <row r="9" spans="1:3">
      <c r="A9" s="54">
        <v>8</v>
      </c>
      <c r="B9" s="53" t="s">
        <v>34</v>
      </c>
      <c r="C9" s="55">
        <v>1710</v>
      </c>
    </row>
    <row r="10" spans="1:3">
      <c r="A10" s="54">
        <v>9</v>
      </c>
      <c r="B10" s="53" t="s">
        <v>35</v>
      </c>
      <c r="C10" s="55">
        <v>1890</v>
      </c>
    </row>
    <row r="11" spans="1:3">
      <c r="A11" s="54">
        <v>10</v>
      </c>
      <c r="B11" s="53" t="s">
        <v>40</v>
      </c>
      <c r="C11" s="55">
        <v>14940</v>
      </c>
    </row>
    <row r="12" spans="1:3">
      <c r="A12" s="54">
        <v>11</v>
      </c>
      <c r="B12" s="53" t="s">
        <v>41</v>
      </c>
      <c r="C12" s="55">
        <v>26340</v>
      </c>
    </row>
    <row r="13" spans="1:3">
      <c r="A13" s="54">
        <v>12</v>
      </c>
      <c r="B13" s="53" t="s">
        <v>42</v>
      </c>
      <c r="C13" s="55">
        <v>44640</v>
      </c>
    </row>
    <row r="14" spans="1:3">
      <c r="A14" s="54">
        <v>13</v>
      </c>
      <c r="B14" s="53" t="s">
        <v>43</v>
      </c>
      <c r="C14" s="55">
        <v>27360</v>
      </c>
    </row>
    <row r="15" spans="1:3">
      <c r="A15" s="54">
        <v>14</v>
      </c>
      <c r="B15" s="53" t="s">
        <v>47</v>
      </c>
      <c r="C15" s="55">
        <v>1690</v>
      </c>
    </row>
    <row r="16" spans="1:3">
      <c r="A16" s="54">
        <v>15</v>
      </c>
      <c r="B16" s="53" t="s">
        <v>49</v>
      </c>
      <c r="C16" s="55">
        <v>9080</v>
      </c>
    </row>
    <row r="17" spans="1:3">
      <c r="A17" s="54">
        <v>16</v>
      </c>
      <c r="B17" s="53" t="s">
        <v>50</v>
      </c>
      <c r="C17" s="55">
        <v>12900</v>
      </c>
    </row>
    <row r="18" spans="1:3">
      <c r="A18" s="54">
        <v>17</v>
      </c>
      <c r="B18" s="53" t="s">
        <v>52</v>
      </c>
      <c r="C18" s="55">
        <v>23600</v>
      </c>
    </row>
    <row r="19" spans="1:3">
      <c r="A19" s="54">
        <v>18</v>
      </c>
      <c r="B19" s="53" t="s">
        <v>57</v>
      </c>
      <c r="C19" s="55">
        <v>11930</v>
      </c>
    </row>
    <row r="20" spans="1:3">
      <c r="A20" s="54">
        <v>19</v>
      </c>
      <c r="B20" s="53" t="s">
        <v>60</v>
      </c>
      <c r="C20" s="55">
        <v>33800</v>
      </c>
    </row>
    <row r="21" spans="1:3">
      <c r="A21" s="54">
        <v>20</v>
      </c>
      <c r="B21" s="53" t="s">
        <v>61</v>
      </c>
      <c r="C21" s="55">
        <v>1280</v>
      </c>
    </row>
    <row r="22" spans="1:3">
      <c r="A22" s="54">
        <v>21</v>
      </c>
      <c r="B22" s="53" t="s">
        <v>63</v>
      </c>
      <c r="C22" s="55">
        <v>28580</v>
      </c>
    </row>
    <row r="23" spans="1:3">
      <c r="A23" s="54">
        <v>22</v>
      </c>
      <c r="B23" s="53" t="s">
        <v>67</v>
      </c>
      <c r="C23" s="55">
        <v>50530</v>
      </c>
    </row>
    <row r="24" spans="1:3">
      <c r="A24" s="54">
        <v>23</v>
      </c>
      <c r="B24" s="53" t="s">
        <v>73</v>
      </c>
      <c r="C24" s="55">
        <v>10110</v>
      </c>
    </row>
    <row r="25" spans="1:3">
      <c r="A25" s="54">
        <v>24</v>
      </c>
      <c r="B25" s="53" t="s">
        <v>75</v>
      </c>
      <c r="C25" s="55">
        <v>7040</v>
      </c>
    </row>
    <row r="26" spans="1:3">
      <c r="A26" s="54">
        <v>25</v>
      </c>
      <c r="B26" s="53" t="s">
        <v>78</v>
      </c>
      <c r="C26" s="55">
        <v>16640</v>
      </c>
    </row>
    <row r="27" spans="1:3">
      <c r="A27" s="54">
        <v>26</v>
      </c>
      <c r="B27" s="53" t="s">
        <v>79</v>
      </c>
      <c r="C27" s="55">
        <v>33800</v>
      </c>
    </row>
    <row r="28" spans="1:3">
      <c r="A28" s="53" t="s">
        <v>94</v>
      </c>
      <c r="B28" s="55"/>
      <c r="C28" s="55">
        <v>485290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2025-10-21T05:53:59Z</dcterms:created>
  <dcterms:modified xsi:type="dcterms:W3CDTF">2025-10-27T09:36:43Z</dcterms:modified>
</cp:coreProperties>
</file>