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PAYMENT" sheetId="1" r:id="rId1"/>
    <sheet name="CREDIT LIST" sheetId="2" r:id="rId2"/>
    <sheet name="Sheet3" sheetId="3" r:id="rId3"/>
  </sheets>
  <externalReferences>
    <externalReference r:id="rId4"/>
    <externalReference r:id="rId5"/>
  </externalReferences>
  <calcPr calcId="124519"/>
</workbook>
</file>

<file path=xl/calcChain.xml><?xml version="1.0" encoding="utf-8"?>
<calcChain xmlns="http://schemas.openxmlformats.org/spreadsheetml/2006/main">
  <c r="C5" i="1"/>
  <c r="D5" l="1"/>
  <c r="E5"/>
  <c r="H5" s="1"/>
  <c r="G5"/>
  <c r="F54" l="1"/>
  <c r="C46" i="2"/>
  <c r="C44" i="1"/>
  <c r="D45"/>
  <c r="D44"/>
  <c r="F41"/>
  <c r="C22" i="2"/>
  <c r="F36" i="1"/>
  <c r="C21" i="2"/>
  <c r="F32" i="1"/>
  <c r="AO28"/>
  <c r="C28"/>
  <c r="D28"/>
  <c r="C15" i="2" l="1"/>
  <c r="F25" i="1"/>
  <c r="F24"/>
  <c r="F19"/>
  <c r="AR15"/>
  <c r="C15"/>
  <c r="E15" s="1"/>
  <c r="H15" s="1"/>
  <c r="AS15" s="1"/>
  <c r="AT15" s="1"/>
  <c r="F14"/>
  <c r="F5"/>
  <c r="AR74"/>
  <c r="C6"/>
  <c r="C7"/>
  <c r="E7" s="1"/>
  <c r="C8"/>
  <c r="C9"/>
  <c r="C10"/>
  <c r="C11"/>
  <c r="C12"/>
  <c r="C13"/>
  <c r="C14"/>
  <c r="C16"/>
  <c r="C17"/>
  <c r="C18"/>
  <c r="C19"/>
  <c r="C20"/>
  <c r="C21"/>
  <c r="C22"/>
  <c r="C23"/>
  <c r="C24"/>
  <c r="C25"/>
  <c r="C26"/>
  <c r="C27"/>
  <c r="C29"/>
  <c r="C30"/>
  <c r="C31"/>
  <c r="C32"/>
  <c r="C33"/>
  <c r="C34"/>
  <c r="C35"/>
  <c r="C36"/>
  <c r="C37"/>
  <c r="C38"/>
  <c r="C39"/>
  <c r="C40"/>
  <c r="C41"/>
  <c r="C42"/>
  <c r="C43"/>
  <c r="C45"/>
  <c r="C46"/>
  <c r="C47"/>
  <c r="C48"/>
  <c r="C49"/>
  <c r="C50"/>
  <c r="C51"/>
  <c r="E51" s="1"/>
  <c r="H51" s="1"/>
  <c r="AS51" s="1"/>
  <c r="AT51" s="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AR51"/>
  <c r="G50"/>
  <c r="D74"/>
  <c r="G54"/>
  <c r="D54"/>
  <c r="D50"/>
  <c r="D48"/>
  <c r="G76"/>
  <c r="D76"/>
  <c r="G6"/>
  <c r="G7"/>
  <c r="G8"/>
  <c r="G9"/>
  <c r="G10"/>
  <c r="G11"/>
  <c r="G12"/>
  <c r="G13"/>
  <c r="G14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2"/>
  <c r="G53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7"/>
  <c r="D6"/>
  <c r="D7"/>
  <c r="D8"/>
  <c r="D9"/>
  <c r="D10"/>
  <c r="D11"/>
  <c r="D12"/>
  <c r="D13"/>
  <c r="D14"/>
  <c r="D16"/>
  <c r="D17"/>
  <c r="D18"/>
  <c r="D19"/>
  <c r="D20"/>
  <c r="D21"/>
  <c r="D22"/>
  <c r="D23"/>
  <c r="D24"/>
  <c r="D25"/>
  <c r="D26"/>
  <c r="D27"/>
  <c r="D29"/>
  <c r="D30"/>
  <c r="D31"/>
  <c r="D32"/>
  <c r="D33"/>
  <c r="D34"/>
  <c r="D35"/>
  <c r="D36"/>
  <c r="D37"/>
  <c r="D38"/>
  <c r="D39"/>
  <c r="D40"/>
  <c r="D41"/>
  <c r="D42"/>
  <c r="D43"/>
  <c r="D46"/>
  <c r="D47"/>
  <c r="D49"/>
  <c r="D52"/>
  <c r="D53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5"/>
  <c r="D77"/>
  <c r="E74" l="1"/>
  <c r="H74" s="1"/>
  <c r="AS74" s="1"/>
  <c r="AT74" s="1"/>
  <c r="D78"/>
  <c r="L89"/>
  <c r="J88"/>
  <c r="I88"/>
  <c r="AQ78"/>
  <c r="L91" s="1"/>
  <c r="AP78"/>
  <c r="K91" s="1"/>
  <c r="AN78"/>
  <c r="I91" s="1"/>
  <c r="AM78"/>
  <c r="H91" s="1"/>
  <c r="AL78"/>
  <c r="L90" s="1"/>
  <c r="AK78"/>
  <c r="K90" s="1"/>
  <c r="AJ78"/>
  <c r="J90" s="1"/>
  <c r="AI78"/>
  <c r="I90" s="1"/>
  <c r="AH78"/>
  <c r="H90" s="1"/>
  <c r="AG78"/>
  <c r="AF78"/>
  <c r="K89" s="1"/>
  <c r="AE78"/>
  <c r="J89" s="1"/>
  <c r="AD78"/>
  <c r="I89" s="1"/>
  <c r="AC78"/>
  <c r="H89" s="1"/>
  <c r="M89" s="1"/>
  <c r="AB78"/>
  <c r="L88" s="1"/>
  <c r="AA78"/>
  <c r="K88" s="1"/>
  <c r="Z78"/>
  <c r="Y78"/>
  <c r="X78"/>
  <c r="H88" s="1"/>
  <c r="M88" s="1"/>
  <c r="W78"/>
  <c r="L87" s="1"/>
  <c r="V78"/>
  <c r="K87" s="1"/>
  <c r="U78"/>
  <c r="J87" s="1"/>
  <c r="T78"/>
  <c r="I87" s="1"/>
  <c r="S78"/>
  <c r="H87" s="1"/>
  <c r="R78"/>
  <c r="L86" s="1"/>
  <c r="Q78"/>
  <c r="K86" s="1"/>
  <c r="P78"/>
  <c r="J86" s="1"/>
  <c r="O78"/>
  <c r="I86" s="1"/>
  <c r="N78"/>
  <c r="H86" s="1"/>
  <c r="M78"/>
  <c r="L85" s="1"/>
  <c r="L78"/>
  <c r="K85" s="1"/>
  <c r="K78"/>
  <c r="J85" s="1"/>
  <c r="J78"/>
  <c r="I85" s="1"/>
  <c r="I78"/>
  <c r="H85" s="1"/>
  <c r="AR77"/>
  <c r="E77"/>
  <c r="AR76"/>
  <c r="E76"/>
  <c r="AR75"/>
  <c r="E75"/>
  <c r="AR73"/>
  <c r="E73"/>
  <c r="AR72"/>
  <c r="E72"/>
  <c r="H72" s="1"/>
  <c r="AR71"/>
  <c r="E71"/>
  <c r="H71" s="1"/>
  <c r="AR70"/>
  <c r="AR69"/>
  <c r="E69"/>
  <c r="H69" s="1"/>
  <c r="AR68"/>
  <c r="E68"/>
  <c r="AR67"/>
  <c r="AR66"/>
  <c r="AR65"/>
  <c r="E65"/>
  <c r="AR64"/>
  <c r="E64"/>
  <c r="AR63"/>
  <c r="E63"/>
  <c r="H63" s="1"/>
  <c r="AS63" s="1"/>
  <c r="AR62"/>
  <c r="AO78"/>
  <c r="J91" s="1"/>
  <c r="AR61"/>
  <c r="E61"/>
  <c r="H61" s="1"/>
  <c r="AS61" s="1"/>
  <c r="AR60"/>
  <c r="AR59"/>
  <c r="AR58"/>
  <c r="E58"/>
  <c r="AR57"/>
  <c r="E57"/>
  <c r="AR56"/>
  <c r="AR55"/>
  <c r="AR54"/>
  <c r="E54"/>
  <c r="AR53"/>
  <c r="E53"/>
  <c r="AR52"/>
  <c r="E52"/>
  <c r="H52" s="1"/>
  <c r="AS52" s="1"/>
  <c r="AR50"/>
  <c r="E50"/>
  <c r="H50" s="1"/>
  <c r="AR49"/>
  <c r="AR48"/>
  <c r="E48"/>
  <c r="AR47"/>
  <c r="E47"/>
  <c r="AR46"/>
  <c r="E46"/>
  <c r="H46" s="1"/>
  <c r="AR45"/>
  <c r="AR44"/>
  <c r="E44"/>
  <c r="AR43"/>
  <c r="AR42"/>
  <c r="AR41"/>
  <c r="E41"/>
  <c r="H41" s="1"/>
  <c r="AR40"/>
  <c r="E40"/>
  <c r="AR39"/>
  <c r="AR38"/>
  <c r="AR37"/>
  <c r="E37"/>
  <c r="AR36"/>
  <c r="E36"/>
  <c r="AR35"/>
  <c r="E35"/>
  <c r="AR34"/>
  <c r="E34"/>
  <c r="H34" s="1"/>
  <c r="AR33"/>
  <c r="E33"/>
  <c r="H33" s="1"/>
  <c r="AR32"/>
  <c r="E32"/>
  <c r="AR31"/>
  <c r="E31"/>
  <c r="AR30"/>
  <c r="E30"/>
  <c r="AR29"/>
  <c r="E29"/>
  <c r="H29" s="1"/>
  <c r="AR28"/>
  <c r="E28"/>
  <c r="AR27"/>
  <c r="E27"/>
  <c r="H27" s="1"/>
  <c r="AR26"/>
  <c r="E26"/>
  <c r="AR25"/>
  <c r="E25"/>
  <c r="H25" s="1"/>
  <c r="AR24"/>
  <c r="E24"/>
  <c r="H24" s="1"/>
  <c r="AR23"/>
  <c r="E23"/>
  <c r="AR22"/>
  <c r="E22"/>
  <c r="AR21"/>
  <c r="E21"/>
  <c r="H21" s="1"/>
  <c r="AR20"/>
  <c r="E20"/>
  <c r="H20" s="1"/>
  <c r="AR19"/>
  <c r="E19"/>
  <c r="H19" s="1"/>
  <c r="AR18"/>
  <c r="AR17"/>
  <c r="AR16"/>
  <c r="AR14"/>
  <c r="AR13"/>
  <c r="AR12"/>
  <c r="AR11"/>
  <c r="E11"/>
  <c r="H11" s="1"/>
  <c r="AS11" s="1"/>
  <c r="AR10"/>
  <c r="AR9"/>
  <c r="AR8"/>
  <c r="E8"/>
  <c r="H8" s="1"/>
  <c r="AS8" s="1"/>
  <c r="AR7"/>
  <c r="AR6"/>
  <c r="AR5"/>
  <c r="F78"/>
  <c r="L92" l="1"/>
  <c r="AS19"/>
  <c r="AT19" s="1"/>
  <c r="H30"/>
  <c r="AS30" s="1"/>
  <c r="AT30" s="1"/>
  <c r="H40"/>
  <c r="AS40" s="1"/>
  <c r="H37"/>
  <c r="AS37" s="1"/>
  <c r="AT37" s="1"/>
  <c r="H31"/>
  <c r="AS31" s="1"/>
  <c r="AT31" s="1"/>
  <c r="H68"/>
  <c r="AS68" s="1"/>
  <c r="AT68" s="1"/>
  <c r="H32"/>
  <c r="AS32" s="1"/>
  <c r="AT32" s="1"/>
  <c r="H47"/>
  <c r="AS47" s="1"/>
  <c r="AT47" s="1"/>
  <c r="H28"/>
  <c r="AS28" s="1"/>
  <c r="AT28" s="1"/>
  <c r="H44"/>
  <c r="AS44" s="1"/>
  <c r="AT44" s="1"/>
  <c r="H57"/>
  <c r="AS57" s="1"/>
  <c r="AT57" s="1"/>
  <c r="H48"/>
  <c r="AS48" s="1"/>
  <c r="AT48" s="1"/>
  <c r="H58"/>
  <c r="AS58" s="1"/>
  <c r="AT58" s="1"/>
  <c r="H26"/>
  <c r="AS26" s="1"/>
  <c r="AT26" s="1"/>
  <c r="AT40"/>
  <c r="AT61"/>
  <c r="E18"/>
  <c r="H18" s="1"/>
  <c r="AS18" s="1"/>
  <c r="AT18" s="1"/>
  <c r="E43"/>
  <c r="H43" s="1"/>
  <c r="AS43" s="1"/>
  <c r="AT43" s="1"/>
  <c r="H53"/>
  <c r="AS53" s="1"/>
  <c r="AT53" s="1"/>
  <c r="E59"/>
  <c r="H59" s="1"/>
  <c r="AS59" s="1"/>
  <c r="AT59" s="1"/>
  <c r="E60"/>
  <c r="H60" s="1"/>
  <c r="AS60" s="1"/>
  <c r="AT60" s="1"/>
  <c r="H64"/>
  <c r="AS64" s="1"/>
  <c r="AT64" s="1"/>
  <c r="E9"/>
  <c r="H9" s="1"/>
  <c r="AS9" s="1"/>
  <c r="AT9" s="1"/>
  <c r="E13"/>
  <c r="H13" s="1"/>
  <c r="AS13" s="1"/>
  <c r="AT13" s="1"/>
  <c r="E38"/>
  <c r="H38" s="1"/>
  <c r="AS38" s="1"/>
  <c r="AT38" s="1"/>
  <c r="E39"/>
  <c r="H39" s="1"/>
  <c r="AS39" s="1"/>
  <c r="AT39" s="1"/>
  <c r="E49"/>
  <c r="H49" s="1"/>
  <c r="AS49" s="1"/>
  <c r="AT49" s="1"/>
  <c r="E55"/>
  <c r="H55" s="1"/>
  <c r="AS55" s="1"/>
  <c r="AT55" s="1"/>
  <c r="E56"/>
  <c r="H56" s="1"/>
  <c r="AS56" s="1"/>
  <c r="AT56" s="1"/>
  <c r="E66"/>
  <c r="H66" s="1"/>
  <c r="AS66" s="1"/>
  <c r="AT66" s="1"/>
  <c r="E67"/>
  <c r="H67" s="1"/>
  <c r="AS67" s="1"/>
  <c r="AT67" s="1"/>
  <c r="E17"/>
  <c r="H17" s="1"/>
  <c r="AS17" s="1"/>
  <c r="AT17" s="1"/>
  <c r="E42"/>
  <c r="H42" s="1"/>
  <c r="AS42" s="1"/>
  <c r="AT42" s="1"/>
  <c r="H54"/>
  <c r="AS54" s="1"/>
  <c r="AT54" s="1"/>
  <c r="H65"/>
  <c r="AS65" s="1"/>
  <c r="AT65" s="1"/>
  <c r="E70"/>
  <c r="H70" s="1"/>
  <c r="AS70" s="1"/>
  <c r="AT70" s="1"/>
  <c r="E10"/>
  <c r="H10" s="1"/>
  <c r="AS10" s="1"/>
  <c r="AT10" s="1"/>
  <c r="E14"/>
  <c r="H14" s="1"/>
  <c r="AS14" s="1"/>
  <c r="AT14" s="1"/>
  <c r="H22"/>
  <c r="AS22" s="1"/>
  <c r="AT22" s="1"/>
  <c r="E45"/>
  <c r="H45" s="1"/>
  <c r="AS45" s="1"/>
  <c r="AT45" s="1"/>
  <c r="AT52"/>
  <c r="E62"/>
  <c r="H62" s="1"/>
  <c r="AS62" s="1"/>
  <c r="AT62" s="1"/>
  <c r="H73"/>
  <c r="AS73" s="1"/>
  <c r="AT73" s="1"/>
  <c r="H75"/>
  <c r="AS75" s="1"/>
  <c r="AT75" s="1"/>
  <c r="H76"/>
  <c r="AS76" s="1"/>
  <c r="AT76" s="1"/>
  <c r="H77"/>
  <c r="AS77" s="1"/>
  <c r="AT77" s="1"/>
  <c r="H7"/>
  <c r="AS7" s="1"/>
  <c r="AT7" s="1"/>
  <c r="H23"/>
  <c r="AS23" s="1"/>
  <c r="AT23" s="1"/>
  <c r="G78"/>
  <c r="H36"/>
  <c r="AS36" s="1"/>
  <c r="AT36" s="1"/>
  <c r="E16"/>
  <c r="H16" s="1"/>
  <c r="AS16" s="1"/>
  <c r="AT16" s="1"/>
  <c r="H35"/>
  <c r="AS35" s="1"/>
  <c r="AT35" s="1"/>
  <c r="E12"/>
  <c r="H12" s="1"/>
  <c r="AS12" s="1"/>
  <c r="AT12" s="1"/>
  <c r="AS20"/>
  <c r="AT20" s="1"/>
  <c r="AS24"/>
  <c r="AT24" s="1"/>
  <c r="AS25"/>
  <c r="AT25" s="1"/>
  <c r="AS27"/>
  <c r="AT27" s="1"/>
  <c r="AS29"/>
  <c r="AT29" s="1"/>
  <c r="AS33"/>
  <c r="AT33" s="1"/>
  <c r="AS34"/>
  <c r="AT34" s="1"/>
  <c r="AS41"/>
  <c r="AT41" s="1"/>
  <c r="AT63"/>
  <c r="AS69"/>
  <c r="AT69" s="1"/>
  <c r="AS72"/>
  <c r="AT72" s="1"/>
  <c r="AR78"/>
  <c r="AS71"/>
  <c r="AT71" s="1"/>
  <c r="AS21"/>
  <c r="AT21" s="1"/>
  <c r="AS46"/>
  <c r="AT46" s="1"/>
  <c r="AS50"/>
  <c r="AT50" s="1"/>
  <c r="M90"/>
  <c r="AT8"/>
  <c r="E6"/>
  <c r="H6" s="1"/>
  <c r="AS6" s="1"/>
  <c r="AT6" s="1"/>
  <c r="K92"/>
  <c r="AT11"/>
  <c r="J92"/>
  <c r="M87"/>
  <c r="M91"/>
  <c r="M85"/>
  <c r="I92"/>
  <c r="M86"/>
  <c r="C78"/>
  <c r="H92"/>
  <c r="E78" l="1"/>
  <c r="H78"/>
  <c r="AS5"/>
  <c r="M92"/>
  <c r="AT5" l="1"/>
  <c r="AT78" s="1"/>
  <c r="AS78"/>
</calcChain>
</file>

<file path=xl/sharedStrings.xml><?xml version="1.0" encoding="utf-8"?>
<sst xmlns="http://schemas.openxmlformats.org/spreadsheetml/2006/main" count="185" uniqueCount="105">
  <si>
    <t>DETAILS</t>
  </si>
  <si>
    <t>C ID</t>
  </si>
  <si>
    <t xml:space="preserve"> CUSTOMER NAME</t>
  </si>
  <si>
    <t>NET AMOUNT</t>
  </si>
  <si>
    <t>OLD BALANCE</t>
  </si>
  <si>
    <t>CURRENT BALANCE</t>
  </si>
  <si>
    <t>DISCOUNT</t>
  </si>
  <si>
    <t>OPENING ADVANCE</t>
  </si>
  <si>
    <t>TOTAL BALANCE</t>
  </si>
  <si>
    <t>CASH RECEIVED</t>
  </si>
  <si>
    <t>SEF</t>
  </si>
  <si>
    <t>BRUCE</t>
  </si>
  <si>
    <t>PRABHU</t>
  </si>
  <si>
    <t>CHEQUE</t>
  </si>
  <si>
    <t>CASH REC</t>
  </si>
  <si>
    <t>TOTAL RECEIVED</t>
  </si>
  <si>
    <t>CLOSING BALANCE</t>
  </si>
  <si>
    <t>CLOSING ADVANCE</t>
  </si>
  <si>
    <t>ALLWIN-PRAVEEN</t>
  </si>
  <si>
    <t>AMAR</t>
  </si>
  <si>
    <t>APR TILES</t>
  </si>
  <si>
    <t>ARAL PRAVEEN</t>
  </si>
  <si>
    <t>ARUL</t>
  </si>
  <si>
    <t>ASIRVATHAM</t>
  </si>
  <si>
    <t>BALAN</t>
  </si>
  <si>
    <t>CLINTON</t>
  </si>
  <si>
    <t>CNR</t>
  </si>
  <si>
    <t>DHAS</t>
  </si>
  <si>
    <t>DSR RAJAN</t>
  </si>
  <si>
    <t>IYYAPPAN M</t>
  </si>
  <si>
    <t>JANAKI</t>
  </si>
  <si>
    <t>JEGAN JKT</t>
  </si>
  <si>
    <t>JEYARAJ INTERLOCK</t>
  </si>
  <si>
    <t>KANNAN KANNAN</t>
  </si>
  <si>
    <t>KARIKALAN</t>
  </si>
  <si>
    <t>KINCY</t>
  </si>
  <si>
    <t>KITTU</t>
  </si>
  <si>
    <t>KRISHNAN</t>
  </si>
  <si>
    <t>KUMAR ARAL</t>
  </si>
  <si>
    <t>KUMAR THAZHAKUDY</t>
  </si>
  <si>
    <t>LEON</t>
  </si>
  <si>
    <t>LINGAM</t>
  </si>
  <si>
    <t>MANOGAR</t>
  </si>
  <si>
    <t>MKV</t>
  </si>
  <si>
    <t>MURUGAN QUARRY</t>
  </si>
  <si>
    <t>MURUGAN SAHADEVAN</t>
  </si>
  <si>
    <t>MURUGAPPAN</t>
  </si>
  <si>
    <t>NADARAJAN</t>
  </si>
  <si>
    <t>NAGALAXMI</t>
  </si>
  <si>
    <t>NAGARAJAN</t>
  </si>
  <si>
    <t>NARAYANAN</t>
  </si>
  <si>
    <t>PANNEER</t>
  </si>
  <si>
    <t>PAREETH</t>
  </si>
  <si>
    <t>PARTHIBEN SEETHAPAL</t>
  </si>
  <si>
    <t>PARTHIPAN</t>
  </si>
  <si>
    <t>PRAVEEN</t>
  </si>
  <si>
    <t>PRAVEEN ARAL</t>
  </si>
  <si>
    <t>PSK</t>
  </si>
  <si>
    <t>RAJAN</t>
  </si>
  <si>
    <t>RAJAN THIDAL</t>
  </si>
  <si>
    <t>RAJARETHINAM</t>
  </si>
  <si>
    <t>RAMACHANDRAN</t>
  </si>
  <si>
    <t>RAMIYYA</t>
  </si>
  <si>
    <t>RAJKUMAR BULK</t>
  </si>
  <si>
    <t>RAZZAK</t>
  </si>
  <si>
    <t>REENA TRADERS</t>
  </si>
  <si>
    <t>REES BLUE METALS</t>
  </si>
  <si>
    <t>RKL</t>
  </si>
  <si>
    <t>ROYAL PEARLS CONSTRUCTION</t>
  </si>
  <si>
    <t>RS PRABHU</t>
  </si>
  <si>
    <t>SARAVANAN</t>
  </si>
  <si>
    <t>SATHISH SA</t>
  </si>
  <si>
    <t>SHEK</t>
  </si>
  <si>
    <t>SOOSAI MICHEAL</t>
  </si>
  <si>
    <t>STALIN</t>
  </si>
  <si>
    <t>SUBASH</t>
  </si>
  <si>
    <t>SUGUMARAN</t>
  </si>
  <si>
    <t>SURESH TAMIL RAJ</t>
  </si>
  <si>
    <t>SUYAMBU</t>
  </si>
  <si>
    <t>SUYAMBURAJAN</t>
  </si>
  <si>
    <t>T.MURUGAN</t>
  </si>
  <si>
    <t>THAMIRAPARANI CONCREAT PLANT</t>
  </si>
  <si>
    <t>THANGAMANI</t>
  </si>
  <si>
    <t>THANGASELVAN</t>
  </si>
  <si>
    <t>VIJAY</t>
  </si>
  <si>
    <t>VKR</t>
  </si>
  <si>
    <t>V.M.VIGNESH</t>
  </si>
  <si>
    <t xml:space="preserve">Grand Total </t>
  </si>
  <si>
    <t>DATE</t>
  </si>
  <si>
    <t>CASH</t>
  </si>
  <si>
    <t>TOTAL</t>
  </si>
  <si>
    <t>10-8-2025  TO  16-8-2025</t>
  </si>
  <si>
    <t>13/8/2025</t>
  </si>
  <si>
    <t>14/8/25</t>
  </si>
  <si>
    <t>15/8/25</t>
  </si>
  <si>
    <t>13/8/25</t>
  </si>
  <si>
    <t>16/8/2025</t>
  </si>
  <si>
    <t>14/8/2025</t>
  </si>
  <si>
    <t>15/8/2025</t>
  </si>
  <si>
    <t>VETHIESH</t>
  </si>
  <si>
    <t>Credit</t>
  </si>
  <si>
    <t>CNR KUMAR</t>
  </si>
  <si>
    <t>RAMAIYA HARDWARS</t>
  </si>
  <si>
    <t>Grand Total  =</t>
  </si>
  <si>
    <t>KUMAR ARAL CHANGE TO KUMAR THALAKUDI</t>
  </si>
</sst>
</file>

<file path=xl/styles.xml><?xml version="1.0" encoding="utf-8"?>
<styleSheet xmlns="http://schemas.openxmlformats.org/spreadsheetml/2006/main">
  <numFmts count="4">
    <numFmt numFmtId="164" formatCode="m/d/yy;@"/>
    <numFmt numFmtId="165" formatCode="0;[Red]0"/>
    <numFmt numFmtId="166" formatCode="0_);\(0\)"/>
    <numFmt numFmtId="167" formatCode="#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14" fontId="2" fillId="0" borderId="3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66" fontId="6" fillId="0" borderId="14" xfId="0" applyNumberFormat="1" applyFont="1" applyBorder="1" applyAlignment="1" applyProtection="1">
      <alignment vertical="top"/>
      <protection locked="0"/>
    </xf>
    <xf numFmtId="0" fontId="0" fillId="0" borderId="17" xfId="0" applyBorder="1" applyAlignment="1" applyProtection="1">
      <alignment vertical="top"/>
      <protection locked="0"/>
    </xf>
    <xf numFmtId="1" fontId="6" fillId="5" borderId="14" xfId="0" applyNumberFormat="1" applyFont="1" applyFill="1" applyBorder="1" applyAlignment="1" applyProtection="1">
      <alignment vertical="top"/>
    </xf>
    <xf numFmtId="1" fontId="5" fillId="5" borderId="17" xfId="0" applyNumberFormat="1" applyFont="1" applyFill="1" applyBorder="1" applyAlignment="1" applyProtection="1">
      <alignment vertical="top"/>
    </xf>
    <xf numFmtId="1" fontId="5" fillId="6" borderId="17" xfId="0" applyNumberFormat="1" applyFont="1" applyFill="1" applyBorder="1" applyAlignment="1" applyProtection="1">
      <alignment vertical="top"/>
    </xf>
    <xf numFmtId="1" fontId="4" fillId="5" borderId="17" xfId="0" applyNumberFormat="1" applyFont="1" applyFill="1" applyBorder="1" applyAlignment="1" applyProtection="1">
      <alignment vertical="justify"/>
    </xf>
    <xf numFmtId="1" fontId="5" fillId="5" borderId="23" xfId="0" applyNumberFormat="1" applyFont="1" applyFill="1" applyBorder="1" applyAlignment="1" applyProtection="1">
      <alignment vertical="top"/>
    </xf>
    <xf numFmtId="1" fontId="5" fillId="0" borderId="19" xfId="0" applyNumberFormat="1" applyFont="1" applyBorder="1" applyAlignment="1" applyProtection="1">
      <alignment vertical="top"/>
      <protection locked="0"/>
    </xf>
    <xf numFmtId="1" fontId="5" fillId="0" borderId="14" xfId="0" applyNumberFormat="1" applyFont="1" applyBorder="1" applyAlignment="1" applyProtection="1">
      <alignment vertical="top"/>
      <protection locked="0"/>
    </xf>
    <xf numFmtId="1" fontId="5" fillId="0" borderId="20" xfId="0" applyNumberFormat="1" applyFont="1" applyBorder="1" applyAlignment="1" applyProtection="1">
      <alignment vertical="top"/>
      <protection locked="0"/>
    </xf>
    <xf numFmtId="1" fontId="5" fillId="0" borderId="12" xfId="0" applyNumberFormat="1" applyFont="1" applyBorder="1" applyAlignment="1" applyProtection="1">
      <alignment vertical="top"/>
      <protection locked="0"/>
    </xf>
    <xf numFmtId="1" fontId="5" fillId="0" borderId="15" xfId="0" applyNumberFormat="1" applyFont="1" applyBorder="1" applyAlignment="1" applyProtection="1">
      <alignment vertical="top"/>
      <protection locked="0"/>
    </xf>
    <xf numFmtId="0" fontId="0" fillId="4" borderId="14" xfId="0" applyFill="1" applyBorder="1" applyAlignment="1" applyProtection="1">
      <alignment vertical="top"/>
      <protection locked="0"/>
    </xf>
    <xf numFmtId="0" fontId="0" fillId="0" borderId="14" xfId="0" applyBorder="1" applyAlignment="1" applyProtection="1">
      <alignment vertical="top"/>
      <protection locked="0"/>
    </xf>
    <xf numFmtId="1" fontId="5" fillId="0" borderId="22" xfId="0" applyNumberFormat="1" applyFont="1" applyBorder="1" applyAlignment="1" applyProtection="1">
      <alignment vertical="top"/>
      <protection locked="0"/>
    </xf>
    <xf numFmtId="1" fontId="5" fillId="0" borderId="13" xfId="0" applyNumberFormat="1" applyFont="1" applyBorder="1" applyAlignment="1" applyProtection="1">
      <alignment vertical="top"/>
      <protection locked="0"/>
    </xf>
    <xf numFmtId="1" fontId="5" fillId="0" borderId="24" xfId="0" applyNumberFormat="1" applyFont="1" applyBorder="1" applyAlignment="1" applyProtection="1">
      <alignment vertical="top"/>
      <protection locked="0"/>
    </xf>
    <xf numFmtId="0" fontId="0" fillId="0" borderId="14" xfId="0" applyBorder="1" applyAlignment="1">
      <alignment vertical="top"/>
    </xf>
    <xf numFmtId="0" fontId="0" fillId="0" borderId="14" xfId="0" applyFill="1" applyBorder="1" applyAlignment="1" applyProtection="1">
      <alignment vertical="top"/>
      <protection locked="0"/>
    </xf>
    <xf numFmtId="1" fontId="5" fillId="0" borderId="21" xfId="0" applyNumberFormat="1" applyFont="1" applyBorder="1" applyAlignment="1" applyProtection="1">
      <alignment vertical="top"/>
      <protection locked="0"/>
    </xf>
    <xf numFmtId="1" fontId="5" fillId="0" borderId="14" xfId="0" applyNumberFormat="1" applyFont="1" applyBorder="1" applyAlignment="1" applyProtection="1">
      <alignment vertical="top"/>
    </xf>
    <xf numFmtId="1" fontId="7" fillId="4" borderId="14" xfId="0" applyNumberFormat="1" applyFont="1" applyFill="1" applyBorder="1" applyAlignment="1" applyProtection="1">
      <alignment horizontal="center" vertical="center" wrapText="1"/>
    </xf>
    <xf numFmtId="1" fontId="5" fillId="4" borderId="17" xfId="0" applyNumberFormat="1" applyFont="1" applyFill="1" applyBorder="1" applyAlignment="1" applyProtection="1">
      <alignment vertical="top"/>
    </xf>
    <xf numFmtId="1" fontId="7" fillId="4" borderId="15" xfId="0" applyNumberFormat="1" applyFont="1" applyFill="1" applyBorder="1" applyAlignment="1" applyProtection="1">
      <alignment horizontal="center" vertical="center" wrapText="1"/>
    </xf>
    <xf numFmtId="1" fontId="7" fillId="4" borderId="25" xfId="0" applyNumberFormat="1" applyFont="1" applyFill="1" applyBorder="1" applyAlignment="1" applyProtection="1">
      <alignment horizontal="center" vertical="center" wrapText="1"/>
    </xf>
    <xf numFmtId="1" fontId="7" fillId="4" borderId="26" xfId="0" applyNumberFormat="1" applyFont="1" applyFill="1" applyBorder="1" applyAlignment="1" applyProtection="1">
      <alignment horizontal="center" vertical="center" wrapText="1"/>
    </xf>
    <xf numFmtId="1" fontId="7" fillId="4" borderId="27" xfId="0" applyNumberFormat="1" applyFont="1" applyFill="1" applyBorder="1" applyAlignment="1" applyProtection="1">
      <alignment horizontal="center" vertical="center" wrapText="1"/>
    </xf>
    <xf numFmtId="1" fontId="7" fillId="4" borderId="28" xfId="0" applyNumberFormat="1" applyFont="1" applyFill="1" applyBorder="1" applyAlignment="1" applyProtection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 vertical="center" wrapText="1"/>
    </xf>
    <xf numFmtId="0" fontId="8" fillId="2" borderId="30" xfId="0" applyFont="1" applyFill="1" applyBorder="1" applyAlignment="1" applyProtection="1">
      <alignment vertical="center"/>
      <protection locked="0"/>
    </xf>
    <xf numFmtId="0" fontId="8" fillId="2" borderId="31" xfId="0" applyFont="1" applyFill="1" applyBorder="1" applyAlignment="1" applyProtection="1">
      <alignment vertical="center"/>
      <protection locked="0"/>
    </xf>
    <xf numFmtId="0" fontId="8" fillId="2" borderId="32" xfId="0" applyFont="1" applyFill="1" applyBorder="1" applyAlignment="1" applyProtection="1">
      <alignment vertical="center"/>
      <protection locked="0"/>
    </xf>
    <xf numFmtId="165" fontId="0" fillId="0" borderId="14" xfId="0" applyNumberFormat="1" applyBorder="1" applyAlignment="1" applyProtection="1">
      <alignment vertical="top"/>
    </xf>
    <xf numFmtId="165" fontId="0" fillId="4" borderId="34" xfId="0" applyNumberFormat="1" applyFill="1" applyBorder="1" applyAlignment="1" applyProtection="1">
      <alignment vertical="top"/>
    </xf>
    <xf numFmtId="14" fontId="8" fillId="2" borderId="33" xfId="0" applyNumberFormat="1" applyFont="1" applyFill="1" applyBorder="1" applyAlignment="1" applyProtection="1">
      <alignment horizontal="center" wrapText="1"/>
      <protection locked="0"/>
    </xf>
    <xf numFmtId="0" fontId="8" fillId="2" borderId="33" xfId="0" applyFont="1" applyFill="1" applyBorder="1" applyAlignment="1" applyProtection="1">
      <alignment vertical="top"/>
      <protection locked="0"/>
    </xf>
    <xf numFmtId="165" fontId="0" fillId="4" borderId="14" xfId="0" applyNumberFormat="1" applyFill="1" applyBorder="1" applyAlignment="1" applyProtection="1">
      <alignment vertical="top"/>
    </xf>
    <xf numFmtId="166" fontId="9" fillId="0" borderId="14" xfId="0" applyNumberFormat="1" applyFont="1" applyBorder="1" applyAlignment="1">
      <alignment vertical="top"/>
    </xf>
    <xf numFmtId="167" fontId="9" fillId="0" borderId="14" xfId="0" applyNumberFormat="1" applyFont="1" applyBorder="1" applyAlignment="1">
      <alignment vertical="top"/>
    </xf>
    <xf numFmtId="167" fontId="0" fillId="0" borderId="14" xfId="0" applyNumberFormat="1" applyBorder="1" applyAlignment="1">
      <alignment vertical="top"/>
    </xf>
    <xf numFmtId="14" fontId="2" fillId="0" borderId="35" xfId="0" applyNumberFormat="1" applyFont="1" applyBorder="1" applyAlignment="1" applyProtection="1">
      <alignment horizontal="center" vertical="center"/>
      <protection locked="0"/>
    </xf>
    <xf numFmtId="0" fontId="4" fillId="3" borderId="6" xfId="0" applyFont="1" applyFill="1" applyBorder="1" applyAlignment="1" applyProtection="1">
      <alignment vertical="top"/>
      <protection locked="0"/>
    </xf>
    <xf numFmtId="0" fontId="4" fillId="3" borderId="36" xfId="0" applyFont="1" applyFill="1" applyBorder="1" applyAlignment="1" applyProtection="1">
      <alignment vertical="top"/>
      <protection locked="0"/>
    </xf>
    <xf numFmtId="1" fontId="5" fillId="3" borderId="37" xfId="0" applyNumberFormat="1" applyFont="1" applyFill="1" applyBorder="1" applyAlignment="1" applyProtection="1">
      <alignment vertical="top"/>
      <protection locked="0"/>
    </xf>
    <xf numFmtId="1" fontId="5" fillId="7" borderId="16" xfId="0" applyNumberFormat="1" applyFont="1" applyFill="1" applyBorder="1" applyAlignment="1" applyProtection="1">
      <alignment vertical="top"/>
    </xf>
    <xf numFmtId="1" fontId="4" fillId="5" borderId="18" xfId="0" applyNumberFormat="1" applyFont="1" applyFill="1" applyBorder="1" applyAlignment="1" applyProtection="1">
      <alignment vertical="justify"/>
    </xf>
    <xf numFmtId="1" fontId="7" fillId="4" borderId="39" xfId="0" applyNumberFormat="1" applyFont="1" applyFill="1" applyBorder="1" applyAlignment="1" applyProtection="1">
      <alignment horizontal="center" vertical="center" wrapText="1"/>
    </xf>
    <xf numFmtId="1" fontId="7" fillId="4" borderId="40" xfId="0" applyNumberFormat="1" applyFont="1" applyFill="1" applyBorder="1" applyAlignment="1" applyProtection="1">
      <alignment horizontal="center" vertical="center" wrapText="1"/>
    </xf>
    <xf numFmtId="1" fontId="7" fillId="4" borderId="41" xfId="0" applyNumberFormat="1" applyFont="1" applyFill="1" applyBorder="1" applyAlignment="1" applyProtection="1">
      <alignment horizontal="center" vertical="center" wrapText="1"/>
    </xf>
    <xf numFmtId="14" fontId="2" fillId="0" borderId="1" xfId="0" applyNumberFormat="1" applyFont="1" applyBorder="1" applyAlignment="1" applyProtection="1">
      <alignment horizontal="center"/>
      <protection locked="0"/>
    </xf>
    <xf numFmtId="14" fontId="2" fillId="0" borderId="2" xfId="0" applyNumberFormat="1" applyFont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164" fontId="3" fillId="3" borderId="6" xfId="0" applyNumberFormat="1" applyFont="1" applyFill="1" applyBorder="1" applyAlignment="1" applyProtection="1">
      <alignment horizontal="center" vertical="center" wrapText="1"/>
      <protection locked="0"/>
    </xf>
    <xf numFmtId="164" fontId="3" fillId="3" borderId="7" xfId="0" applyNumberFormat="1" applyFont="1" applyFill="1" applyBorder="1" applyAlignment="1" applyProtection="1">
      <alignment horizontal="center" vertical="center"/>
      <protection locked="0"/>
    </xf>
    <xf numFmtId="164" fontId="3" fillId="3" borderId="8" xfId="0" applyNumberFormat="1" applyFont="1" applyFill="1" applyBorder="1" applyAlignment="1" applyProtection="1">
      <alignment horizontal="center" vertical="center"/>
      <protection locked="0"/>
    </xf>
    <xf numFmtId="14" fontId="3" fillId="3" borderId="9" xfId="0" applyNumberFormat="1" applyFont="1" applyFill="1" applyBorder="1" applyAlignment="1" applyProtection="1">
      <alignment horizontal="center" vertical="center" wrapText="1"/>
      <protection locked="0"/>
    </xf>
    <xf numFmtId="14" fontId="3" fillId="3" borderId="10" xfId="0" applyNumberFormat="1" applyFont="1" applyFill="1" applyBorder="1" applyAlignment="1" applyProtection="1">
      <alignment horizontal="center" vertical="center"/>
      <protection locked="0"/>
    </xf>
    <xf numFmtId="14" fontId="3" fillId="3" borderId="11" xfId="0" applyNumberFormat="1" applyFont="1" applyFill="1" applyBorder="1" applyAlignment="1" applyProtection="1">
      <alignment horizontal="center" vertical="center"/>
      <protection locked="0"/>
    </xf>
    <xf numFmtId="0" fontId="1" fillId="4" borderId="13" xfId="0" applyFont="1" applyFill="1" applyBorder="1" applyAlignment="1" applyProtection="1">
      <alignment horizontal="center" vertical="center" wrapText="1"/>
      <protection locked="0"/>
    </xf>
    <xf numFmtId="0" fontId="1" fillId="4" borderId="17" xfId="0" applyFont="1" applyFill="1" applyBorder="1" applyAlignment="1" applyProtection="1">
      <alignment horizontal="center" vertical="center" wrapText="1"/>
      <protection locked="0"/>
    </xf>
    <xf numFmtId="0" fontId="1" fillId="4" borderId="14" xfId="0" applyFont="1" applyFill="1" applyBorder="1" applyAlignment="1" applyProtection="1">
      <alignment horizontal="center" vertical="center" wrapText="1"/>
      <protection locked="0"/>
    </xf>
    <xf numFmtId="165" fontId="1" fillId="4" borderId="1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9" xfId="0" applyFont="1" applyFill="1" applyBorder="1" applyAlignment="1" applyProtection="1">
      <alignment horizontal="center" vertical="center" wrapText="1"/>
      <protection locked="0"/>
    </xf>
    <xf numFmtId="0" fontId="1" fillId="4" borderId="15" xfId="0" applyFont="1" applyFill="1" applyBorder="1" applyAlignment="1" applyProtection="1">
      <alignment horizontal="center" vertical="center" wrapText="1"/>
      <protection locked="0"/>
    </xf>
    <xf numFmtId="0" fontId="1" fillId="4" borderId="16" xfId="0" applyFont="1" applyFill="1" applyBorder="1" applyAlignment="1" applyProtection="1">
      <alignment horizontal="center" vertical="center" wrapText="1"/>
      <protection locked="0"/>
    </xf>
    <xf numFmtId="0" fontId="1" fillId="4" borderId="18" xfId="0" applyFont="1" applyFill="1" applyBorder="1" applyAlignment="1" applyProtection="1">
      <alignment horizontal="center" vertical="center" wrapText="1"/>
      <protection locked="0"/>
    </xf>
    <xf numFmtId="0" fontId="1" fillId="4" borderId="20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  <protection locked="0"/>
    </xf>
    <xf numFmtId="0" fontId="1" fillId="4" borderId="21" xfId="0" applyFont="1" applyFill="1" applyBorder="1" applyAlignment="1" applyProtection="1">
      <alignment horizontal="center" vertical="center" wrapText="1"/>
      <protection locked="0"/>
    </xf>
    <xf numFmtId="1" fontId="4" fillId="4" borderId="38" xfId="0" applyNumberFormat="1" applyFont="1" applyFill="1" applyBorder="1" applyAlignment="1" applyProtection="1">
      <alignment horizontal="center" vertical="center" wrapText="1"/>
      <protection locked="0"/>
    </xf>
    <xf numFmtId="1" fontId="4" fillId="4" borderId="18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15" xfId="0" applyFont="1" applyFill="1" applyBorder="1" applyAlignment="1" applyProtection="1">
      <alignment horizontal="center" vertical="center" wrapText="1"/>
      <protection locked="0"/>
    </xf>
    <xf numFmtId="0" fontId="7" fillId="4" borderId="12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S/Desktop/SALES%20STATEMENTS/AUGUST%2025/WEEK3-8-25TO9-8-25-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S/Desktop/SALES%20STATEMENTS/JULY%202025/WEEK3-8-25TO9-8-25-2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YMENT"/>
      <sheetName val="CREDIT LIST"/>
      <sheetName val="Sheet3"/>
    </sheetNames>
    <sheetDataSet>
      <sheetData sheetId="0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45938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45969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45999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 t="str">
            <v>13/8/25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 t="str">
            <v>14/8/25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 t="str">
            <v>15/8/25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 t="str">
            <v>16/8/2025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</row>
        <row r="3">
          <cell r="B3" t="str">
            <v xml:space="preserve"> CUSTOMER NAME</v>
          </cell>
          <cell r="C3" t="str">
            <v>NET AMOUNT</v>
          </cell>
          <cell r="D3" t="str">
            <v>OLD BALANCE</v>
          </cell>
          <cell r="E3" t="str">
            <v>CURRENT BALANCE</v>
          </cell>
          <cell r="F3" t="str">
            <v>DISCOUNT</v>
          </cell>
          <cell r="G3" t="str">
            <v>OPENING ADVANCE</v>
          </cell>
          <cell r="H3" t="str">
            <v>TOTAL BALANCE</v>
          </cell>
          <cell r="I3" t="str">
            <v>CASH RECEIVED</v>
          </cell>
          <cell r="J3" t="str">
            <v>SEF</v>
          </cell>
          <cell r="K3" t="str">
            <v>BRUCE</v>
          </cell>
          <cell r="L3" t="str">
            <v>PRABHU</v>
          </cell>
          <cell r="M3" t="str">
            <v>CHEQUE</v>
          </cell>
          <cell r="N3" t="str">
            <v>CASH REC</v>
          </cell>
          <cell r="O3" t="str">
            <v>SEF</v>
          </cell>
          <cell r="P3" t="str">
            <v>BRUCE</v>
          </cell>
          <cell r="Q3" t="str">
            <v>PRABHU</v>
          </cell>
          <cell r="R3" t="str">
            <v>CHEQUE</v>
          </cell>
          <cell r="S3" t="str">
            <v>CASH REC</v>
          </cell>
          <cell r="T3" t="str">
            <v>SEF</v>
          </cell>
          <cell r="U3" t="str">
            <v>BRUCE</v>
          </cell>
          <cell r="V3" t="str">
            <v>PRABHU</v>
          </cell>
          <cell r="W3" t="str">
            <v>CHEQUE</v>
          </cell>
          <cell r="X3" t="str">
            <v>CASH REC</v>
          </cell>
          <cell r="Y3" t="str">
            <v>SEF</v>
          </cell>
          <cell r="Z3" t="str">
            <v>BRUCE</v>
          </cell>
          <cell r="AA3" t="str">
            <v>PRABHU</v>
          </cell>
          <cell r="AB3" t="str">
            <v>CHEQUE</v>
          </cell>
          <cell r="AC3" t="str">
            <v>CASH REC</v>
          </cell>
          <cell r="AD3" t="str">
            <v>SEF</v>
          </cell>
          <cell r="AE3" t="str">
            <v>BRUCE</v>
          </cell>
          <cell r="AF3" t="str">
            <v>PRABHU</v>
          </cell>
          <cell r="AG3" t="str">
            <v>CHEQUE</v>
          </cell>
          <cell r="AH3" t="str">
            <v>CASH RECEIVED</v>
          </cell>
          <cell r="AI3" t="str">
            <v>SEF</v>
          </cell>
          <cell r="AJ3" t="str">
            <v>BRUCE</v>
          </cell>
          <cell r="AK3" t="str">
            <v>PRABHU</v>
          </cell>
          <cell r="AL3" t="str">
            <v>CHEQUE</v>
          </cell>
          <cell r="AM3" t="str">
            <v>CASH REC</v>
          </cell>
          <cell r="AN3" t="str">
            <v>SEF</v>
          </cell>
          <cell r="AO3" t="str">
            <v>BRUCE</v>
          </cell>
          <cell r="AP3" t="str">
            <v>PRABHU</v>
          </cell>
          <cell r="AQ3" t="str">
            <v>CHEQUE</v>
          </cell>
          <cell r="AR3" t="str">
            <v>TOTAL RECEIVED</v>
          </cell>
          <cell r="AS3" t="str">
            <v>CLOSING BALANCE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</row>
        <row r="5">
          <cell r="B5" t="str">
            <v>ALLWIN-PRAVEEN</v>
          </cell>
          <cell r="C5">
            <v>25220</v>
          </cell>
          <cell r="D5">
            <v>820</v>
          </cell>
          <cell r="E5">
            <v>26040</v>
          </cell>
          <cell r="F5">
            <v>1450</v>
          </cell>
          <cell r="G5">
            <v>0</v>
          </cell>
          <cell r="H5">
            <v>24590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9600</v>
          </cell>
          <cell r="AN5">
            <v>15000</v>
          </cell>
          <cell r="AO5">
            <v>0</v>
          </cell>
          <cell r="AP5">
            <v>0</v>
          </cell>
          <cell r="AQ5">
            <v>0</v>
          </cell>
          <cell r="AR5">
            <v>24600</v>
          </cell>
          <cell r="AS5">
            <v>0</v>
          </cell>
        </row>
        <row r="6">
          <cell r="B6" t="str">
            <v>AMAR</v>
          </cell>
          <cell r="C6">
            <v>6360</v>
          </cell>
          <cell r="D6">
            <v>0</v>
          </cell>
          <cell r="E6">
            <v>6360</v>
          </cell>
          <cell r="F6">
            <v>600</v>
          </cell>
          <cell r="G6">
            <v>0</v>
          </cell>
          <cell r="H6">
            <v>5760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5760</v>
          </cell>
        </row>
        <row r="7">
          <cell r="B7" t="str">
            <v>APR TILES</v>
          </cell>
          <cell r="C7" t="str">
            <v>No load</v>
          </cell>
          <cell r="D7">
            <v>0</v>
          </cell>
          <cell r="E7">
            <v>0</v>
          </cell>
          <cell r="F7">
            <v>0</v>
          </cell>
          <cell r="G7">
            <v>10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</row>
        <row r="8">
          <cell r="B8" t="str">
            <v>ARAL PRAVEEN</v>
          </cell>
          <cell r="C8" t="str">
            <v>No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</row>
        <row r="9">
          <cell r="B9" t="str">
            <v>ARUL</v>
          </cell>
          <cell r="C9">
            <v>4070</v>
          </cell>
          <cell r="D9">
            <v>0</v>
          </cell>
          <cell r="E9">
            <v>4070</v>
          </cell>
          <cell r="F9">
            <v>200</v>
          </cell>
          <cell r="G9">
            <v>0</v>
          </cell>
          <cell r="H9">
            <v>3870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3870</v>
          </cell>
        </row>
        <row r="10">
          <cell r="B10" t="str">
            <v>ASIRVATHAM</v>
          </cell>
          <cell r="C10">
            <v>182000</v>
          </cell>
          <cell r="D10">
            <v>3000</v>
          </cell>
          <cell r="E10">
            <v>185000</v>
          </cell>
          <cell r="F10">
            <v>1390</v>
          </cell>
          <cell r="G10">
            <v>0</v>
          </cell>
          <cell r="H10">
            <v>183610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2000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14000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16000</v>
          </cell>
          <cell r="AS10">
            <v>167610</v>
          </cell>
        </row>
        <row r="11">
          <cell r="B11" t="str">
            <v>BALAN</v>
          </cell>
          <cell r="C11" t="str">
            <v>No load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</row>
        <row r="12">
          <cell r="B12" t="str">
            <v>BRUCE</v>
          </cell>
          <cell r="C12" t="str">
            <v>No load</v>
          </cell>
          <cell r="D12">
            <v>6410</v>
          </cell>
          <cell r="E12">
            <v>6410</v>
          </cell>
          <cell r="F12">
            <v>0</v>
          </cell>
          <cell r="G12">
            <v>0</v>
          </cell>
          <cell r="H12">
            <v>6410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6410</v>
          </cell>
        </row>
        <row r="13">
          <cell r="B13" t="str">
            <v>CLINTON</v>
          </cell>
          <cell r="C13" t="str">
            <v>No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</row>
        <row r="14">
          <cell r="B14" t="str">
            <v>CNR</v>
          </cell>
          <cell r="C14">
            <v>73920</v>
          </cell>
          <cell r="D14">
            <v>27010</v>
          </cell>
          <cell r="E14">
            <v>100930</v>
          </cell>
          <cell r="F14">
            <v>4110</v>
          </cell>
          <cell r="G14">
            <v>0</v>
          </cell>
          <cell r="H14">
            <v>96820</v>
          </cell>
          <cell r="I14">
            <v>23000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2400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50000</v>
          </cell>
          <cell r="AP14">
            <v>0</v>
          </cell>
          <cell r="AQ14">
            <v>0</v>
          </cell>
          <cell r="AR14">
            <v>75400</v>
          </cell>
          <cell r="AS14">
            <v>21420</v>
          </cell>
        </row>
        <row r="15">
          <cell r="B15" t="str">
            <v>CNR KUMAR</v>
          </cell>
          <cell r="C15">
            <v>4060</v>
          </cell>
          <cell r="D15">
            <v>0</v>
          </cell>
          <cell r="E15">
            <v>4060</v>
          </cell>
          <cell r="F15">
            <v>50</v>
          </cell>
          <cell r="G15">
            <v>0</v>
          </cell>
          <cell r="H15">
            <v>4010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4010</v>
          </cell>
        </row>
        <row r="16">
          <cell r="B16" t="str">
            <v>DHAS</v>
          </cell>
          <cell r="C16" t="str">
            <v>No load</v>
          </cell>
          <cell r="D16">
            <v>290</v>
          </cell>
          <cell r="E16">
            <v>290</v>
          </cell>
          <cell r="F16">
            <v>0</v>
          </cell>
          <cell r="G16">
            <v>0</v>
          </cell>
          <cell r="H16">
            <v>290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290</v>
          </cell>
        </row>
        <row r="17">
          <cell r="B17" t="str">
            <v>DSR RAJAN</v>
          </cell>
          <cell r="C17" t="str">
            <v>No load</v>
          </cell>
          <cell r="D17">
            <v>10910</v>
          </cell>
          <cell r="E17">
            <v>10910</v>
          </cell>
          <cell r="F17">
            <v>0</v>
          </cell>
          <cell r="G17">
            <v>0</v>
          </cell>
          <cell r="H17">
            <v>10910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10910</v>
          </cell>
        </row>
        <row r="18">
          <cell r="B18" t="str">
            <v>IYYAPPAN M</v>
          </cell>
          <cell r="C18" t="str">
            <v>No load</v>
          </cell>
          <cell r="D18">
            <v>50</v>
          </cell>
          <cell r="E18">
            <v>50</v>
          </cell>
          <cell r="F18">
            <v>0</v>
          </cell>
          <cell r="G18">
            <v>0</v>
          </cell>
          <cell r="H18">
            <v>50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50</v>
          </cell>
        </row>
        <row r="19">
          <cell r="B19" t="str">
            <v>JANAKI</v>
          </cell>
          <cell r="C19">
            <v>219410</v>
          </cell>
          <cell r="D19">
            <v>111850</v>
          </cell>
          <cell r="E19">
            <v>331260</v>
          </cell>
          <cell r="F19">
            <v>12750</v>
          </cell>
          <cell r="G19">
            <v>0</v>
          </cell>
          <cell r="H19">
            <v>318510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111850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111850</v>
          </cell>
          <cell r="AS19">
            <v>206660</v>
          </cell>
        </row>
        <row r="20">
          <cell r="B20" t="str">
            <v>JEGAN JKT</v>
          </cell>
          <cell r="C20" t="str">
            <v>No load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</row>
        <row r="21">
          <cell r="B21" t="str">
            <v>JEYARAJ INTERLOCK</v>
          </cell>
          <cell r="C21" t="str">
            <v>No load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</row>
        <row r="22">
          <cell r="B22" t="str">
            <v>KANNAN KANNAN</v>
          </cell>
          <cell r="C22">
            <v>139530</v>
          </cell>
          <cell r="D22">
            <v>0</v>
          </cell>
          <cell r="E22">
            <v>139530</v>
          </cell>
          <cell r="F22">
            <v>4870</v>
          </cell>
          <cell r="G22">
            <v>0</v>
          </cell>
          <cell r="H22">
            <v>134660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134660</v>
          </cell>
        </row>
        <row r="23">
          <cell r="B23" t="str">
            <v>KARIKALAN</v>
          </cell>
          <cell r="C23">
            <v>16640</v>
          </cell>
          <cell r="D23">
            <v>0</v>
          </cell>
          <cell r="E23">
            <v>16640</v>
          </cell>
          <cell r="F23">
            <v>150</v>
          </cell>
          <cell r="G23">
            <v>30</v>
          </cell>
          <cell r="H23">
            <v>16460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16460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16460</v>
          </cell>
          <cell r="AS23">
            <v>0</v>
          </cell>
        </row>
        <row r="24">
          <cell r="B24" t="str">
            <v>KINCY</v>
          </cell>
          <cell r="C24">
            <v>24180</v>
          </cell>
          <cell r="D24">
            <v>27350</v>
          </cell>
          <cell r="E24">
            <v>51530</v>
          </cell>
          <cell r="F24">
            <v>1410</v>
          </cell>
          <cell r="G24">
            <v>0</v>
          </cell>
          <cell r="H24">
            <v>50120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27350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27350</v>
          </cell>
          <cell r="AS24">
            <v>22770</v>
          </cell>
        </row>
        <row r="25">
          <cell r="B25" t="str">
            <v>KITTU</v>
          </cell>
          <cell r="C25">
            <v>38720</v>
          </cell>
          <cell r="D25">
            <v>0</v>
          </cell>
          <cell r="E25">
            <v>38720</v>
          </cell>
          <cell r="F25">
            <v>3510</v>
          </cell>
          <cell r="G25">
            <v>10</v>
          </cell>
          <cell r="H25">
            <v>35200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35200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35200</v>
          </cell>
          <cell r="AS25">
            <v>0</v>
          </cell>
        </row>
        <row r="26">
          <cell r="B26" t="str">
            <v>KRISHNAN</v>
          </cell>
          <cell r="C26">
            <v>1970</v>
          </cell>
          <cell r="D26">
            <v>5760</v>
          </cell>
          <cell r="E26">
            <v>7730</v>
          </cell>
          <cell r="F26">
            <v>0</v>
          </cell>
          <cell r="G26">
            <v>0</v>
          </cell>
          <cell r="H26">
            <v>7730</v>
          </cell>
          <cell r="I26">
            <v>5800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5800</v>
          </cell>
          <cell r="AS26">
            <v>1930</v>
          </cell>
        </row>
        <row r="27">
          <cell r="B27" t="str">
            <v>KUMAR ARAL</v>
          </cell>
          <cell r="C27">
            <v>4430</v>
          </cell>
          <cell r="D27">
            <v>0</v>
          </cell>
          <cell r="E27">
            <v>4430</v>
          </cell>
          <cell r="F27">
            <v>0</v>
          </cell>
          <cell r="G27">
            <v>0</v>
          </cell>
          <cell r="H27">
            <v>4430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4430</v>
          </cell>
        </row>
        <row r="28">
          <cell r="B28" t="str">
            <v>KUMAR THAZHAKUDY</v>
          </cell>
          <cell r="C28">
            <v>83420</v>
          </cell>
          <cell r="D28">
            <v>6380</v>
          </cell>
          <cell r="E28">
            <v>89800</v>
          </cell>
          <cell r="F28">
            <v>650</v>
          </cell>
          <cell r="G28">
            <v>0</v>
          </cell>
          <cell r="H28">
            <v>89150</v>
          </cell>
          <cell r="I28">
            <v>0</v>
          </cell>
          <cell r="J28">
            <v>0</v>
          </cell>
          <cell r="K28">
            <v>5000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35000</v>
          </cell>
          <cell r="AP28">
            <v>0</v>
          </cell>
          <cell r="AQ28">
            <v>0</v>
          </cell>
          <cell r="AR28">
            <v>40000</v>
          </cell>
          <cell r="AS28">
            <v>49150</v>
          </cell>
        </row>
        <row r="29">
          <cell r="B29" t="str">
            <v>LEON</v>
          </cell>
          <cell r="C29" t="str">
            <v>No load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</row>
        <row r="30">
          <cell r="B30" t="str">
            <v>LINGAM</v>
          </cell>
          <cell r="C30">
            <v>5580</v>
          </cell>
          <cell r="D30">
            <v>15280</v>
          </cell>
          <cell r="E30">
            <v>20860</v>
          </cell>
          <cell r="F30">
            <v>50</v>
          </cell>
          <cell r="G30">
            <v>0</v>
          </cell>
          <cell r="H30">
            <v>20810</v>
          </cell>
          <cell r="I30">
            <v>15300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15300</v>
          </cell>
          <cell r="AS30">
            <v>5510</v>
          </cell>
        </row>
        <row r="31">
          <cell r="B31" t="str">
            <v>MANOGAR</v>
          </cell>
          <cell r="C31">
            <v>62050</v>
          </cell>
          <cell r="D31">
            <v>8850</v>
          </cell>
          <cell r="E31">
            <v>70900</v>
          </cell>
          <cell r="F31">
            <v>520</v>
          </cell>
          <cell r="G31">
            <v>0</v>
          </cell>
          <cell r="H31">
            <v>70380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8850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8850</v>
          </cell>
          <cell r="AS31">
            <v>61530</v>
          </cell>
        </row>
        <row r="32">
          <cell r="B32" t="str">
            <v>MKV</v>
          </cell>
          <cell r="C32">
            <v>174150</v>
          </cell>
          <cell r="D32">
            <v>2840</v>
          </cell>
          <cell r="E32">
            <v>176990</v>
          </cell>
          <cell r="F32">
            <v>1550</v>
          </cell>
          <cell r="G32">
            <v>0</v>
          </cell>
          <cell r="H32">
            <v>175440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172600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172600</v>
          </cell>
          <cell r="AS32">
            <v>2840</v>
          </cell>
        </row>
        <row r="33">
          <cell r="B33" t="str">
            <v>MURUGAN QUARRY</v>
          </cell>
          <cell r="C33" t="str">
            <v>No load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</row>
        <row r="34">
          <cell r="B34" t="str">
            <v>MURUGAN SAHADEVAN</v>
          </cell>
          <cell r="C34">
            <v>100650</v>
          </cell>
          <cell r="D34">
            <v>0</v>
          </cell>
          <cell r="E34">
            <v>100650</v>
          </cell>
          <cell r="F34">
            <v>0</v>
          </cell>
          <cell r="G34">
            <v>0</v>
          </cell>
          <cell r="H34">
            <v>100650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100650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100650</v>
          </cell>
          <cell r="AS34">
            <v>0</v>
          </cell>
        </row>
        <row r="35">
          <cell r="B35" t="str">
            <v>MURUGAPPAN</v>
          </cell>
          <cell r="C35">
            <v>7650</v>
          </cell>
          <cell r="D35">
            <v>30080</v>
          </cell>
          <cell r="E35">
            <v>37730</v>
          </cell>
          <cell r="F35">
            <v>50</v>
          </cell>
          <cell r="G35">
            <v>0</v>
          </cell>
          <cell r="H35">
            <v>37680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29000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29000</v>
          </cell>
          <cell r="AS35">
            <v>8680</v>
          </cell>
        </row>
        <row r="36">
          <cell r="B36" t="str">
            <v>NADARAJAN</v>
          </cell>
          <cell r="C36">
            <v>94400</v>
          </cell>
          <cell r="D36">
            <v>25750</v>
          </cell>
          <cell r="E36">
            <v>120150</v>
          </cell>
          <cell r="F36">
            <v>5530</v>
          </cell>
          <cell r="G36">
            <v>0</v>
          </cell>
          <cell r="H36">
            <v>114620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100750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100750</v>
          </cell>
          <cell r="AS36">
            <v>13870</v>
          </cell>
        </row>
        <row r="37">
          <cell r="B37" t="str">
            <v>NAGALAXMI</v>
          </cell>
          <cell r="C37" t="str">
            <v>No load</v>
          </cell>
          <cell r="D37">
            <v>6120</v>
          </cell>
          <cell r="E37">
            <v>6120</v>
          </cell>
          <cell r="F37">
            <v>0</v>
          </cell>
          <cell r="G37">
            <v>0</v>
          </cell>
          <cell r="H37">
            <v>6120</v>
          </cell>
          <cell r="I37">
            <v>0</v>
          </cell>
          <cell r="J37">
            <v>0</v>
          </cell>
          <cell r="K37">
            <v>6100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6100</v>
          </cell>
          <cell r="AS37">
            <v>20</v>
          </cell>
        </row>
        <row r="38">
          <cell r="B38" t="str">
            <v>NAGARAJAN</v>
          </cell>
          <cell r="C38">
            <v>44590</v>
          </cell>
          <cell r="D38">
            <v>0</v>
          </cell>
          <cell r="E38">
            <v>44590</v>
          </cell>
          <cell r="F38">
            <v>300</v>
          </cell>
          <cell r="G38">
            <v>0</v>
          </cell>
          <cell r="H38">
            <v>44290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42200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42200</v>
          </cell>
          <cell r="AS38">
            <v>2090</v>
          </cell>
        </row>
        <row r="39">
          <cell r="B39" t="str">
            <v>NARAYANAN</v>
          </cell>
          <cell r="C39">
            <v>11520</v>
          </cell>
          <cell r="D39">
            <v>0</v>
          </cell>
          <cell r="E39">
            <v>11520</v>
          </cell>
          <cell r="F39">
            <v>220</v>
          </cell>
          <cell r="G39">
            <v>0</v>
          </cell>
          <cell r="H39">
            <v>11300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11300</v>
          </cell>
        </row>
        <row r="40">
          <cell r="B40" t="str">
            <v>PANNEER</v>
          </cell>
          <cell r="C40">
            <v>48760</v>
          </cell>
          <cell r="D40">
            <v>8090</v>
          </cell>
          <cell r="E40">
            <v>56850</v>
          </cell>
          <cell r="F40">
            <v>580</v>
          </cell>
          <cell r="G40">
            <v>0</v>
          </cell>
          <cell r="H40">
            <v>56270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8090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8090</v>
          </cell>
          <cell r="AS40">
            <v>48180</v>
          </cell>
        </row>
        <row r="41">
          <cell r="B41" t="str">
            <v>PAREETH</v>
          </cell>
          <cell r="C41">
            <v>161350</v>
          </cell>
          <cell r="D41">
            <v>0</v>
          </cell>
          <cell r="E41">
            <v>161350</v>
          </cell>
          <cell r="F41">
            <v>7350</v>
          </cell>
          <cell r="G41">
            <v>0</v>
          </cell>
          <cell r="H41">
            <v>154000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64000</v>
          </cell>
          <cell r="AN41">
            <v>0</v>
          </cell>
          <cell r="AO41">
            <v>0</v>
          </cell>
          <cell r="AP41">
            <v>0</v>
          </cell>
          <cell r="AQ41">
            <v>90000</v>
          </cell>
          <cell r="AR41">
            <v>154000</v>
          </cell>
          <cell r="AS41">
            <v>0</v>
          </cell>
        </row>
        <row r="42">
          <cell r="B42" t="str">
            <v>PARTHIBEN SEETHAPAL</v>
          </cell>
          <cell r="C42">
            <v>44500</v>
          </cell>
          <cell r="D42">
            <v>0</v>
          </cell>
          <cell r="E42">
            <v>44500</v>
          </cell>
          <cell r="F42">
            <v>400</v>
          </cell>
          <cell r="G42">
            <v>40</v>
          </cell>
          <cell r="H42">
            <v>44060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14000</v>
          </cell>
          <cell r="AN42">
            <v>30000</v>
          </cell>
          <cell r="AO42">
            <v>0</v>
          </cell>
          <cell r="AP42">
            <v>0</v>
          </cell>
          <cell r="AQ42">
            <v>0</v>
          </cell>
          <cell r="AR42">
            <v>44000</v>
          </cell>
          <cell r="AS42">
            <v>60</v>
          </cell>
        </row>
        <row r="43">
          <cell r="B43" t="str">
            <v>PARTHIPAN</v>
          </cell>
          <cell r="C43">
            <v>692200</v>
          </cell>
          <cell r="D43">
            <v>5910570</v>
          </cell>
          <cell r="E43">
            <v>6602770</v>
          </cell>
          <cell r="F43">
            <v>0</v>
          </cell>
          <cell r="G43">
            <v>0</v>
          </cell>
          <cell r="H43">
            <v>6602770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6602770</v>
          </cell>
        </row>
        <row r="44">
          <cell r="B44" t="str">
            <v>PRAVEEN</v>
          </cell>
          <cell r="C44">
            <v>127970</v>
          </cell>
          <cell r="D44">
            <v>91690</v>
          </cell>
          <cell r="E44">
            <v>219660</v>
          </cell>
          <cell r="F44">
            <v>1220</v>
          </cell>
          <cell r="G44">
            <v>0</v>
          </cell>
          <cell r="H44">
            <v>218440</v>
          </cell>
          <cell r="I44">
            <v>70000</v>
          </cell>
          <cell r="J44">
            <v>20000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90000</v>
          </cell>
          <cell r="AS44">
            <v>128440</v>
          </cell>
        </row>
        <row r="45">
          <cell r="B45" t="str">
            <v>PRAVEEN ARAL</v>
          </cell>
          <cell r="C45" t="str">
            <v>No load</v>
          </cell>
          <cell r="D45">
            <v>0</v>
          </cell>
          <cell r="E45">
            <v>0</v>
          </cell>
          <cell r="F45">
            <v>0</v>
          </cell>
          <cell r="G45">
            <v>10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</row>
        <row r="46">
          <cell r="B46" t="str">
            <v>PSK</v>
          </cell>
          <cell r="C46">
            <v>13400</v>
          </cell>
          <cell r="D46">
            <v>18000</v>
          </cell>
          <cell r="E46">
            <v>31400</v>
          </cell>
          <cell r="F46">
            <v>150</v>
          </cell>
          <cell r="G46">
            <v>0</v>
          </cell>
          <cell r="H46">
            <v>31250</v>
          </cell>
          <cell r="I46">
            <v>0</v>
          </cell>
          <cell r="J46">
            <v>0</v>
          </cell>
          <cell r="K46">
            <v>18000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18000</v>
          </cell>
          <cell r="AS46">
            <v>13250</v>
          </cell>
        </row>
        <row r="47">
          <cell r="B47" t="str">
            <v>RAJAN</v>
          </cell>
          <cell r="C47">
            <v>27710</v>
          </cell>
          <cell r="D47">
            <v>2430</v>
          </cell>
          <cell r="E47">
            <v>30140</v>
          </cell>
          <cell r="F47">
            <v>200</v>
          </cell>
          <cell r="G47">
            <v>0</v>
          </cell>
          <cell r="H47">
            <v>29940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29940</v>
          </cell>
        </row>
        <row r="48">
          <cell r="B48" t="str">
            <v>RAJAN THIDAL</v>
          </cell>
          <cell r="C48">
            <v>17710</v>
          </cell>
          <cell r="D48">
            <v>9840</v>
          </cell>
          <cell r="E48">
            <v>27550</v>
          </cell>
          <cell r="F48">
            <v>100</v>
          </cell>
          <cell r="G48">
            <v>0</v>
          </cell>
          <cell r="H48">
            <v>27450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9000</v>
          </cell>
          <cell r="Q48">
            <v>0</v>
          </cell>
          <cell r="R48">
            <v>0</v>
          </cell>
          <cell r="S48">
            <v>840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9840</v>
          </cell>
          <cell r="AS48">
            <v>17610</v>
          </cell>
        </row>
        <row r="49">
          <cell r="B49" t="str">
            <v>RAJARETHINAM</v>
          </cell>
          <cell r="C49">
            <v>103330</v>
          </cell>
          <cell r="D49">
            <v>59170</v>
          </cell>
          <cell r="E49">
            <v>162500</v>
          </cell>
          <cell r="F49">
            <v>800</v>
          </cell>
          <cell r="G49">
            <v>0</v>
          </cell>
          <cell r="H49">
            <v>161700</v>
          </cell>
          <cell r="I49">
            <v>58000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25000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83000</v>
          </cell>
          <cell r="AS49">
            <v>78700</v>
          </cell>
        </row>
        <row r="50">
          <cell r="B50" t="str">
            <v>RAMACHANDRAN</v>
          </cell>
          <cell r="C50" t="str">
            <v>No load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</row>
        <row r="51">
          <cell r="B51" t="str">
            <v>RAMAIYA HARDWARS</v>
          </cell>
          <cell r="C51">
            <v>13310</v>
          </cell>
          <cell r="D51">
            <v>0</v>
          </cell>
          <cell r="E51">
            <v>13310</v>
          </cell>
          <cell r="F51">
            <v>0</v>
          </cell>
          <cell r="G51">
            <v>0</v>
          </cell>
          <cell r="H51">
            <v>13310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13310</v>
          </cell>
        </row>
        <row r="52">
          <cell r="B52" t="str">
            <v>RAMIYYA</v>
          </cell>
          <cell r="C52" t="str">
            <v>No load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</row>
        <row r="53">
          <cell r="B53" t="str">
            <v>RAJKUMAR BULK</v>
          </cell>
          <cell r="C53" t="str">
            <v>No load</v>
          </cell>
          <cell r="D53">
            <v>4480</v>
          </cell>
          <cell r="E53">
            <v>4480</v>
          </cell>
          <cell r="F53">
            <v>0</v>
          </cell>
          <cell r="G53">
            <v>0</v>
          </cell>
          <cell r="H53">
            <v>4480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4480</v>
          </cell>
        </row>
        <row r="54">
          <cell r="B54" t="str">
            <v>RAZZAK</v>
          </cell>
          <cell r="C54">
            <v>168540</v>
          </cell>
          <cell r="D54">
            <v>114180</v>
          </cell>
          <cell r="E54">
            <v>282720</v>
          </cell>
          <cell r="F54">
            <v>9030</v>
          </cell>
          <cell r="G54">
            <v>0</v>
          </cell>
          <cell r="H54">
            <v>273690</v>
          </cell>
          <cell r="I54">
            <v>114190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114190</v>
          </cell>
          <cell r="AS54">
            <v>159500</v>
          </cell>
        </row>
        <row r="55">
          <cell r="B55" t="str">
            <v>REENA TRADERS</v>
          </cell>
          <cell r="C55">
            <v>109840</v>
          </cell>
          <cell r="D55">
            <v>250</v>
          </cell>
          <cell r="E55">
            <v>110090</v>
          </cell>
          <cell r="F55">
            <v>1200</v>
          </cell>
          <cell r="G55">
            <v>0</v>
          </cell>
          <cell r="H55">
            <v>108890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105500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105500</v>
          </cell>
          <cell r="AS55">
            <v>3390</v>
          </cell>
        </row>
        <row r="56">
          <cell r="B56" t="str">
            <v>REES BLUE METALS</v>
          </cell>
          <cell r="C56" t="str">
            <v>No load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</row>
        <row r="57">
          <cell r="B57" t="str">
            <v>RKL</v>
          </cell>
          <cell r="C57">
            <v>13010</v>
          </cell>
          <cell r="D57">
            <v>180810</v>
          </cell>
          <cell r="E57">
            <v>193820</v>
          </cell>
          <cell r="F57">
            <v>0</v>
          </cell>
          <cell r="G57">
            <v>0</v>
          </cell>
          <cell r="H57">
            <v>193820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193820</v>
          </cell>
        </row>
        <row r="58">
          <cell r="B58" t="str">
            <v>ROYAL PEARLS CONSTRUCTION</v>
          </cell>
          <cell r="C58" t="str">
            <v>No load</v>
          </cell>
          <cell r="D58">
            <v>11270</v>
          </cell>
          <cell r="E58">
            <v>11270</v>
          </cell>
          <cell r="F58">
            <v>0</v>
          </cell>
          <cell r="G58">
            <v>0</v>
          </cell>
          <cell r="H58">
            <v>11270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11270</v>
          </cell>
        </row>
        <row r="59">
          <cell r="B59" t="str">
            <v>RS PRABHU</v>
          </cell>
          <cell r="C59">
            <v>18720</v>
          </cell>
          <cell r="D59">
            <v>0</v>
          </cell>
          <cell r="E59">
            <v>18720</v>
          </cell>
          <cell r="F59">
            <v>0</v>
          </cell>
          <cell r="G59">
            <v>0</v>
          </cell>
          <cell r="H59">
            <v>18720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18720</v>
          </cell>
        </row>
        <row r="60">
          <cell r="B60" t="str">
            <v>SARAVANAN</v>
          </cell>
          <cell r="C60">
            <v>24030</v>
          </cell>
          <cell r="D60">
            <v>29850</v>
          </cell>
          <cell r="E60">
            <v>53880</v>
          </cell>
          <cell r="F60">
            <v>200</v>
          </cell>
          <cell r="G60">
            <v>0</v>
          </cell>
          <cell r="H60">
            <v>53680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20000</v>
          </cell>
          <cell r="O60">
            <v>0</v>
          </cell>
          <cell r="P60">
            <v>9850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29850</v>
          </cell>
          <cell r="AS60">
            <v>23830</v>
          </cell>
        </row>
        <row r="61">
          <cell r="B61" t="str">
            <v>SATHISH SA</v>
          </cell>
          <cell r="C61" t="str">
            <v>No load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</row>
        <row r="62">
          <cell r="B62" t="str">
            <v>SHEK</v>
          </cell>
          <cell r="C62">
            <v>110780</v>
          </cell>
          <cell r="D62">
            <v>1910</v>
          </cell>
          <cell r="E62">
            <v>112690</v>
          </cell>
          <cell r="F62">
            <v>4690</v>
          </cell>
          <cell r="G62">
            <v>0</v>
          </cell>
          <cell r="H62">
            <v>108000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108000</v>
          </cell>
        </row>
        <row r="63">
          <cell r="B63" t="str">
            <v>SOOSAI MICHEAL</v>
          </cell>
          <cell r="C63" t="str">
            <v>No load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</row>
        <row r="64">
          <cell r="B64" t="str">
            <v>STALIN</v>
          </cell>
          <cell r="C64" t="str">
            <v>No load</v>
          </cell>
          <cell r="D64">
            <v>6490</v>
          </cell>
          <cell r="E64">
            <v>6490</v>
          </cell>
          <cell r="F64">
            <v>0</v>
          </cell>
          <cell r="G64">
            <v>0</v>
          </cell>
          <cell r="H64">
            <v>6490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6490</v>
          </cell>
        </row>
        <row r="65">
          <cell r="B65" t="str">
            <v>SUBASH</v>
          </cell>
          <cell r="C65">
            <v>12290</v>
          </cell>
          <cell r="D65">
            <v>5110</v>
          </cell>
          <cell r="E65">
            <v>17400</v>
          </cell>
          <cell r="F65">
            <v>100</v>
          </cell>
          <cell r="G65">
            <v>0</v>
          </cell>
          <cell r="H65">
            <v>17300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5100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5100</v>
          </cell>
          <cell r="AS65">
            <v>12200</v>
          </cell>
        </row>
        <row r="66">
          <cell r="B66" t="str">
            <v>SUGUMARAN</v>
          </cell>
          <cell r="C66">
            <v>6680</v>
          </cell>
          <cell r="D66">
            <v>3940</v>
          </cell>
          <cell r="E66">
            <v>10620</v>
          </cell>
          <cell r="F66">
            <v>0</v>
          </cell>
          <cell r="G66">
            <v>0</v>
          </cell>
          <cell r="H66">
            <v>10620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10620</v>
          </cell>
        </row>
        <row r="67">
          <cell r="B67" t="str">
            <v>SURESH TAMIL RAJ</v>
          </cell>
          <cell r="C67" t="str">
            <v>No load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</row>
        <row r="68">
          <cell r="B68" t="str">
            <v>SUYAMBU</v>
          </cell>
          <cell r="C68" t="str">
            <v>No load</v>
          </cell>
          <cell r="D68">
            <v>620</v>
          </cell>
          <cell r="E68">
            <v>620</v>
          </cell>
          <cell r="F68">
            <v>0</v>
          </cell>
          <cell r="G68">
            <v>0</v>
          </cell>
          <cell r="H68">
            <v>620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620</v>
          </cell>
        </row>
        <row r="69">
          <cell r="B69" t="str">
            <v>SUYAMBURAJAN</v>
          </cell>
          <cell r="C69" t="str">
            <v>No load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</row>
        <row r="70">
          <cell r="B70" t="str">
            <v>T.MURUGAN</v>
          </cell>
          <cell r="C70" t="str">
            <v>No load</v>
          </cell>
          <cell r="D70">
            <v>950</v>
          </cell>
          <cell r="E70">
            <v>950</v>
          </cell>
          <cell r="F70">
            <v>0</v>
          </cell>
          <cell r="G70">
            <v>0</v>
          </cell>
          <cell r="H70">
            <v>950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950</v>
          </cell>
        </row>
        <row r="71">
          <cell r="B71" t="str">
            <v>THAMIRAPARANI CONCREAT PLANT</v>
          </cell>
          <cell r="C71" t="str">
            <v>No load</v>
          </cell>
          <cell r="D71">
            <v>576230</v>
          </cell>
          <cell r="E71">
            <v>576230</v>
          </cell>
          <cell r="F71">
            <v>0</v>
          </cell>
          <cell r="G71">
            <v>0</v>
          </cell>
          <cell r="H71">
            <v>576230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100000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100000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200000</v>
          </cell>
          <cell r="AS71">
            <v>376230</v>
          </cell>
        </row>
        <row r="72">
          <cell r="B72" t="str">
            <v>THANGAMANI</v>
          </cell>
          <cell r="C72">
            <v>45180</v>
          </cell>
          <cell r="D72">
            <v>0</v>
          </cell>
          <cell r="E72">
            <v>45180</v>
          </cell>
          <cell r="F72">
            <v>400</v>
          </cell>
          <cell r="G72">
            <v>0</v>
          </cell>
          <cell r="H72">
            <v>44780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44780</v>
          </cell>
        </row>
        <row r="73">
          <cell r="B73" t="str">
            <v>THANGASELVAN</v>
          </cell>
          <cell r="C73">
            <v>9820</v>
          </cell>
          <cell r="D73">
            <v>2670</v>
          </cell>
          <cell r="E73">
            <v>12490</v>
          </cell>
          <cell r="F73">
            <v>100</v>
          </cell>
          <cell r="G73">
            <v>0</v>
          </cell>
          <cell r="H73">
            <v>12390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3000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3000</v>
          </cell>
          <cell r="AS73">
            <v>9390</v>
          </cell>
        </row>
        <row r="74">
          <cell r="B74" t="str">
            <v>VETHIESH</v>
          </cell>
          <cell r="C74">
            <v>6990</v>
          </cell>
          <cell r="D74">
            <v>55090</v>
          </cell>
          <cell r="E74">
            <v>62080</v>
          </cell>
          <cell r="F74">
            <v>0</v>
          </cell>
          <cell r="G74">
            <v>0</v>
          </cell>
          <cell r="H74">
            <v>62080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40000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10000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50000</v>
          </cell>
          <cell r="AS74">
            <v>12080</v>
          </cell>
        </row>
        <row r="75">
          <cell r="B75" t="str">
            <v>VIJAY</v>
          </cell>
          <cell r="C75">
            <v>194930</v>
          </cell>
          <cell r="D75">
            <v>130600</v>
          </cell>
          <cell r="E75">
            <v>325530</v>
          </cell>
          <cell r="F75">
            <v>1420</v>
          </cell>
          <cell r="G75">
            <v>0</v>
          </cell>
          <cell r="H75">
            <v>324110</v>
          </cell>
          <cell r="I75">
            <v>50000</v>
          </cell>
          <cell r="J75">
            <v>80600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130600</v>
          </cell>
          <cell r="AS75">
            <v>193510</v>
          </cell>
        </row>
        <row r="76">
          <cell r="B76" t="str">
            <v>VKR</v>
          </cell>
          <cell r="C76" t="str">
            <v>No load</v>
          </cell>
          <cell r="D76">
            <v>0</v>
          </cell>
          <cell r="E76">
            <v>0</v>
          </cell>
          <cell r="F76">
            <v>0</v>
          </cell>
          <cell r="G76">
            <v>30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</row>
        <row r="77">
          <cell r="B77" t="str">
            <v>V.M.VIGNESH</v>
          </cell>
          <cell r="C77" t="str">
            <v>No load</v>
          </cell>
          <cell r="D77">
            <v>37350</v>
          </cell>
          <cell r="E77">
            <v>37350</v>
          </cell>
          <cell r="F77">
            <v>0</v>
          </cell>
          <cell r="G77">
            <v>0</v>
          </cell>
          <cell r="H77">
            <v>37350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37350</v>
          </cell>
        </row>
        <row r="78">
          <cell r="B78">
            <v>0</v>
          </cell>
          <cell r="C78">
            <v>3295570</v>
          </cell>
          <cell r="D78">
            <v>7550340</v>
          </cell>
          <cell r="E78">
            <v>10845910</v>
          </cell>
          <cell r="F78">
            <v>67300</v>
          </cell>
          <cell r="G78">
            <v>130</v>
          </cell>
          <cell r="H78">
            <v>10778530</v>
          </cell>
          <cell r="I78">
            <v>336290</v>
          </cell>
          <cell r="J78">
            <v>100600</v>
          </cell>
          <cell r="K78">
            <v>29100</v>
          </cell>
          <cell r="L78">
            <v>0</v>
          </cell>
          <cell r="M78">
            <v>0</v>
          </cell>
          <cell r="N78">
            <v>272600</v>
          </cell>
          <cell r="O78">
            <v>0</v>
          </cell>
          <cell r="P78">
            <v>63140</v>
          </cell>
          <cell r="Q78">
            <v>0</v>
          </cell>
          <cell r="R78">
            <v>0</v>
          </cell>
          <cell r="S78">
            <v>135240</v>
          </cell>
          <cell r="T78">
            <v>2000</v>
          </cell>
          <cell r="U78">
            <v>25000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5100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684210</v>
          </cell>
          <cell r="AN78">
            <v>45000</v>
          </cell>
          <cell r="AO78">
            <v>85000</v>
          </cell>
          <cell r="AP78">
            <v>0</v>
          </cell>
          <cell r="AQ78">
            <v>90000</v>
          </cell>
          <cell r="AR78">
            <v>1873280</v>
          </cell>
          <cell r="AS78">
            <v>8905260</v>
          </cell>
        </row>
        <row r="82"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 t="str">
            <v>TOTAL</v>
          </cell>
        </row>
        <row r="83"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254200</v>
          </cell>
        </row>
        <row r="84">
          <cell r="G84" t="str">
            <v>DATE</v>
          </cell>
          <cell r="H84" t="str">
            <v>CASH</v>
          </cell>
          <cell r="I84" t="str">
            <v>SEF</v>
          </cell>
          <cell r="J84" t="str">
            <v>BRUCE</v>
          </cell>
          <cell r="K84" t="str">
            <v>PRABHU</v>
          </cell>
          <cell r="L84" t="str">
            <v>CHEQUE</v>
          </cell>
          <cell r="M84" t="str">
            <v>TOTAL</v>
          </cell>
        </row>
        <row r="85">
          <cell r="G85">
            <v>45938</v>
          </cell>
          <cell r="H85">
            <v>336290</v>
          </cell>
          <cell r="I85">
            <v>100600</v>
          </cell>
          <cell r="J85">
            <v>29100</v>
          </cell>
          <cell r="K85">
            <v>0</v>
          </cell>
          <cell r="L85">
            <v>0</v>
          </cell>
          <cell r="M85">
            <v>465990</v>
          </cell>
        </row>
        <row r="86">
          <cell r="G86">
            <v>45969</v>
          </cell>
          <cell r="H86">
            <v>272600</v>
          </cell>
          <cell r="I86">
            <v>0</v>
          </cell>
          <cell r="J86">
            <v>63140</v>
          </cell>
          <cell r="K86">
            <v>0</v>
          </cell>
          <cell r="L86">
            <v>0</v>
          </cell>
          <cell r="M86">
            <v>335740</v>
          </cell>
        </row>
        <row r="87">
          <cell r="G87">
            <v>45999</v>
          </cell>
          <cell r="H87">
            <v>135240</v>
          </cell>
          <cell r="I87">
            <v>2000</v>
          </cell>
          <cell r="J87">
            <v>25000</v>
          </cell>
          <cell r="K87">
            <v>0</v>
          </cell>
          <cell r="L87">
            <v>0</v>
          </cell>
          <cell r="M87">
            <v>162240</v>
          </cell>
        </row>
        <row r="88">
          <cell r="G88" t="str">
            <v>13/8/2025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G89" t="str">
            <v>14/8/2025</v>
          </cell>
          <cell r="H89">
            <v>5100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5100</v>
          </cell>
        </row>
        <row r="90">
          <cell r="G90" t="str">
            <v>15/8/2025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G91" t="str">
            <v>16/8/2025</v>
          </cell>
          <cell r="H91">
            <v>684210</v>
          </cell>
          <cell r="I91">
            <v>45000</v>
          </cell>
          <cell r="J91">
            <v>85000</v>
          </cell>
          <cell r="K91">
            <v>0</v>
          </cell>
          <cell r="L91">
            <v>90000</v>
          </cell>
          <cell r="M91">
            <v>904210</v>
          </cell>
        </row>
        <row r="92">
          <cell r="G92" t="str">
            <v>TOTAL</v>
          </cell>
          <cell r="H92">
            <v>1433440</v>
          </cell>
          <cell r="I92">
            <v>147600</v>
          </cell>
          <cell r="J92">
            <v>202240</v>
          </cell>
          <cell r="K92">
            <v>0</v>
          </cell>
          <cell r="L92">
            <v>90000</v>
          </cell>
          <cell r="M92">
            <v>1873280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YMENT"/>
      <sheetName val="CREDIT LIST"/>
      <sheetName val="Sheet3"/>
      <sheetName val="Sheet1"/>
    </sheetNames>
    <sheetDataSet>
      <sheetData sheetId="0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45938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45969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45999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 t="str">
            <v>13/8/25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 t="str">
            <v>14/8/25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 t="str">
            <v>15/8/25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 t="str">
            <v>16/8/2025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</row>
        <row r="3">
          <cell r="B3" t="str">
            <v xml:space="preserve"> CUSTOMER NAME</v>
          </cell>
          <cell r="C3" t="str">
            <v>NET AMOUNT</v>
          </cell>
          <cell r="D3" t="str">
            <v>OLD BALANCE</v>
          </cell>
          <cell r="E3" t="str">
            <v>CURRENT BALANCE</v>
          </cell>
          <cell r="F3" t="str">
            <v>DISCOUNT</v>
          </cell>
          <cell r="G3" t="str">
            <v>OPENING ADVANCE</v>
          </cell>
          <cell r="H3" t="str">
            <v>TOTAL BALANCE</v>
          </cell>
          <cell r="I3" t="str">
            <v>CASH RECEIVED</v>
          </cell>
          <cell r="J3" t="str">
            <v>SEF</v>
          </cell>
          <cell r="K3" t="str">
            <v>BRUCE</v>
          </cell>
          <cell r="L3" t="str">
            <v>PRABHU</v>
          </cell>
          <cell r="M3" t="str">
            <v>CHEQUE</v>
          </cell>
          <cell r="N3" t="str">
            <v>CASH REC</v>
          </cell>
          <cell r="O3" t="str">
            <v>SEF</v>
          </cell>
          <cell r="P3" t="str">
            <v>BRUCE</v>
          </cell>
          <cell r="Q3" t="str">
            <v>PRABHU</v>
          </cell>
          <cell r="R3" t="str">
            <v>CHEQUE</v>
          </cell>
          <cell r="S3" t="str">
            <v>CASH REC</v>
          </cell>
          <cell r="T3" t="str">
            <v>SEF</v>
          </cell>
          <cell r="U3" t="str">
            <v>BRUCE</v>
          </cell>
          <cell r="V3" t="str">
            <v>PRABHU</v>
          </cell>
          <cell r="W3" t="str">
            <v>CHEQUE</v>
          </cell>
          <cell r="X3" t="str">
            <v>CASH REC</v>
          </cell>
          <cell r="Y3" t="str">
            <v>SEF</v>
          </cell>
          <cell r="Z3" t="str">
            <v>BRUCE</v>
          </cell>
          <cell r="AA3" t="str">
            <v>PRABHU</v>
          </cell>
          <cell r="AB3" t="str">
            <v>CHEQUE</v>
          </cell>
          <cell r="AC3" t="str">
            <v>CASH REC</v>
          </cell>
          <cell r="AD3" t="str">
            <v>SEF</v>
          </cell>
          <cell r="AE3" t="str">
            <v>BRUCE</v>
          </cell>
          <cell r="AF3" t="str">
            <v>PRABHU</v>
          </cell>
          <cell r="AG3" t="str">
            <v>CHEQUE</v>
          </cell>
          <cell r="AH3" t="str">
            <v>CASH RECEIVED</v>
          </cell>
          <cell r="AI3" t="str">
            <v>SEF</v>
          </cell>
          <cell r="AJ3" t="str">
            <v>BRUCE</v>
          </cell>
          <cell r="AK3" t="str">
            <v>PRABHU</v>
          </cell>
          <cell r="AL3" t="str">
            <v>CHEQUE</v>
          </cell>
          <cell r="AM3" t="str">
            <v>CASH REC</v>
          </cell>
          <cell r="AN3" t="str">
            <v>SEF</v>
          </cell>
          <cell r="AO3" t="str">
            <v>BRUCE</v>
          </cell>
          <cell r="AP3" t="str">
            <v>PRABHU</v>
          </cell>
          <cell r="AQ3" t="str">
            <v>CHEQUE</v>
          </cell>
          <cell r="AR3" t="str">
            <v>TOTAL RECEIVED</v>
          </cell>
          <cell r="AS3" t="str">
            <v>CLOSING BALANCE</v>
          </cell>
          <cell r="AT3" t="str">
            <v>CLOSING ADVANCE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</row>
        <row r="5">
          <cell r="B5" t="str">
            <v>ALLWIN-PRAVEEN</v>
          </cell>
          <cell r="C5">
            <v>25220</v>
          </cell>
          <cell r="D5">
            <v>820</v>
          </cell>
          <cell r="E5">
            <v>26040</v>
          </cell>
          <cell r="F5">
            <v>1450</v>
          </cell>
          <cell r="G5">
            <v>0</v>
          </cell>
          <cell r="H5">
            <v>24590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9600</v>
          </cell>
          <cell r="AN5">
            <v>15000</v>
          </cell>
          <cell r="AO5">
            <v>0</v>
          </cell>
          <cell r="AP5">
            <v>0</v>
          </cell>
          <cell r="AQ5">
            <v>0</v>
          </cell>
          <cell r="AR5">
            <v>24600</v>
          </cell>
          <cell r="AS5">
            <v>0</v>
          </cell>
          <cell r="AT5">
            <v>10</v>
          </cell>
        </row>
        <row r="6">
          <cell r="B6" t="str">
            <v>AMAR</v>
          </cell>
          <cell r="C6">
            <v>6360</v>
          </cell>
          <cell r="D6">
            <v>0</v>
          </cell>
          <cell r="E6">
            <v>6360</v>
          </cell>
          <cell r="F6">
            <v>600</v>
          </cell>
          <cell r="G6">
            <v>0</v>
          </cell>
          <cell r="H6">
            <v>5760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5760</v>
          </cell>
          <cell r="AT6">
            <v>0</v>
          </cell>
        </row>
        <row r="7">
          <cell r="B7" t="str">
            <v>APR TILES</v>
          </cell>
          <cell r="C7" t="str">
            <v>No load</v>
          </cell>
          <cell r="D7">
            <v>0</v>
          </cell>
          <cell r="E7">
            <v>0</v>
          </cell>
          <cell r="F7">
            <v>0</v>
          </cell>
          <cell r="G7">
            <v>10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10</v>
          </cell>
        </row>
        <row r="8">
          <cell r="B8" t="str">
            <v>ARAL PRAVEEN</v>
          </cell>
          <cell r="C8" t="str">
            <v>No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9">
          <cell r="B9" t="str">
            <v>ARUL</v>
          </cell>
          <cell r="C9">
            <v>4070</v>
          </cell>
          <cell r="D9">
            <v>0</v>
          </cell>
          <cell r="E9">
            <v>4070</v>
          </cell>
          <cell r="F9">
            <v>200</v>
          </cell>
          <cell r="G9">
            <v>0</v>
          </cell>
          <cell r="H9">
            <v>3870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3870</v>
          </cell>
          <cell r="AT9">
            <v>0</v>
          </cell>
        </row>
        <row r="10">
          <cell r="B10" t="str">
            <v>ASIRVATHAM</v>
          </cell>
          <cell r="C10">
            <v>182000</v>
          </cell>
          <cell r="D10">
            <v>3000</v>
          </cell>
          <cell r="E10">
            <v>185000</v>
          </cell>
          <cell r="F10">
            <v>1390</v>
          </cell>
          <cell r="G10">
            <v>0</v>
          </cell>
          <cell r="H10">
            <v>183610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2000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14000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16000</v>
          </cell>
          <cell r="AS10">
            <v>167610</v>
          </cell>
          <cell r="AT10">
            <v>0</v>
          </cell>
        </row>
        <row r="11">
          <cell r="B11" t="str">
            <v>BALAN</v>
          </cell>
          <cell r="C11" t="str">
            <v>No load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</row>
        <row r="12">
          <cell r="B12" t="str">
            <v>BRUCE</v>
          </cell>
          <cell r="C12" t="str">
            <v>No load</v>
          </cell>
          <cell r="D12">
            <v>6410</v>
          </cell>
          <cell r="E12">
            <v>6410</v>
          </cell>
          <cell r="F12">
            <v>0</v>
          </cell>
          <cell r="G12">
            <v>0</v>
          </cell>
          <cell r="H12">
            <v>6410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6410</v>
          </cell>
          <cell r="AT12">
            <v>0</v>
          </cell>
        </row>
        <row r="13">
          <cell r="B13" t="str">
            <v>CLINTON</v>
          </cell>
          <cell r="C13" t="str">
            <v>No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</row>
        <row r="14">
          <cell r="B14" t="str">
            <v>CNR</v>
          </cell>
          <cell r="C14">
            <v>73920</v>
          </cell>
          <cell r="D14">
            <v>27010</v>
          </cell>
          <cell r="E14">
            <v>100930</v>
          </cell>
          <cell r="F14">
            <v>4110</v>
          </cell>
          <cell r="G14">
            <v>0</v>
          </cell>
          <cell r="H14">
            <v>96820</v>
          </cell>
          <cell r="I14">
            <v>23000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2400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50000</v>
          </cell>
          <cell r="AP14">
            <v>0</v>
          </cell>
          <cell r="AQ14">
            <v>0</v>
          </cell>
          <cell r="AR14">
            <v>75400</v>
          </cell>
          <cell r="AS14">
            <v>21420</v>
          </cell>
          <cell r="AT14">
            <v>0</v>
          </cell>
        </row>
        <row r="15">
          <cell r="B15" t="str">
            <v>CNR KUMAR</v>
          </cell>
          <cell r="C15">
            <v>4060</v>
          </cell>
          <cell r="D15">
            <v>0</v>
          </cell>
          <cell r="E15">
            <v>4060</v>
          </cell>
          <cell r="F15">
            <v>50</v>
          </cell>
          <cell r="G15">
            <v>0</v>
          </cell>
          <cell r="H15">
            <v>4010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4010</v>
          </cell>
          <cell r="AT15">
            <v>0</v>
          </cell>
        </row>
        <row r="16">
          <cell r="B16" t="str">
            <v>DHAS</v>
          </cell>
          <cell r="C16" t="str">
            <v>No load</v>
          </cell>
          <cell r="D16">
            <v>290</v>
          </cell>
          <cell r="E16">
            <v>290</v>
          </cell>
          <cell r="F16">
            <v>0</v>
          </cell>
          <cell r="G16">
            <v>0</v>
          </cell>
          <cell r="H16">
            <v>290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290</v>
          </cell>
          <cell r="AT16">
            <v>0</v>
          </cell>
        </row>
        <row r="17">
          <cell r="B17" t="str">
            <v>DSR RAJAN</v>
          </cell>
          <cell r="C17" t="str">
            <v>No load</v>
          </cell>
          <cell r="D17">
            <v>10910</v>
          </cell>
          <cell r="E17">
            <v>10910</v>
          </cell>
          <cell r="F17">
            <v>0</v>
          </cell>
          <cell r="G17">
            <v>0</v>
          </cell>
          <cell r="H17">
            <v>10910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10910</v>
          </cell>
          <cell r="AT17">
            <v>0</v>
          </cell>
        </row>
        <row r="18">
          <cell r="B18" t="str">
            <v>IYYAPPAN M</v>
          </cell>
          <cell r="C18" t="str">
            <v>No load</v>
          </cell>
          <cell r="D18">
            <v>50</v>
          </cell>
          <cell r="E18">
            <v>50</v>
          </cell>
          <cell r="F18">
            <v>0</v>
          </cell>
          <cell r="G18">
            <v>0</v>
          </cell>
          <cell r="H18">
            <v>50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50</v>
          </cell>
          <cell r="AT18">
            <v>0</v>
          </cell>
        </row>
        <row r="19">
          <cell r="B19" t="str">
            <v>JANAKI</v>
          </cell>
          <cell r="C19">
            <v>219410</v>
          </cell>
          <cell r="D19">
            <v>111850</v>
          </cell>
          <cell r="E19">
            <v>331260</v>
          </cell>
          <cell r="F19">
            <v>12750</v>
          </cell>
          <cell r="G19">
            <v>0</v>
          </cell>
          <cell r="H19">
            <v>318510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111850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111850</v>
          </cell>
          <cell r="AS19">
            <v>206660</v>
          </cell>
          <cell r="AT19">
            <v>0</v>
          </cell>
        </row>
        <row r="20">
          <cell r="B20" t="str">
            <v>JEGAN JKT</v>
          </cell>
          <cell r="C20" t="str">
            <v>No load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</row>
        <row r="21">
          <cell r="B21" t="str">
            <v>JEYARAJ INTERLOCK</v>
          </cell>
          <cell r="C21" t="str">
            <v>No load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</row>
        <row r="22">
          <cell r="B22" t="str">
            <v>KANNAN KANNAN</v>
          </cell>
          <cell r="C22">
            <v>139530</v>
          </cell>
          <cell r="D22">
            <v>0</v>
          </cell>
          <cell r="E22">
            <v>139530</v>
          </cell>
          <cell r="F22">
            <v>4870</v>
          </cell>
          <cell r="G22">
            <v>0</v>
          </cell>
          <cell r="H22">
            <v>134660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134660</v>
          </cell>
          <cell r="AT22">
            <v>0</v>
          </cell>
        </row>
        <row r="23">
          <cell r="B23" t="str">
            <v>KARIKALAN</v>
          </cell>
          <cell r="C23">
            <v>16640</v>
          </cell>
          <cell r="D23">
            <v>0</v>
          </cell>
          <cell r="E23">
            <v>16640</v>
          </cell>
          <cell r="F23">
            <v>150</v>
          </cell>
          <cell r="G23">
            <v>30</v>
          </cell>
          <cell r="H23">
            <v>16460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16460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16460</v>
          </cell>
          <cell r="AS23">
            <v>0</v>
          </cell>
          <cell r="AT23">
            <v>0</v>
          </cell>
        </row>
        <row r="24">
          <cell r="B24" t="str">
            <v>KINCY</v>
          </cell>
          <cell r="C24">
            <v>24180</v>
          </cell>
          <cell r="D24">
            <v>27350</v>
          </cell>
          <cell r="E24">
            <v>51530</v>
          </cell>
          <cell r="F24">
            <v>1410</v>
          </cell>
          <cell r="G24">
            <v>0</v>
          </cell>
          <cell r="H24">
            <v>50120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27350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27350</v>
          </cell>
          <cell r="AS24">
            <v>22770</v>
          </cell>
          <cell r="AT24">
            <v>0</v>
          </cell>
        </row>
        <row r="25">
          <cell r="B25" t="str">
            <v>KITTU</v>
          </cell>
          <cell r="C25">
            <v>38720</v>
          </cell>
          <cell r="D25">
            <v>0</v>
          </cell>
          <cell r="E25">
            <v>38720</v>
          </cell>
          <cell r="F25">
            <v>3510</v>
          </cell>
          <cell r="G25">
            <v>10</v>
          </cell>
          <cell r="H25">
            <v>35200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35200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35200</v>
          </cell>
          <cell r="AS25">
            <v>0</v>
          </cell>
          <cell r="AT25">
            <v>0</v>
          </cell>
        </row>
        <row r="26">
          <cell r="B26" t="str">
            <v>KRISHNAN</v>
          </cell>
          <cell r="C26">
            <v>1970</v>
          </cell>
          <cell r="D26">
            <v>5760</v>
          </cell>
          <cell r="E26">
            <v>7730</v>
          </cell>
          <cell r="F26">
            <v>0</v>
          </cell>
          <cell r="G26">
            <v>0</v>
          </cell>
          <cell r="H26">
            <v>7730</v>
          </cell>
          <cell r="I26">
            <v>5800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5800</v>
          </cell>
          <cell r="AS26">
            <v>1930</v>
          </cell>
          <cell r="AT26">
            <v>0</v>
          </cell>
        </row>
        <row r="27">
          <cell r="B27" t="str">
            <v>KUMAR ARAL</v>
          </cell>
          <cell r="C27">
            <v>4430</v>
          </cell>
          <cell r="D27">
            <v>0</v>
          </cell>
          <cell r="E27">
            <v>4430</v>
          </cell>
          <cell r="F27">
            <v>0</v>
          </cell>
          <cell r="G27">
            <v>0</v>
          </cell>
          <cell r="H27">
            <v>4430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4430</v>
          </cell>
          <cell r="AT27">
            <v>0</v>
          </cell>
        </row>
        <row r="28">
          <cell r="B28" t="str">
            <v>KUMAR THAZHAKUDY</v>
          </cell>
          <cell r="C28">
            <v>83420</v>
          </cell>
          <cell r="D28">
            <v>6380</v>
          </cell>
          <cell r="E28">
            <v>89800</v>
          </cell>
          <cell r="F28">
            <v>650</v>
          </cell>
          <cell r="G28">
            <v>0</v>
          </cell>
          <cell r="H28">
            <v>89150</v>
          </cell>
          <cell r="I28">
            <v>0</v>
          </cell>
          <cell r="J28">
            <v>0</v>
          </cell>
          <cell r="K28">
            <v>5000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35000</v>
          </cell>
          <cell r="AP28">
            <v>0</v>
          </cell>
          <cell r="AQ28">
            <v>0</v>
          </cell>
          <cell r="AR28">
            <v>40000</v>
          </cell>
          <cell r="AS28">
            <v>49150</v>
          </cell>
          <cell r="AT28">
            <v>0</v>
          </cell>
        </row>
        <row r="29">
          <cell r="B29" t="str">
            <v>LEON</v>
          </cell>
          <cell r="C29" t="str">
            <v>No load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</row>
        <row r="30">
          <cell r="B30" t="str">
            <v>LINGAM</v>
          </cell>
          <cell r="C30">
            <v>5580</v>
          </cell>
          <cell r="D30">
            <v>15280</v>
          </cell>
          <cell r="E30">
            <v>20860</v>
          </cell>
          <cell r="F30">
            <v>50</v>
          </cell>
          <cell r="G30">
            <v>0</v>
          </cell>
          <cell r="H30">
            <v>20810</v>
          </cell>
          <cell r="I30">
            <v>15300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15300</v>
          </cell>
          <cell r="AS30">
            <v>5510</v>
          </cell>
          <cell r="AT30">
            <v>0</v>
          </cell>
        </row>
        <row r="31">
          <cell r="B31" t="str">
            <v>MANOGAR</v>
          </cell>
          <cell r="C31">
            <v>62050</v>
          </cell>
          <cell r="D31">
            <v>8850</v>
          </cell>
          <cell r="E31">
            <v>70900</v>
          </cell>
          <cell r="F31">
            <v>520</v>
          </cell>
          <cell r="G31">
            <v>0</v>
          </cell>
          <cell r="H31">
            <v>70380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8850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8850</v>
          </cell>
          <cell r="AS31">
            <v>61530</v>
          </cell>
          <cell r="AT31">
            <v>0</v>
          </cell>
        </row>
        <row r="32">
          <cell r="B32" t="str">
            <v>MKV</v>
          </cell>
          <cell r="C32">
            <v>174150</v>
          </cell>
          <cell r="D32">
            <v>2840</v>
          </cell>
          <cell r="E32">
            <v>176990</v>
          </cell>
          <cell r="F32">
            <v>1550</v>
          </cell>
          <cell r="G32">
            <v>0</v>
          </cell>
          <cell r="H32">
            <v>175440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172600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172600</v>
          </cell>
          <cell r="AS32">
            <v>2840</v>
          </cell>
          <cell r="AT32">
            <v>0</v>
          </cell>
        </row>
        <row r="33">
          <cell r="B33" t="str">
            <v>MURUGAN QUARRY</v>
          </cell>
          <cell r="C33" t="str">
            <v>No load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</row>
        <row r="34">
          <cell r="B34" t="str">
            <v>MURUGAN SAHADEVAN</v>
          </cell>
          <cell r="C34">
            <v>100650</v>
          </cell>
          <cell r="D34">
            <v>0</v>
          </cell>
          <cell r="E34">
            <v>100650</v>
          </cell>
          <cell r="F34">
            <v>0</v>
          </cell>
          <cell r="G34">
            <v>0</v>
          </cell>
          <cell r="H34">
            <v>100650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100650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100650</v>
          </cell>
          <cell r="AS34">
            <v>0</v>
          </cell>
          <cell r="AT34">
            <v>0</v>
          </cell>
        </row>
        <row r="35">
          <cell r="B35" t="str">
            <v>MURUGAPPAN</v>
          </cell>
          <cell r="C35">
            <v>7650</v>
          </cell>
          <cell r="D35">
            <v>30080</v>
          </cell>
          <cell r="E35">
            <v>37730</v>
          </cell>
          <cell r="F35">
            <v>50</v>
          </cell>
          <cell r="G35">
            <v>0</v>
          </cell>
          <cell r="H35">
            <v>37680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29000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29000</v>
          </cell>
          <cell r="AS35">
            <v>8680</v>
          </cell>
          <cell r="AT35">
            <v>0</v>
          </cell>
        </row>
        <row r="36">
          <cell r="B36" t="str">
            <v>NADARAJAN</v>
          </cell>
          <cell r="C36">
            <v>94400</v>
          </cell>
          <cell r="D36">
            <v>25750</v>
          </cell>
          <cell r="E36">
            <v>120150</v>
          </cell>
          <cell r="F36">
            <v>5530</v>
          </cell>
          <cell r="G36">
            <v>0</v>
          </cell>
          <cell r="H36">
            <v>114620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100750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100750</v>
          </cell>
          <cell r="AS36">
            <v>13870</v>
          </cell>
          <cell r="AT36">
            <v>0</v>
          </cell>
        </row>
        <row r="37">
          <cell r="B37" t="str">
            <v>NAGALAXMI</v>
          </cell>
          <cell r="C37" t="str">
            <v>No load</v>
          </cell>
          <cell r="D37">
            <v>6120</v>
          </cell>
          <cell r="E37">
            <v>6120</v>
          </cell>
          <cell r="F37">
            <v>0</v>
          </cell>
          <cell r="G37">
            <v>0</v>
          </cell>
          <cell r="H37">
            <v>6120</v>
          </cell>
          <cell r="I37">
            <v>0</v>
          </cell>
          <cell r="J37">
            <v>0</v>
          </cell>
          <cell r="K37">
            <v>6100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6100</v>
          </cell>
          <cell r="AS37">
            <v>20</v>
          </cell>
          <cell r="AT37">
            <v>0</v>
          </cell>
        </row>
        <row r="38">
          <cell r="B38" t="str">
            <v>NAGARAJAN</v>
          </cell>
          <cell r="C38">
            <v>44590</v>
          </cell>
          <cell r="D38">
            <v>0</v>
          </cell>
          <cell r="E38">
            <v>44590</v>
          </cell>
          <cell r="F38">
            <v>300</v>
          </cell>
          <cell r="G38">
            <v>0</v>
          </cell>
          <cell r="H38">
            <v>44290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42200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42200</v>
          </cell>
          <cell r="AS38">
            <v>2090</v>
          </cell>
          <cell r="AT38">
            <v>0</v>
          </cell>
        </row>
        <row r="39">
          <cell r="B39" t="str">
            <v>NARAYANAN</v>
          </cell>
          <cell r="C39">
            <v>11520</v>
          </cell>
          <cell r="D39">
            <v>0</v>
          </cell>
          <cell r="E39">
            <v>11520</v>
          </cell>
          <cell r="F39">
            <v>220</v>
          </cell>
          <cell r="G39">
            <v>0</v>
          </cell>
          <cell r="H39">
            <v>11300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11300</v>
          </cell>
          <cell r="AT39">
            <v>0</v>
          </cell>
        </row>
        <row r="40">
          <cell r="B40" t="str">
            <v>PANNEER</v>
          </cell>
          <cell r="C40">
            <v>48760</v>
          </cell>
          <cell r="D40">
            <v>8090</v>
          </cell>
          <cell r="E40">
            <v>56850</v>
          </cell>
          <cell r="F40">
            <v>580</v>
          </cell>
          <cell r="G40">
            <v>0</v>
          </cell>
          <cell r="H40">
            <v>56270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8090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8090</v>
          </cell>
          <cell r="AS40">
            <v>48180</v>
          </cell>
          <cell r="AT40">
            <v>0</v>
          </cell>
        </row>
        <row r="41">
          <cell r="B41" t="str">
            <v>PAREETH</v>
          </cell>
          <cell r="C41">
            <v>161350</v>
          </cell>
          <cell r="D41">
            <v>0</v>
          </cell>
          <cell r="E41">
            <v>161350</v>
          </cell>
          <cell r="F41">
            <v>7350</v>
          </cell>
          <cell r="G41">
            <v>0</v>
          </cell>
          <cell r="H41">
            <v>154000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64000</v>
          </cell>
          <cell r="AN41">
            <v>0</v>
          </cell>
          <cell r="AO41">
            <v>0</v>
          </cell>
          <cell r="AP41">
            <v>0</v>
          </cell>
          <cell r="AQ41">
            <v>90000</v>
          </cell>
          <cell r="AR41">
            <v>154000</v>
          </cell>
          <cell r="AS41">
            <v>0</v>
          </cell>
          <cell r="AT41">
            <v>0</v>
          </cell>
        </row>
        <row r="42">
          <cell r="B42" t="str">
            <v>PARTHIBEN SEETHAPAL</v>
          </cell>
          <cell r="C42">
            <v>44500</v>
          </cell>
          <cell r="D42">
            <v>0</v>
          </cell>
          <cell r="E42">
            <v>44500</v>
          </cell>
          <cell r="F42">
            <v>400</v>
          </cell>
          <cell r="G42">
            <v>40</v>
          </cell>
          <cell r="H42">
            <v>44060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14000</v>
          </cell>
          <cell r="AN42">
            <v>30000</v>
          </cell>
          <cell r="AO42">
            <v>0</v>
          </cell>
          <cell r="AP42">
            <v>0</v>
          </cell>
          <cell r="AQ42">
            <v>0</v>
          </cell>
          <cell r="AR42">
            <v>44000</v>
          </cell>
          <cell r="AS42">
            <v>60</v>
          </cell>
          <cell r="AT42">
            <v>0</v>
          </cell>
        </row>
        <row r="43">
          <cell r="B43" t="str">
            <v>PARTHIPAN</v>
          </cell>
          <cell r="C43">
            <v>692200</v>
          </cell>
          <cell r="D43">
            <v>5910570</v>
          </cell>
          <cell r="E43">
            <v>6602770</v>
          </cell>
          <cell r="F43">
            <v>0</v>
          </cell>
          <cell r="G43">
            <v>0</v>
          </cell>
          <cell r="H43">
            <v>6602770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6602770</v>
          </cell>
          <cell r="AT43">
            <v>0</v>
          </cell>
        </row>
        <row r="44">
          <cell r="B44" t="str">
            <v>PRAVEEN</v>
          </cell>
          <cell r="C44">
            <v>127970</v>
          </cell>
          <cell r="D44">
            <v>91690</v>
          </cell>
          <cell r="E44">
            <v>219660</v>
          </cell>
          <cell r="F44">
            <v>1220</v>
          </cell>
          <cell r="G44">
            <v>0</v>
          </cell>
          <cell r="H44">
            <v>218440</v>
          </cell>
          <cell r="I44">
            <v>70000</v>
          </cell>
          <cell r="J44">
            <v>20000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90000</v>
          </cell>
          <cell r="AS44">
            <v>128440</v>
          </cell>
          <cell r="AT44">
            <v>0</v>
          </cell>
        </row>
        <row r="45">
          <cell r="B45" t="str">
            <v>PRAVEEN ARAL</v>
          </cell>
          <cell r="C45" t="str">
            <v>No load</v>
          </cell>
          <cell r="D45">
            <v>0</v>
          </cell>
          <cell r="E45">
            <v>0</v>
          </cell>
          <cell r="F45">
            <v>0</v>
          </cell>
          <cell r="G45">
            <v>10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10</v>
          </cell>
        </row>
        <row r="46">
          <cell r="B46" t="str">
            <v>PSK</v>
          </cell>
          <cell r="C46">
            <v>13400</v>
          </cell>
          <cell r="D46">
            <v>18000</v>
          </cell>
          <cell r="E46">
            <v>31400</v>
          </cell>
          <cell r="F46">
            <v>150</v>
          </cell>
          <cell r="G46">
            <v>0</v>
          </cell>
          <cell r="H46">
            <v>31250</v>
          </cell>
          <cell r="I46">
            <v>0</v>
          </cell>
          <cell r="J46">
            <v>0</v>
          </cell>
          <cell r="K46">
            <v>18000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18000</v>
          </cell>
          <cell r="AS46">
            <v>13250</v>
          </cell>
          <cell r="AT46">
            <v>0</v>
          </cell>
        </row>
        <row r="47">
          <cell r="B47" t="str">
            <v>RAJAN</v>
          </cell>
          <cell r="C47">
            <v>27710</v>
          </cell>
          <cell r="D47">
            <v>2430</v>
          </cell>
          <cell r="E47">
            <v>30140</v>
          </cell>
          <cell r="F47">
            <v>200</v>
          </cell>
          <cell r="G47">
            <v>0</v>
          </cell>
          <cell r="H47">
            <v>29940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29940</v>
          </cell>
          <cell r="AT47">
            <v>0</v>
          </cell>
        </row>
        <row r="48">
          <cell r="B48" t="str">
            <v>RAJAN THIDAL</v>
          </cell>
          <cell r="C48">
            <v>17710</v>
          </cell>
          <cell r="D48">
            <v>9840</v>
          </cell>
          <cell r="E48">
            <v>27550</v>
          </cell>
          <cell r="F48">
            <v>100</v>
          </cell>
          <cell r="G48">
            <v>0</v>
          </cell>
          <cell r="H48">
            <v>27450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9000</v>
          </cell>
          <cell r="Q48">
            <v>0</v>
          </cell>
          <cell r="R48">
            <v>0</v>
          </cell>
          <cell r="S48">
            <v>840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9840</v>
          </cell>
          <cell r="AS48">
            <v>17610</v>
          </cell>
          <cell r="AT48">
            <v>0</v>
          </cell>
        </row>
        <row r="49">
          <cell r="B49" t="str">
            <v>RAJARETHINAM</v>
          </cell>
          <cell r="C49">
            <v>103330</v>
          </cell>
          <cell r="D49">
            <v>59170</v>
          </cell>
          <cell r="E49">
            <v>162500</v>
          </cell>
          <cell r="F49">
            <v>800</v>
          </cell>
          <cell r="G49">
            <v>0</v>
          </cell>
          <cell r="H49">
            <v>161700</v>
          </cell>
          <cell r="I49">
            <v>58000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25000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83000</v>
          </cell>
          <cell r="AS49">
            <v>78700</v>
          </cell>
          <cell r="AT49">
            <v>0</v>
          </cell>
        </row>
        <row r="50">
          <cell r="B50" t="str">
            <v>RAMACHANDRAN</v>
          </cell>
          <cell r="C50" t="str">
            <v>No load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</row>
        <row r="51">
          <cell r="B51" t="str">
            <v>RAMAIYA HARDWARS</v>
          </cell>
          <cell r="C51">
            <v>13310</v>
          </cell>
          <cell r="D51">
            <v>0</v>
          </cell>
          <cell r="E51">
            <v>13310</v>
          </cell>
          <cell r="F51">
            <v>0</v>
          </cell>
          <cell r="G51">
            <v>0</v>
          </cell>
          <cell r="H51">
            <v>13310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13310</v>
          </cell>
          <cell r="AT51">
            <v>0</v>
          </cell>
        </row>
        <row r="52">
          <cell r="B52" t="str">
            <v>RAMIYYA</v>
          </cell>
          <cell r="C52" t="str">
            <v>No load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</row>
        <row r="53">
          <cell r="B53" t="str">
            <v>RAJKUMAR BULK</v>
          </cell>
          <cell r="C53" t="str">
            <v>No load</v>
          </cell>
          <cell r="D53">
            <v>4480</v>
          </cell>
          <cell r="E53">
            <v>4480</v>
          </cell>
          <cell r="F53">
            <v>0</v>
          </cell>
          <cell r="G53">
            <v>0</v>
          </cell>
          <cell r="H53">
            <v>4480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4480</v>
          </cell>
          <cell r="AT53">
            <v>0</v>
          </cell>
        </row>
        <row r="54">
          <cell r="B54" t="str">
            <v>RAZZAK</v>
          </cell>
          <cell r="C54">
            <v>168540</v>
          </cell>
          <cell r="D54">
            <v>114180</v>
          </cell>
          <cell r="E54">
            <v>282720</v>
          </cell>
          <cell r="F54">
            <v>9030</v>
          </cell>
          <cell r="G54">
            <v>0</v>
          </cell>
          <cell r="H54">
            <v>273690</v>
          </cell>
          <cell r="I54">
            <v>114190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114190</v>
          </cell>
          <cell r="AS54">
            <v>159500</v>
          </cell>
          <cell r="AT54">
            <v>0</v>
          </cell>
        </row>
        <row r="55">
          <cell r="B55" t="str">
            <v>REENA TRADERS</v>
          </cell>
          <cell r="C55">
            <v>109840</v>
          </cell>
          <cell r="D55">
            <v>250</v>
          </cell>
          <cell r="E55">
            <v>110090</v>
          </cell>
          <cell r="F55">
            <v>1200</v>
          </cell>
          <cell r="G55">
            <v>0</v>
          </cell>
          <cell r="H55">
            <v>108890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105500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105500</v>
          </cell>
          <cell r="AS55">
            <v>3390</v>
          </cell>
          <cell r="AT55">
            <v>0</v>
          </cell>
        </row>
        <row r="56">
          <cell r="B56" t="str">
            <v>REES BLUE METALS</v>
          </cell>
          <cell r="C56" t="str">
            <v>No load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</row>
        <row r="57">
          <cell r="B57" t="str">
            <v>RKL</v>
          </cell>
          <cell r="C57">
            <v>13010</v>
          </cell>
          <cell r="D57">
            <v>180810</v>
          </cell>
          <cell r="E57">
            <v>193820</v>
          </cell>
          <cell r="F57">
            <v>0</v>
          </cell>
          <cell r="G57">
            <v>0</v>
          </cell>
          <cell r="H57">
            <v>193820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193820</v>
          </cell>
          <cell r="AT57">
            <v>0</v>
          </cell>
        </row>
        <row r="58">
          <cell r="B58" t="str">
            <v>ROYAL PEARLS CONSTRUCTION</v>
          </cell>
          <cell r="C58" t="str">
            <v>No load</v>
          </cell>
          <cell r="D58">
            <v>11270</v>
          </cell>
          <cell r="E58">
            <v>11270</v>
          </cell>
          <cell r="F58">
            <v>0</v>
          </cell>
          <cell r="G58">
            <v>0</v>
          </cell>
          <cell r="H58">
            <v>11270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11270</v>
          </cell>
          <cell r="AT58">
            <v>0</v>
          </cell>
        </row>
        <row r="59">
          <cell r="B59" t="str">
            <v>RS PRABHU</v>
          </cell>
          <cell r="C59">
            <v>18720</v>
          </cell>
          <cell r="D59">
            <v>0</v>
          </cell>
          <cell r="E59">
            <v>18720</v>
          </cell>
          <cell r="F59">
            <v>0</v>
          </cell>
          <cell r="G59">
            <v>0</v>
          </cell>
          <cell r="H59">
            <v>18720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18720</v>
          </cell>
          <cell r="AT59">
            <v>0</v>
          </cell>
        </row>
        <row r="60">
          <cell r="B60" t="str">
            <v>SARAVANAN</v>
          </cell>
          <cell r="C60">
            <v>24030</v>
          </cell>
          <cell r="D60">
            <v>29850</v>
          </cell>
          <cell r="E60">
            <v>53880</v>
          </cell>
          <cell r="F60">
            <v>200</v>
          </cell>
          <cell r="G60">
            <v>0</v>
          </cell>
          <cell r="H60">
            <v>53680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20000</v>
          </cell>
          <cell r="O60">
            <v>0</v>
          </cell>
          <cell r="P60">
            <v>9850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29850</v>
          </cell>
          <cell r="AS60">
            <v>23830</v>
          </cell>
          <cell r="AT60">
            <v>0</v>
          </cell>
        </row>
        <row r="61">
          <cell r="B61" t="str">
            <v>SATHISH SA</v>
          </cell>
          <cell r="C61" t="str">
            <v>No load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</row>
        <row r="62">
          <cell r="B62" t="str">
            <v>SHEK</v>
          </cell>
          <cell r="C62">
            <v>110780</v>
          </cell>
          <cell r="D62">
            <v>1910</v>
          </cell>
          <cell r="E62">
            <v>112690</v>
          </cell>
          <cell r="F62">
            <v>4690</v>
          </cell>
          <cell r="G62">
            <v>0</v>
          </cell>
          <cell r="H62">
            <v>108000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108000</v>
          </cell>
          <cell r="AT62">
            <v>0</v>
          </cell>
        </row>
        <row r="63">
          <cell r="B63" t="str">
            <v>SOOSAI MICHEAL</v>
          </cell>
          <cell r="C63" t="str">
            <v>No load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</row>
        <row r="64">
          <cell r="B64" t="str">
            <v>STALIN</v>
          </cell>
          <cell r="C64" t="str">
            <v>No load</v>
          </cell>
          <cell r="D64">
            <v>6490</v>
          </cell>
          <cell r="E64">
            <v>6490</v>
          </cell>
          <cell r="F64">
            <v>0</v>
          </cell>
          <cell r="G64">
            <v>0</v>
          </cell>
          <cell r="H64">
            <v>6490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6490</v>
          </cell>
          <cell r="AT64">
            <v>0</v>
          </cell>
        </row>
        <row r="65">
          <cell r="B65" t="str">
            <v>SUBASH</v>
          </cell>
          <cell r="C65">
            <v>12290</v>
          </cell>
          <cell r="D65">
            <v>5110</v>
          </cell>
          <cell r="E65">
            <v>17400</v>
          </cell>
          <cell r="F65">
            <v>100</v>
          </cell>
          <cell r="G65">
            <v>0</v>
          </cell>
          <cell r="H65">
            <v>17300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5100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5100</v>
          </cell>
          <cell r="AS65">
            <v>12200</v>
          </cell>
          <cell r="AT65">
            <v>0</v>
          </cell>
        </row>
        <row r="66">
          <cell r="B66" t="str">
            <v>SUGUMARAN</v>
          </cell>
          <cell r="C66">
            <v>6680</v>
          </cell>
          <cell r="D66">
            <v>3940</v>
          </cell>
          <cell r="E66">
            <v>10620</v>
          </cell>
          <cell r="F66">
            <v>0</v>
          </cell>
          <cell r="G66">
            <v>0</v>
          </cell>
          <cell r="H66">
            <v>10620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10620</v>
          </cell>
          <cell r="AT66">
            <v>0</v>
          </cell>
        </row>
        <row r="67">
          <cell r="B67" t="str">
            <v>SURESH TAMIL RAJ</v>
          </cell>
          <cell r="C67" t="str">
            <v>No load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</row>
        <row r="68">
          <cell r="B68" t="str">
            <v>SUYAMBU</v>
          </cell>
          <cell r="C68" t="str">
            <v>No load</v>
          </cell>
          <cell r="D68">
            <v>620</v>
          </cell>
          <cell r="E68">
            <v>620</v>
          </cell>
          <cell r="F68">
            <v>0</v>
          </cell>
          <cell r="G68">
            <v>0</v>
          </cell>
          <cell r="H68">
            <v>620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620</v>
          </cell>
          <cell r="AT68">
            <v>0</v>
          </cell>
        </row>
        <row r="69">
          <cell r="B69" t="str">
            <v>SUYAMBURAJAN</v>
          </cell>
          <cell r="C69" t="str">
            <v>No load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</row>
        <row r="70">
          <cell r="B70" t="str">
            <v>T.MURUGAN</v>
          </cell>
          <cell r="C70" t="str">
            <v>No load</v>
          </cell>
          <cell r="D70">
            <v>950</v>
          </cell>
          <cell r="E70">
            <v>950</v>
          </cell>
          <cell r="F70">
            <v>0</v>
          </cell>
          <cell r="G70">
            <v>0</v>
          </cell>
          <cell r="H70">
            <v>950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950</v>
          </cell>
          <cell r="AT70">
            <v>0</v>
          </cell>
        </row>
        <row r="71">
          <cell r="B71" t="str">
            <v>THAMIRAPARANI CONCREAT PLANT</v>
          </cell>
          <cell r="C71" t="str">
            <v>No load</v>
          </cell>
          <cell r="D71">
            <v>576230</v>
          </cell>
          <cell r="E71">
            <v>576230</v>
          </cell>
          <cell r="F71">
            <v>0</v>
          </cell>
          <cell r="G71">
            <v>0</v>
          </cell>
          <cell r="H71">
            <v>576230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100000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100000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200000</v>
          </cell>
          <cell r="AS71">
            <v>376230</v>
          </cell>
          <cell r="AT71">
            <v>0</v>
          </cell>
        </row>
        <row r="72">
          <cell r="B72" t="str">
            <v>THANGAMANI</v>
          </cell>
          <cell r="C72">
            <v>45180</v>
          </cell>
          <cell r="D72">
            <v>0</v>
          </cell>
          <cell r="E72">
            <v>45180</v>
          </cell>
          <cell r="F72">
            <v>400</v>
          </cell>
          <cell r="G72">
            <v>0</v>
          </cell>
          <cell r="H72">
            <v>44780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44780</v>
          </cell>
          <cell r="AT72">
            <v>0</v>
          </cell>
        </row>
        <row r="73">
          <cell r="B73" t="str">
            <v>THANGASELVAN</v>
          </cell>
          <cell r="C73">
            <v>9820</v>
          </cell>
          <cell r="D73">
            <v>2670</v>
          </cell>
          <cell r="E73">
            <v>12490</v>
          </cell>
          <cell r="F73">
            <v>100</v>
          </cell>
          <cell r="G73">
            <v>0</v>
          </cell>
          <cell r="H73">
            <v>12390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3000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3000</v>
          </cell>
          <cell r="AS73">
            <v>9390</v>
          </cell>
          <cell r="AT73">
            <v>0</v>
          </cell>
        </row>
        <row r="74">
          <cell r="B74" t="str">
            <v>VETHIESH</v>
          </cell>
          <cell r="C74">
            <v>6990</v>
          </cell>
          <cell r="D74">
            <v>55090</v>
          </cell>
          <cell r="E74">
            <v>62080</v>
          </cell>
          <cell r="F74">
            <v>0</v>
          </cell>
          <cell r="G74">
            <v>0</v>
          </cell>
          <cell r="H74">
            <v>62080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40000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10000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50000</v>
          </cell>
          <cell r="AS74">
            <v>12080</v>
          </cell>
          <cell r="AT74">
            <v>0</v>
          </cell>
        </row>
        <row r="75">
          <cell r="B75" t="str">
            <v>VIJAY</v>
          </cell>
          <cell r="C75">
            <v>194930</v>
          </cell>
          <cell r="D75">
            <v>130600</v>
          </cell>
          <cell r="E75">
            <v>325530</v>
          </cell>
          <cell r="F75">
            <v>1420</v>
          </cell>
          <cell r="G75">
            <v>0</v>
          </cell>
          <cell r="H75">
            <v>324110</v>
          </cell>
          <cell r="I75">
            <v>50000</v>
          </cell>
          <cell r="J75">
            <v>80600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130600</v>
          </cell>
          <cell r="AS75">
            <v>193510</v>
          </cell>
          <cell r="AT75">
            <v>0</v>
          </cell>
        </row>
        <row r="76">
          <cell r="B76" t="str">
            <v>VKR</v>
          </cell>
          <cell r="C76" t="str">
            <v>No load</v>
          </cell>
          <cell r="D76">
            <v>0</v>
          </cell>
          <cell r="E76">
            <v>0</v>
          </cell>
          <cell r="F76">
            <v>0</v>
          </cell>
          <cell r="G76">
            <v>30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30</v>
          </cell>
        </row>
        <row r="77">
          <cell r="B77" t="str">
            <v>V.M.VIGNESH</v>
          </cell>
          <cell r="C77" t="str">
            <v>No load</v>
          </cell>
          <cell r="D77">
            <v>37350</v>
          </cell>
          <cell r="E77">
            <v>37350</v>
          </cell>
          <cell r="F77">
            <v>0</v>
          </cell>
          <cell r="G77">
            <v>0</v>
          </cell>
          <cell r="H77">
            <v>37350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37350</v>
          </cell>
          <cell r="AT77">
            <v>0</v>
          </cell>
        </row>
        <row r="78">
          <cell r="B78">
            <v>0</v>
          </cell>
          <cell r="C78">
            <v>3295570</v>
          </cell>
          <cell r="D78">
            <v>7550340</v>
          </cell>
          <cell r="E78">
            <v>10845910</v>
          </cell>
          <cell r="F78">
            <v>67300</v>
          </cell>
          <cell r="G78">
            <v>130</v>
          </cell>
          <cell r="H78">
            <v>10778530</v>
          </cell>
          <cell r="I78">
            <v>336290</v>
          </cell>
          <cell r="J78">
            <v>100600</v>
          </cell>
          <cell r="K78">
            <v>29100</v>
          </cell>
          <cell r="L78">
            <v>0</v>
          </cell>
          <cell r="M78">
            <v>0</v>
          </cell>
          <cell r="N78">
            <v>272600</v>
          </cell>
          <cell r="O78">
            <v>0</v>
          </cell>
          <cell r="P78">
            <v>63140</v>
          </cell>
          <cell r="Q78">
            <v>0</v>
          </cell>
          <cell r="R78">
            <v>0</v>
          </cell>
          <cell r="S78">
            <v>135240</v>
          </cell>
          <cell r="T78">
            <v>2000</v>
          </cell>
          <cell r="U78">
            <v>25000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5100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684210</v>
          </cell>
          <cell r="AN78">
            <v>45000</v>
          </cell>
          <cell r="AO78">
            <v>85000</v>
          </cell>
          <cell r="AP78">
            <v>0</v>
          </cell>
          <cell r="AQ78">
            <v>90000</v>
          </cell>
          <cell r="AR78">
            <v>1873280</v>
          </cell>
          <cell r="AS78">
            <v>8905260</v>
          </cell>
          <cell r="AT78">
            <v>60</v>
          </cell>
        </row>
        <row r="81"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 t="str">
            <v>TOTAL</v>
          </cell>
        </row>
        <row r="82"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 t="str">
            <v>TOTAL</v>
          </cell>
        </row>
        <row r="83"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254200</v>
          </cell>
        </row>
        <row r="84">
          <cell r="G84" t="str">
            <v>DATE</v>
          </cell>
          <cell r="H84" t="str">
            <v>CASH</v>
          </cell>
          <cell r="I84" t="str">
            <v>SEF</v>
          </cell>
          <cell r="J84" t="str">
            <v>BRUCE</v>
          </cell>
          <cell r="K84" t="str">
            <v>PRABHU</v>
          </cell>
          <cell r="L84" t="str">
            <v>CHEQUE</v>
          </cell>
          <cell r="M84" t="str">
            <v>TOTAL</v>
          </cell>
        </row>
        <row r="85">
          <cell r="G85">
            <v>45938</v>
          </cell>
          <cell r="H85">
            <v>336290</v>
          </cell>
          <cell r="I85">
            <v>100600</v>
          </cell>
          <cell r="J85">
            <v>29100</v>
          </cell>
          <cell r="K85">
            <v>0</v>
          </cell>
          <cell r="L85">
            <v>0</v>
          </cell>
          <cell r="M85">
            <v>465990</v>
          </cell>
        </row>
        <row r="86">
          <cell r="G86">
            <v>45969</v>
          </cell>
          <cell r="H86">
            <v>272600</v>
          </cell>
          <cell r="I86">
            <v>0</v>
          </cell>
          <cell r="J86">
            <v>63140</v>
          </cell>
          <cell r="K86">
            <v>0</v>
          </cell>
          <cell r="L86">
            <v>0</v>
          </cell>
          <cell r="M86">
            <v>335740</v>
          </cell>
        </row>
        <row r="87">
          <cell r="G87">
            <v>45999</v>
          </cell>
          <cell r="H87">
            <v>135240</v>
          </cell>
          <cell r="I87">
            <v>2000</v>
          </cell>
          <cell r="J87">
            <v>25000</v>
          </cell>
          <cell r="K87">
            <v>0</v>
          </cell>
          <cell r="L87">
            <v>0</v>
          </cell>
          <cell r="M87">
            <v>162240</v>
          </cell>
        </row>
        <row r="88">
          <cell r="G88" t="str">
            <v>13/8/2025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G89" t="str">
            <v>14/8/2025</v>
          </cell>
          <cell r="H89">
            <v>5100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5100</v>
          </cell>
        </row>
        <row r="90">
          <cell r="G90" t="str">
            <v>15/8/2025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G91" t="str">
            <v>16/8/2025</v>
          </cell>
          <cell r="H91">
            <v>684210</v>
          </cell>
          <cell r="I91">
            <v>45000</v>
          </cell>
          <cell r="J91">
            <v>85000</v>
          </cell>
          <cell r="K91">
            <v>0</v>
          </cell>
          <cell r="L91">
            <v>90000</v>
          </cell>
          <cell r="M91">
            <v>904210</v>
          </cell>
        </row>
        <row r="92">
          <cell r="G92" t="str">
            <v>TOTAL</v>
          </cell>
          <cell r="H92">
            <v>1433440</v>
          </cell>
          <cell r="I92">
            <v>147600</v>
          </cell>
          <cell r="J92">
            <v>202240</v>
          </cell>
          <cell r="K92">
            <v>0</v>
          </cell>
          <cell r="L92">
            <v>90000</v>
          </cell>
          <cell r="M92">
            <v>1873280</v>
          </cell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92"/>
  <sheetViews>
    <sheetView tabSelected="1" zoomScale="85" zoomScaleNormal="85" workbookViewId="0">
      <pane xSplit="8" ySplit="4" topLeftCell="AK17" activePane="bottomRight" state="frozen"/>
      <selection pane="topRight" activeCell="I1" sqref="I1"/>
      <selection pane="bottomLeft" activeCell="A5" sqref="A5"/>
      <selection pane="bottomRight" activeCell="F28" sqref="F28"/>
    </sheetView>
  </sheetViews>
  <sheetFormatPr defaultRowHeight="15"/>
  <cols>
    <col min="1" max="1" width="3.7109375" style="2" customWidth="1"/>
    <col min="2" max="2" width="14.5703125" style="2" customWidth="1"/>
    <col min="3" max="6" width="9.140625" style="2"/>
    <col min="7" max="7" width="9.7109375" style="2" customWidth="1"/>
    <col min="8" max="28" width="9.140625" style="2"/>
    <col min="29" max="29" width="9.28515625" style="2" customWidth="1"/>
    <col min="30" max="42" width="9.140625" style="2"/>
    <col min="43" max="43" width="9.28515625" style="2" bestFit="1" customWidth="1"/>
    <col min="44" max="16384" width="9.140625" style="2"/>
  </cols>
  <sheetData>
    <row r="1" spans="1:46" ht="19.5" thickBot="1">
      <c r="A1" s="52" t="s">
        <v>91</v>
      </c>
      <c r="B1" s="53"/>
      <c r="C1" s="53"/>
      <c r="D1" s="53"/>
      <c r="E1" s="53"/>
      <c r="F1" s="53"/>
      <c r="G1" s="53"/>
      <c r="H1" s="5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43"/>
    </row>
    <row r="2" spans="1:46" ht="15.75" customHeight="1" thickTop="1">
      <c r="A2" s="54" t="s">
        <v>0</v>
      </c>
      <c r="B2" s="55"/>
      <c r="C2" s="55"/>
      <c r="D2" s="55"/>
      <c r="E2" s="55"/>
      <c r="F2" s="55"/>
      <c r="G2" s="55"/>
      <c r="H2" s="55"/>
      <c r="I2" s="56">
        <v>45938</v>
      </c>
      <c r="J2" s="57"/>
      <c r="K2" s="57"/>
      <c r="L2" s="57"/>
      <c r="M2" s="58"/>
      <c r="N2" s="56">
        <v>45969</v>
      </c>
      <c r="O2" s="57"/>
      <c r="P2" s="57"/>
      <c r="Q2" s="57"/>
      <c r="R2" s="58"/>
      <c r="S2" s="56">
        <v>45999</v>
      </c>
      <c r="T2" s="57"/>
      <c r="U2" s="57"/>
      <c r="V2" s="57"/>
      <c r="W2" s="58"/>
      <c r="X2" s="56" t="s">
        <v>95</v>
      </c>
      <c r="Y2" s="57"/>
      <c r="Z2" s="57"/>
      <c r="AA2" s="57"/>
      <c r="AB2" s="58"/>
      <c r="AC2" s="56" t="s">
        <v>93</v>
      </c>
      <c r="AD2" s="57"/>
      <c r="AE2" s="57"/>
      <c r="AF2" s="57"/>
      <c r="AG2" s="58"/>
      <c r="AH2" s="59" t="s">
        <v>94</v>
      </c>
      <c r="AI2" s="60"/>
      <c r="AJ2" s="60"/>
      <c r="AK2" s="60"/>
      <c r="AL2" s="61"/>
      <c r="AM2" s="59" t="s">
        <v>96</v>
      </c>
      <c r="AN2" s="60"/>
      <c r="AO2" s="60"/>
      <c r="AP2" s="60"/>
      <c r="AQ2" s="61"/>
      <c r="AR2" s="44"/>
      <c r="AS2" s="45"/>
      <c r="AT2" s="46"/>
    </row>
    <row r="3" spans="1:46" ht="18.75" customHeight="1">
      <c r="A3" s="62" t="s">
        <v>1</v>
      </c>
      <c r="B3" s="64" t="s">
        <v>2</v>
      </c>
      <c r="C3" s="64" t="s">
        <v>3</v>
      </c>
      <c r="D3" s="64" t="s">
        <v>4</v>
      </c>
      <c r="E3" s="64" t="s">
        <v>5</v>
      </c>
      <c r="F3" s="64" t="s">
        <v>6</v>
      </c>
      <c r="G3" s="65" t="s">
        <v>7</v>
      </c>
      <c r="H3" s="67" t="s">
        <v>8</v>
      </c>
      <c r="I3" s="68" t="s">
        <v>9</v>
      </c>
      <c r="J3" s="63" t="s">
        <v>10</v>
      </c>
      <c r="K3" s="63" t="s">
        <v>11</v>
      </c>
      <c r="L3" s="63" t="s">
        <v>12</v>
      </c>
      <c r="M3" s="69" t="s">
        <v>13</v>
      </c>
      <c r="N3" s="71" t="s">
        <v>14</v>
      </c>
      <c r="O3" s="64" t="s">
        <v>10</v>
      </c>
      <c r="P3" s="64" t="s">
        <v>11</v>
      </c>
      <c r="Q3" s="64" t="s">
        <v>12</v>
      </c>
      <c r="R3" s="67" t="s">
        <v>13</v>
      </c>
      <c r="S3" s="66" t="s">
        <v>14</v>
      </c>
      <c r="T3" s="64" t="s">
        <v>10</v>
      </c>
      <c r="U3" s="64" t="s">
        <v>11</v>
      </c>
      <c r="V3" s="64" t="s">
        <v>12</v>
      </c>
      <c r="W3" s="70" t="s">
        <v>13</v>
      </c>
      <c r="X3" s="66" t="s">
        <v>14</v>
      </c>
      <c r="Y3" s="64" t="s">
        <v>10</v>
      </c>
      <c r="Z3" s="64" t="s">
        <v>11</v>
      </c>
      <c r="AA3" s="64" t="s">
        <v>12</v>
      </c>
      <c r="AB3" s="67" t="s">
        <v>13</v>
      </c>
      <c r="AC3" s="66" t="s">
        <v>14</v>
      </c>
      <c r="AD3" s="64" t="s">
        <v>10</v>
      </c>
      <c r="AE3" s="64" t="s">
        <v>11</v>
      </c>
      <c r="AF3" s="64" t="s">
        <v>12</v>
      </c>
      <c r="AG3" s="70" t="s">
        <v>13</v>
      </c>
      <c r="AH3" s="66" t="s">
        <v>9</v>
      </c>
      <c r="AI3" s="64" t="s">
        <v>10</v>
      </c>
      <c r="AJ3" s="64" t="s">
        <v>11</v>
      </c>
      <c r="AK3" s="64" t="s">
        <v>12</v>
      </c>
      <c r="AL3" s="70" t="s">
        <v>13</v>
      </c>
      <c r="AM3" s="72" t="s">
        <v>14</v>
      </c>
      <c r="AN3" s="64" t="s">
        <v>10</v>
      </c>
      <c r="AO3" s="62" t="s">
        <v>11</v>
      </c>
      <c r="AP3" s="64" t="s">
        <v>12</v>
      </c>
      <c r="AQ3" s="70" t="s">
        <v>13</v>
      </c>
      <c r="AR3" s="72" t="s">
        <v>15</v>
      </c>
      <c r="AS3" s="62" t="s">
        <v>16</v>
      </c>
      <c r="AT3" s="73" t="s">
        <v>17</v>
      </c>
    </row>
    <row r="4" spans="1:46" ht="18.75" customHeight="1">
      <c r="A4" s="63"/>
      <c r="B4" s="64"/>
      <c r="C4" s="64"/>
      <c r="D4" s="64"/>
      <c r="E4" s="64"/>
      <c r="F4" s="64"/>
      <c r="G4" s="65"/>
      <c r="H4" s="67"/>
      <c r="I4" s="66"/>
      <c r="J4" s="64"/>
      <c r="K4" s="64"/>
      <c r="L4" s="64"/>
      <c r="M4" s="70"/>
      <c r="N4" s="71"/>
      <c r="O4" s="64"/>
      <c r="P4" s="64"/>
      <c r="Q4" s="64"/>
      <c r="R4" s="67"/>
      <c r="S4" s="66"/>
      <c r="T4" s="64"/>
      <c r="U4" s="64"/>
      <c r="V4" s="64"/>
      <c r="W4" s="70"/>
      <c r="X4" s="66"/>
      <c r="Y4" s="64"/>
      <c r="Z4" s="64"/>
      <c r="AA4" s="64"/>
      <c r="AB4" s="67"/>
      <c r="AC4" s="66"/>
      <c r="AD4" s="64"/>
      <c r="AE4" s="64"/>
      <c r="AF4" s="64"/>
      <c r="AG4" s="70"/>
      <c r="AH4" s="66"/>
      <c r="AI4" s="64"/>
      <c r="AJ4" s="64"/>
      <c r="AK4" s="64"/>
      <c r="AL4" s="70"/>
      <c r="AM4" s="68"/>
      <c r="AN4" s="64"/>
      <c r="AO4" s="63"/>
      <c r="AP4" s="64"/>
      <c r="AQ4" s="70"/>
      <c r="AR4" s="68"/>
      <c r="AS4" s="63"/>
      <c r="AT4" s="74"/>
    </row>
    <row r="5" spans="1:46">
      <c r="A5" s="3">
        <v>1</v>
      </c>
      <c r="B5" s="4" t="s">
        <v>18</v>
      </c>
      <c r="C5" s="5">
        <f>IFERROR(IF(VLOOKUP(B5, 'CREDIT LIST'!$B:$C, 2, FALSE)="TRUE", "no load", VLOOKUP(B5, 'CREDIT LIST'!$B:$C, 2, FALSE)), "No load")</f>
        <v>25220</v>
      </c>
      <c r="D5" s="6">
        <f>VLOOKUP(B5,[1]PAYMENT!$B:$AS,44,FALSE)</f>
        <v>820</v>
      </c>
      <c r="E5" s="6">
        <f>IF(OR(C5="", D5=""), "INCOMP", IFERROR(IF(C5="no load", 0, C5) + IF(D5="no load", 0, D5), "INCOMP"))</f>
        <v>26040</v>
      </c>
      <c r="F5" s="7">
        <f>250+1200</f>
        <v>1450</v>
      </c>
      <c r="G5" s="8">
        <f>VLOOKUP(B5,[2]PAYMENT!$B:$AT,45,FALSE)</f>
        <v>0</v>
      </c>
      <c r="H5" s="9">
        <f>ABS(IF((E5=0),0,MAX(0,IF(OR(D5="", E5="", F5=""),C5, E5-F5-G5))))</f>
        <v>24590</v>
      </c>
      <c r="I5" s="10"/>
      <c r="J5" s="11"/>
      <c r="K5" s="11"/>
      <c r="L5" s="11"/>
      <c r="M5" s="12"/>
      <c r="N5" s="13"/>
      <c r="O5" s="11"/>
      <c r="P5" s="11"/>
      <c r="Q5" s="11"/>
      <c r="R5" s="14"/>
      <c r="S5" s="10"/>
      <c r="T5" s="11"/>
      <c r="U5" s="11"/>
      <c r="V5" s="11"/>
      <c r="W5" s="12"/>
      <c r="X5" s="10"/>
      <c r="Y5" s="11"/>
      <c r="Z5" s="11"/>
      <c r="AA5" s="11"/>
      <c r="AB5" s="14"/>
      <c r="AC5" s="10"/>
      <c r="AD5" s="11"/>
      <c r="AE5" s="11"/>
      <c r="AF5" s="11"/>
      <c r="AG5" s="12"/>
      <c r="AH5" s="10"/>
      <c r="AI5" s="11"/>
      <c r="AJ5" s="11"/>
      <c r="AK5" s="11"/>
      <c r="AL5" s="12"/>
      <c r="AM5" s="10">
        <v>9600</v>
      </c>
      <c r="AN5" s="11">
        <v>15000</v>
      </c>
      <c r="AO5" s="11"/>
      <c r="AP5" s="11"/>
      <c r="AQ5" s="12"/>
      <c r="AR5" s="47">
        <f t="shared" ref="AR5:AR40" si="0">SUM(I5:AQ5)</f>
        <v>24600</v>
      </c>
      <c r="AS5" s="6">
        <f t="shared" ref="AS5:AS77" si="1">IF((H5-AR5&lt;0),0,H5-AR5)</f>
        <v>0</v>
      </c>
      <c r="AT5" s="48">
        <f>ABS(IF(AND(AR5=0,AS5=0),G5,IF((H5-AR5&lt;0),H5-AR5,0)))</f>
        <v>10</v>
      </c>
    </row>
    <row r="6" spans="1:46">
      <c r="A6" s="3">
        <v>2</v>
      </c>
      <c r="B6" s="15" t="s">
        <v>19</v>
      </c>
      <c r="C6" s="5">
        <f>IFERROR(IF(VLOOKUP(B6, 'CREDIT LIST'!$B:$C, 2, FALSE)="TRUE", "no load", VLOOKUP(B6, 'CREDIT LIST'!$B:$C, 2, FALSE)), "No load")</f>
        <v>6360</v>
      </c>
      <c r="D6" s="6">
        <f>VLOOKUP(B6,[1]PAYMENT!$B:$AS,44,FALSE)</f>
        <v>0</v>
      </c>
      <c r="E6" s="6">
        <f>IF(OR(C6="", D6=""), "INCOMP", IFERROR(IF(C6="no load", 0, C6) + IF(D6="no load", 0, D6), "INCOMP"))</f>
        <v>6360</v>
      </c>
      <c r="F6" s="7">
        <v>600</v>
      </c>
      <c r="G6" s="8">
        <f>VLOOKUP(B6,[2]PAYMENT!$B:$AT,45,FALSE)</f>
        <v>0</v>
      </c>
      <c r="H6" s="9">
        <f t="shared" ref="H6:H74" si="2">ABS(IF((E6=0),0,MAX(0,IF(OR(D6="", E6="", F6=""),C6, E6-F6-G6))))</f>
        <v>5760</v>
      </c>
      <c r="I6" s="10"/>
      <c r="J6" s="11"/>
      <c r="K6" s="11"/>
      <c r="L6" s="11"/>
      <c r="M6" s="12"/>
      <c r="N6" s="13"/>
      <c r="O6" s="11"/>
      <c r="P6" s="11"/>
      <c r="Q6" s="11"/>
      <c r="R6" s="14"/>
      <c r="S6" s="10"/>
      <c r="T6" s="11"/>
      <c r="U6" s="11"/>
      <c r="V6" s="11"/>
      <c r="W6" s="12"/>
      <c r="X6" s="10"/>
      <c r="Y6" s="11"/>
      <c r="Z6" s="11"/>
      <c r="AA6" s="11"/>
      <c r="AB6" s="14"/>
      <c r="AC6" s="10"/>
      <c r="AD6" s="11"/>
      <c r="AE6" s="11"/>
      <c r="AF6" s="11"/>
      <c r="AG6" s="12"/>
      <c r="AH6" s="10"/>
      <c r="AI6" s="11"/>
      <c r="AJ6" s="11"/>
      <c r="AK6" s="11"/>
      <c r="AL6" s="12"/>
      <c r="AM6" s="10">
        <v>5760</v>
      </c>
      <c r="AN6" s="11"/>
      <c r="AO6" s="11"/>
      <c r="AP6" s="11"/>
      <c r="AQ6" s="12"/>
      <c r="AR6" s="47">
        <f t="shared" si="0"/>
        <v>5760</v>
      </c>
      <c r="AS6" s="6">
        <f t="shared" si="1"/>
        <v>0</v>
      </c>
      <c r="AT6" s="48">
        <f>ABS(IF(AND(AR6=0,AS6=0),G6,IF((H6-AR6&lt;0),H6-AR6,0)))</f>
        <v>0</v>
      </c>
    </row>
    <row r="7" spans="1:46">
      <c r="A7" s="3">
        <v>3</v>
      </c>
      <c r="B7" s="16" t="s">
        <v>20</v>
      </c>
      <c r="C7" s="5" t="str">
        <f>IFERROR(IF(VLOOKUP(B7, 'CREDIT LIST'!$B:$C, 2, FALSE)="TRUE", "no load", VLOOKUP(B7, 'CREDIT LIST'!$B:$C, 2, FALSE)), "No load")</f>
        <v>No load</v>
      </c>
      <c r="D7" s="6">
        <f>VLOOKUP(B7,[1]PAYMENT!$B:$AS,44,FALSE)</f>
        <v>0</v>
      </c>
      <c r="E7" s="6">
        <f>IF(OR(C7="", D7=""), "INCOMP", IFERROR(IF(C7="no load", 0, C7) + IF(D7="no load", 0, D7), "INCOMP"))</f>
        <v>0</v>
      </c>
      <c r="F7" s="7">
        <v>0</v>
      </c>
      <c r="G7" s="8">
        <f>VLOOKUP(B7,[2]PAYMENT!$B:$AT,45,FALSE)</f>
        <v>10</v>
      </c>
      <c r="H7" s="9">
        <f t="shared" si="2"/>
        <v>0</v>
      </c>
      <c r="I7" s="10"/>
      <c r="J7" s="11"/>
      <c r="K7" s="11"/>
      <c r="L7" s="11"/>
      <c r="M7" s="12"/>
      <c r="N7" s="13"/>
      <c r="O7" s="11"/>
      <c r="P7" s="11"/>
      <c r="Q7" s="11"/>
      <c r="R7" s="14"/>
      <c r="S7" s="10"/>
      <c r="T7" s="11"/>
      <c r="U7" s="11"/>
      <c r="V7" s="11"/>
      <c r="W7" s="12"/>
      <c r="X7" s="10"/>
      <c r="Y7" s="11"/>
      <c r="Z7" s="11"/>
      <c r="AA7" s="11"/>
      <c r="AB7" s="14"/>
      <c r="AC7" s="10"/>
      <c r="AD7" s="11"/>
      <c r="AE7" s="11"/>
      <c r="AF7" s="11"/>
      <c r="AG7" s="12"/>
      <c r="AH7" s="10"/>
      <c r="AI7" s="11"/>
      <c r="AJ7" s="11"/>
      <c r="AK7" s="11"/>
      <c r="AL7" s="12"/>
      <c r="AM7" s="10"/>
      <c r="AN7" s="11"/>
      <c r="AO7" s="11"/>
      <c r="AP7" s="11"/>
      <c r="AQ7" s="12"/>
      <c r="AR7" s="47">
        <f t="shared" si="0"/>
        <v>0</v>
      </c>
      <c r="AS7" s="6">
        <f t="shared" si="1"/>
        <v>0</v>
      </c>
      <c r="AT7" s="48">
        <f t="shared" ref="AT7:AT77" si="3">ABS(IF(AND(AR7=0,AS7=0),G7,IF((H7-AR7&lt;0),H7-AR7,0)))</f>
        <v>10</v>
      </c>
    </row>
    <row r="8" spans="1:46">
      <c r="A8" s="3">
        <v>4</v>
      </c>
      <c r="B8" s="16" t="s">
        <v>21</v>
      </c>
      <c r="C8" s="5" t="str">
        <f>IFERROR(IF(VLOOKUP(B8, 'CREDIT LIST'!$B:$C, 2, FALSE)="TRUE", "no load", VLOOKUP(B8, 'CREDIT LIST'!$B:$C, 2, FALSE)), "No load")</f>
        <v>No load</v>
      </c>
      <c r="D8" s="6">
        <f>VLOOKUP(B8,[1]PAYMENT!$B:$AS,44,FALSE)</f>
        <v>0</v>
      </c>
      <c r="E8" s="6">
        <f t="shared" ref="E8:E19" si="4">IF(OR(C8="", D8=""), "INCOMP", IFERROR(IF(C8="no load", 0, C8) + IF(D8="no load", 0, D8), "INCOMP"))</f>
        <v>0</v>
      </c>
      <c r="F8" s="7">
        <v>0</v>
      </c>
      <c r="G8" s="8">
        <f>VLOOKUP(B8,[2]PAYMENT!$B:$AT,45,FALSE)</f>
        <v>0</v>
      </c>
      <c r="H8" s="9">
        <f t="shared" si="2"/>
        <v>0</v>
      </c>
      <c r="I8" s="10"/>
      <c r="J8" s="11"/>
      <c r="K8" s="11"/>
      <c r="L8" s="11"/>
      <c r="M8" s="12"/>
      <c r="N8" s="13"/>
      <c r="O8" s="11"/>
      <c r="P8" s="11"/>
      <c r="Q8" s="11"/>
      <c r="R8" s="14"/>
      <c r="S8" s="10"/>
      <c r="T8" s="11"/>
      <c r="U8" s="11"/>
      <c r="V8" s="11"/>
      <c r="W8" s="12"/>
      <c r="X8" s="10"/>
      <c r="Y8" s="11"/>
      <c r="Z8" s="11"/>
      <c r="AA8" s="11"/>
      <c r="AB8" s="14"/>
      <c r="AC8" s="10"/>
      <c r="AD8" s="11"/>
      <c r="AE8" s="11"/>
      <c r="AF8" s="11"/>
      <c r="AG8" s="12"/>
      <c r="AH8" s="10"/>
      <c r="AI8" s="11"/>
      <c r="AJ8" s="11"/>
      <c r="AK8" s="11"/>
      <c r="AL8" s="12"/>
      <c r="AM8" s="10"/>
      <c r="AN8" s="11"/>
      <c r="AO8" s="11"/>
      <c r="AP8" s="11"/>
      <c r="AQ8" s="12"/>
      <c r="AR8" s="47">
        <f t="shared" si="0"/>
        <v>0</v>
      </c>
      <c r="AS8" s="6">
        <f t="shared" si="1"/>
        <v>0</v>
      </c>
      <c r="AT8" s="48">
        <f t="shared" si="3"/>
        <v>0</v>
      </c>
    </row>
    <row r="9" spans="1:46">
      <c r="A9" s="3">
        <v>5</v>
      </c>
      <c r="B9" s="16" t="s">
        <v>22</v>
      </c>
      <c r="C9" s="5">
        <f>IFERROR(IF(VLOOKUP(B9, 'CREDIT LIST'!$B:$C, 2, FALSE)="TRUE", "no load", VLOOKUP(B9, 'CREDIT LIST'!$B:$C, 2, FALSE)), "No load")</f>
        <v>4070</v>
      </c>
      <c r="D9" s="6">
        <f>VLOOKUP(B9,[1]PAYMENT!$B:$AS,44,FALSE)</f>
        <v>0</v>
      </c>
      <c r="E9" s="6">
        <f t="shared" si="4"/>
        <v>4070</v>
      </c>
      <c r="F9" s="7">
        <v>200</v>
      </c>
      <c r="G9" s="8">
        <f>VLOOKUP(B9,[2]PAYMENT!$B:$AT,45,FALSE)</f>
        <v>0</v>
      </c>
      <c r="H9" s="9">
        <f t="shared" si="2"/>
        <v>3870</v>
      </c>
      <c r="I9" s="10"/>
      <c r="J9" s="11"/>
      <c r="K9" s="11"/>
      <c r="L9" s="11"/>
      <c r="M9" s="12"/>
      <c r="N9" s="13"/>
      <c r="O9" s="11"/>
      <c r="P9" s="11"/>
      <c r="Q9" s="11"/>
      <c r="R9" s="14"/>
      <c r="S9" s="10"/>
      <c r="T9" s="11"/>
      <c r="U9" s="11"/>
      <c r="V9" s="11"/>
      <c r="W9" s="12"/>
      <c r="X9" s="10"/>
      <c r="Y9" s="11"/>
      <c r="Z9" s="11"/>
      <c r="AA9" s="11"/>
      <c r="AB9" s="14"/>
      <c r="AC9" s="10"/>
      <c r="AD9" s="11"/>
      <c r="AE9" s="11"/>
      <c r="AF9" s="11"/>
      <c r="AG9" s="12"/>
      <c r="AH9" s="10"/>
      <c r="AI9" s="11"/>
      <c r="AJ9" s="11"/>
      <c r="AK9" s="11"/>
      <c r="AL9" s="12"/>
      <c r="AM9" s="10"/>
      <c r="AN9" s="11"/>
      <c r="AO9" s="11"/>
      <c r="AP9" s="11"/>
      <c r="AQ9" s="12"/>
      <c r="AR9" s="47">
        <f t="shared" si="0"/>
        <v>0</v>
      </c>
      <c r="AS9" s="6">
        <f t="shared" si="1"/>
        <v>3870</v>
      </c>
      <c r="AT9" s="48">
        <f t="shared" si="3"/>
        <v>0</v>
      </c>
    </row>
    <row r="10" spans="1:46">
      <c r="A10" s="3">
        <v>6</v>
      </c>
      <c r="B10" s="16" t="s">
        <v>23</v>
      </c>
      <c r="C10" s="5">
        <f>IFERROR(IF(VLOOKUP(B10, 'CREDIT LIST'!$B:$C, 2, FALSE)="TRUE", "no load", VLOOKUP(B10, 'CREDIT LIST'!$B:$C, 2, FALSE)), "No load")</f>
        <v>182000</v>
      </c>
      <c r="D10" s="6">
        <f>VLOOKUP(B10,[1]PAYMENT!$B:$AS,44,FALSE)</f>
        <v>3000</v>
      </c>
      <c r="E10" s="6">
        <f t="shared" si="4"/>
        <v>185000</v>
      </c>
      <c r="F10" s="7">
        <v>1390</v>
      </c>
      <c r="G10" s="8">
        <f>VLOOKUP(B10,[2]PAYMENT!$B:$AT,45,FALSE)</f>
        <v>0</v>
      </c>
      <c r="H10" s="9">
        <f t="shared" si="2"/>
        <v>183610</v>
      </c>
      <c r="I10" s="10"/>
      <c r="J10" s="11"/>
      <c r="K10" s="11"/>
      <c r="L10" s="11"/>
      <c r="M10" s="12"/>
      <c r="N10" s="13"/>
      <c r="O10" s="11"/>
      <c r="P10" s="11"/>
      <c r="Q10" s="11"/>
      <c r="R10" s="14"/>
      <c r="S10" s="10"/>
      <c r="T10" s="11">
        <v>2000</v>
      </c>
      <c r="U10" s="11"/>
      <c r="V10" s="11"/>
      <c r="W10" s="12"/>
      <c r="X10" s="10"/>
      <c r="Y10" s="11"/>
      <c r="Z10" s="11"/>
      <c r="AA10" s="11"/>
      <c r="AB10" s="14"/>
      <c r="AC10" s="10"/>
      <c r="AD10" s="11"/>
      <c r="AE10" s="11"/>
      <c r="AF10" s="11"/>
      <c r="AG10" s="12"/>
      <c r="AH10" s="10"/>
      <c r="AI10" s="11"/>
      <c r="AJ10" s="11"/>
      <c r="AK10" s="11"/>
      <c r="AL10" s="12"/>
      <c r="AM10" s="10">
        <v>14000</v>
      </c>
      <c r="AN10" s="11">
        <v>27000</v>
      </c>
      <c r="AO10" s="11"/>
      <c r="AP10" s="11"/>
      <c r="AQ10" s="12"/>
      <c r="AR10" s="47">
        <f t="shared" si="0"/>
        <v>43000</v>
      </c>
      <c r="AS10" s="6">
        <f t="shared" si="1"/>
        <v>140610</v>
      </c>
      <c r="AT10" s="48">
        <f t="shared" si="3"/>
        <v>0</v>
      </c>
    </row>
    <row r="11" spans="1:46">
      <c r="A11" s="3">
        <v>7</v>
      </c>
      <c r="B11" s="16" t="s">
        <v>24</v>
      </c>
      <c r="C11" s="5" t="str">
        <f>IFERROR(IF(VLOOKUP(B11, 'CREDIT LIST'!$B:$C, 2, FALSE)="TRUE", "no load", VLOOKUP(B11, 'CREDIT LIST'!$B:$C, 2, FALSE)), "No load")</f>
        <v>No load</v>
      </c>
      <c r="D11" s="6">
        <f>VLOOKUP(B11,[1]PAYMENT!$B:$AS,44,FALSE)</f>
        <v>0</v>
      </c>
      <c r="E11" s="6">
        <f t="shared" si="4"/>
        <v>0</v>
      </c>
      <c r="F11" s="7">
        <v>0</v>
      </c>
      <c r="G11" s="8">
        <f>VLOOKUP(B11,[2]PAYMENT!$B:$AT,45,FALSE)</f>
        <v>0</v>
      </c>
      <c r="H11" s="9">
        <f t="shared" si="2"/>
        <v>0</v>
      </c>
      <c r="I11" s="10"/>
      <c r="J11" s="11"/>
      <c r="K11" s="11"/>
      <c r="L11" s="11"/>
      <c r="M11" s="12"/>
      <c r="N11" s="13"/>
      <c r="O11" s="11"/>
      <c r="P11" s="11"/>
      <c r="Q11" s="11"/>
      <c r="R11" s="14"/>
      <c r="S11" s="10"/>
      <c r="T11" s="11"/>
      <c r="U11" s="11"/>
      <c r="V11" s="11"/>
      <c r="W11" s="12"/>
      <c r="X11" s="10"/>
      <c r="Y11" s="11"/>
      <c r="Z11" s="11"/>
      <c r="AA11" s="11"/>
      <c r="AB11" s="14"/>
      <c r="AC11" s="10"/>
      <c r="AD11" s="11"/>
      <c r="AE11" s="11"/>
      <c r="AF11" s="11"/>
      <c r="AG11" s="12"/>
      <c r="AH11" s="10"/>
      <c r="AI11" s="11"/>
      <c r="AJ11" s="11"/>
      <c r="AK11" s="11"/>
      <c r="AL11" s="12"/>
      <c r="AM11" s="10"/>
      <c r="AN11" s="11"/>
      <c r="AO11" s="11"/>
      <c r="AP11" s="11"/>
      <c r="AQ11" s="12"/>
      <c r="AR11" s="47">
        <f t="shared" si="0"/>
        <v>0</v>
      </c>
      <c r="AS11" s="6">
        <f t="shared" si="1"/>
        <v>0</v>
      </c>
      <c r="AT11" s="48">
        <f t="shared" si="3"/>
        <v>0</v>
      </c>
    </row>
    <row r="12" spans="1:46">
      <c r="A12" s="3">
        <v>8</v>
      </c>
      <c r="B12" s="16" t="s">
        <v>11</v>
      </c>
      <c r="C12" s="5" t="str">
        <f>IFERROR(IF(VLOOKUP(B12, 'CREDIT LIST'!$B:$C, 2, FALSE)="TRUE", "no load", VLOOKUP(B12, 'CREDIT LIST'!$B:$C, 2, FALSE)), "No load")</f>
        <v>No load</v>
      </c>
      <c r="D12" s="6">
        <f>VLOOKUP(B12,[1]PAYMENT!$B:$AS,44,FALSE)</f>
        <v>6410</v>
      </c>
      <c r="E12" s="6">
        <f t="shared" si="4"/>
        <v>6410</v>
      </c>
      <c r="F12" s="7">
        <v>0</v>
      </c>
      <c r="G12" s="8">
        <f>VLOOKUP(B12,[2]PAYMENT!$B:$AT,45,FALSE)</f>
        <v>0</v>
      </c>
      <c r="H12" s="9">
        <f t="shared" si="2"/>
        <v>6410</v>
      </c>
      <c r="I12" s="10"/>
      <c r="J12" s="11"/>
      <c r="K12" s="11"/>
      <c r="L12" s="11"/>
      <c r="M12" s="12"/>
      <c r="N12" s="13"/>
      <c r="O12" s="11"/>
      <c r="P12" s="11"/>
      <c r="Q12" s="11"/>
      <c r="R12" s="14"/>
      <c r="S12" s="10"/>
      <c r="T12" s="11"/>
      <c r="U12" s="11"/>
      <c r="V12" s="11"/>
      <c r="W12" s="12"/>
      <c r="X12" s="10"/>
      <c r="Y12" s="11"/>
      <c r="Z12" s="11"/>
      <c r="AA12" s="11"/>
      <c r="AB12" s="14"/>
      <c r="AC12" s="10"/>
      <c r="AD12" s="11"/>
      <c r="AE12" s="11"/>
      <c r="AF12" s="11"/>
      <c r="AG12" s="12"/>
      <c r="AH12" s="10"/>
      <c r="AI12" s="11"/>
      <c r="AJ12" s="11"/>
      <c r="AK12" s="11"/>
      <c r="AL12" s="12"/>
      <c r="AM12" s="10"/>
      <c r="AN12" s="11"/>
      <c r="AO12" s="11"/>
      <c r="AP12" s="11"/>
      <c r="AQ12" s="12"/>
      <c r="AR12" s="47">
        <f t="shared" si="0"/>
        <v>0</v>
      </c>
      <c r="AS12" s="6">
        <f t="shared" si="1"/>
        <v>6410</v>
      </c>
      <c r="AT12" s="48">
        <f t="shared" si="3"/>
        <v>0</v>
      </c>
    </row>
    <row r="13" spans="1:46">
      <c r="A13" s="3">
        <v>9</v>
      </c>
      <c r="B13" s="16" t="s">
        <v>25</v>
      </c>
      <c r="C13" s="5" t="str">
        <f>IFERROR(IF(VLOOKUP(B13, 'CREDIT LIST'!$B:$C, 2, FALSE)="TRUE", "no load", VLOOKUP(B13, 'CREDIT LIST'!$B:$C, 2, FALSE)), "No load")</f>
        <v>No load</v>
      </c>
      <c r="D13" s="6">
        <f>VLOOKUP(B13,[1]PAYMENT!$B:$AS,44,FALSE)</f>
        <v>0</v>
      </c>
      <c r="E13" s="6">
        <f t="shared" si="4"/>
        <v>0</v>
      </c>
      <c r="F13" s="7">
        <v>0</v>
      </c>
      <c r="G13" s="8">
        <f>VLOOKUP(B13,[2]PAYMENT!$B:$AT,45,FALSE)</f>
        <v>0</v>
      </c>
      <c r="H13" s="9">
        <f t="shared" si="2"/>
        <v>0</v>
      </c>
      <c r="I13" s="10"/>
      <c r="J13" s="11"/>
      <c r="K13" s="11"/>
      <c r="L13" s="11"/>
      <c r="M13" s="12"/>
      <c r="N13" s="13"/>
      <c r="O13" s="11"/>
      <c r="P13" s="11"/>
      <c r="Q13" s="11"/>
      <c r="R13" s="14"/>
      <c r="S13" s="10"/>
      <c r="T13" s="11"/>
      <c r="U13" s="11"/>
      <c r="V13" s="11"/>
      <c r="W13" s="12"/>
      <c r="X13" s="10"/>
      <c r="Y13" s="11"/>
      <c r="Z13" s="11"/>
      <c r="AA13" s="11"/>
      <c r="AB13" s="14"/>
      <c r="AC13" s="10"/>
      <c r="AD13" s="11"/>
      <c r="AE13" s="11"/>
      <c r="AF13" s="11"/>
      <c r="AG13" s="12"/>
      <c r="AH13" s="10"/>
      <c r="AI13" s="11"/>
      <c r="AJ13" s="11"/>
      <c r="AK13" s="11"/>
      <c r="AL13" s="12"/>
      <c r="AM13" s="10"/>
      <c r="AN13" s="11"/>
      <c r="AO13" s="11"/>
      <c r="AP13" s="11"/>
      <c r="AQ13" s="12"/>
      <c r="AR13" s="47">
        <f t="shared" si="0"/>
        <v>0</v>
      </c>
      <c r="AS13" s="6">
        <f t="shared" si="1"/>
        <v>0</v>
      </c>
      <c r="AT13" s="48">
        <f t="shared" si="3"/>
        <v>0</v>
      </c>
    </row>
    <row r="14" spans="1:46">
      <c r="A14" s="3">
        <v>10</v>
      </c>
      <c r="B14" s="16" t="s">
        <v>26</v>
      </c>
      <c r="C14" s="5">
        <f>IFERROR(IF(VLOOKUP(B14, 'CREDIT LIST'!$B:$C, 2, FALSE)="TRUE", "no load", VLOOKUP(B14, 'CREDIT LIST'!$B:$C, 2, FALSE)), "No load")</f>
        <v>73920</v>
      </c>
      <c r="D14" s="6">
        <f>VLOOKUP(B14,[1]PAYMENT!$B:$AS,44,FALSE)</f>
        <v>27010</v>
      </c>
      <c r="E14" s="6">
        <f t="shared" si="4"/>
        <v>100930</v>
      </c>
      <c r="F14" s="7">
        <f>3360+750</f>
        <v>4110</v>
      </c>
      <c r="G14" s="8">
        <f>VLOOKUP(B14,[2]PAYMENT!$B:$AT,45,FALSE)</f>
        <v>0</v>
      </c>
      <c r="H14" s="9">
        <f t="shared" si="2"/>
        <v>96820</v>
      </c>
      <c r="I14" s="10">
        <v>23000</v>
      </c>
      <c r="J14" s="11"/>
      <c r="K14" s="11"/>
      <c r="L14" s="11"/>
      <c r="M14" s="12"/>
      <c r="N14" s="13"/>
      <c r="O14" s="11"/>
      <c r="P14" s="11"/>
      <c r="Q14" s="11"/>
      <c r="R14" s="14"/>
      <c r="S14" s="10">
        <v>2400</v>
      </c>
      <c r="T14" s="11"/>
      <c r="U14" s="11"/>
      <c r="V14" s="11"/>
      <c r="W14" s="12"/>
      <c r="X14" s="10"/>
      <c r="Y14" s="11"/>
      <c r="Z14" s="11"/>
      <c r="AA14" s="11"/>
      <c r="AB14" s="14"/>
      <c r="AC14" s="10"/>
      <c r="AD14" s="11"/>
      <c r="AE14" s="11"/>
      <c r="AF14" s="11"/>
      <c r="AG14" s="12"/>
      <c r="AH14" s="10"/>
      <c r="AI14" s="11"/>
      <c r="AJ14" s="11"/>
      <c r="AK14" s="11"/>
      <c r="AL14" s="12"/>
      <c r="AM14" s="10"/>
      <c r="AN14" s="11"/>
      <c r="AO14" s="11">
        <v>50000</v>
      </c>
      <c r="AP14" s="11"/>
      <c r="AQ14" s="12"/>
      <c r="AR14" s="47">
        <f t="shared" si="0"/>
        <v>75400</v>
      </c>
      <c r="AS14" s="6">
        <f t="shared" si="1"/>
        <v>21420</v>
      </c>
      <c r="AT14" s="48">
        <f t="shared" si="3"/>
        <v>0</v>
      </c>
    </row>
    <row r="15" spans="1:46">
      <c r="A15" s="3">
        <v>11</v>
      </c>
      <c r="B15" s="16" t="s">
        <v>101</v>
      </c>
      <c r="C15" s="5">
        <f>IFERROR(IF(VLOOKUP(B15, 'CREDIT LIST'!$B:$C, 2, FALSE)="TRUE", "no load", VLOOKUP(B15, 'CREDIT LIST'!$B:$C, 2, FALSE)), "No load")</f>
        <v>4060</v>
      </c>
      <c r="D15" s="6">
        <v>0</v>
      </c>
      <c r="E15" s="6">
        <f t="shared" si="4"/>
        <v>4060</v>
      </c>
      <c r="F15" s="7">
        <v>50</v>
      </c>
      <c r="G15" s="8">
        <v>0</v>
      </c>
      <c r="H15" s="9">
        <f t="shared" si="2"/>
        <v>4010</v>
      </c>
      <c r="I15" s="10"/>
      <c r="J15" s="11"/>
      <c r="K15" s="11"/>
      <c r="L15" s="11"/>
      <c r="M15" s="12"/>
      <c r="N15" s="13"/>
      <c r="O15" s="11"/>
      <c r="P15" s="11"/>
      <c r="Q15" s="11"/>
      <c r="R15" s="14"/>
      <c r="S15" s="10"/>
      <c r="T15" s="11"/>
      <c r="U15" s="11"/>
      <c r="V15" s="11"/>
      <c r="W15" s="12"/>
      <c r="X15" s="10"/>
      <c r="Y15" s="11"/>
      <c r="Z15" s="11"/>
      <c r="AA15" s="11"/>
      <c r="AB15" s="14"/>
      <c r="AC15" s="10"/>
      <c r="AD15" s="11"/>
      <c r="AE15" s="11"/>
      <c r="AF15" s="11"/>
      <c r="AG15" s="12"/>
      <c r="AH15" s="10"/>
      <c r="AI15" s="11"/>
      <c r="AJ15" s="11"/>
      <c r="AK15" s="11"/>
      <c r="AL15" s="12"/>
      <c r="AM15" s="10"/>
      <c r="AN15" s="11"/>
      <c r="AO15" s="11"/>
      <c r="AP15" s="11"/>
      <c r="AQ15" s="12"/>
      <c r="AR15" s="47">
        <f t="shared" si="0"/>
        <v>0</v>
      </c>
      <c r="AS15" s="6">
        <f t="shared" si="1"/>
        <v>4010</v>
      </c>
      <c r="AT15" s="48">
        <f t="shared" si="3"/>
        <v>0</v>
      </c>
    </row>
    <row r="16" spans="1:46">
      <c r="A16" s="3">
        <v>12</v>
      </c>
      <c r="B16" s="16" t="s">
        <v>27</v>
      </c>
      <c r="C16" s="5" t="str">
        <f>IFERROR(IF(VLOOKUP(B16, 'CREDIT LIST'!$B:$C, 2, FALSE)="TRUE", "no load", VLOOKUP(B16, 'CREDIT LIST'!$B:$C, 2, FALSE)), "No load")</f>
        <v>No load</v>
      </c>
      <c r="D16" s="6">
        <f>VLOOKUP(B16,[1]PAYMENT!$B:$AS,44,FALSE)</f>
        <v>290</v>
      </c>
      <c r="E16" s="6">
        <f t="shared" si="4"/>
        <v>290</v>
      </c>
      <c r="F16" s="7">
        <v>0</v>
      </c>
      <c r="G16" s="8">
        <f>VLOOKUP(B16,[2]PAYMENT!$B:$AT,45,FALSE)</f>
        <v>0</v>
      </c>
      <c r="H16" s="9">
        <f t="shared" si="2"/>
        <v>290</v>
      </c>
      <c r="I16" s="10"/>
      <c r="J16" s="11"/>
      <c r="K16" s="11"/>
      <c r="L16" s="11"/>
      <c r="M16" s="12"/>
      <c r="N16" s="13"/>
      <c r="O16" s="11"/>
      <c r="P16" s="11"/>
      <c r="Q16" s="11"/>
      <c r="R16" s="14"/>
      <c r="S16" s="10"/>
      <c r="T16" s="11"/>
      <c r="U16" s="11"/>
      <c r="V16" s="11"/>
      <c r="W16" s="12"/>
      <c r="X16" s="10"/>
      <c r="Y16" s="11"/>
      <c r="Z16" s="11"/>
      <c r="AA16" s="11"/>
      <c r="AB16" s="14"/>
      <c r="AC16" s="10"/>
      <c r="AD16" s="11"/>
      <c r="AE16" s="11"/>
      <c r="AF16" s="11"/>
      <c r="AG16" s="12"/>
      <c r="AH16" s="10"/>
      <c r="AI16" s="11"/>
      <c r="AJ16" s="11"/>
      <c r="AK16" s="11"/>
      <c r="AL16" s="12"/>
      <c r="AM16" s="10"/>
      <c r="AN16" s="11"/>
      <c r="AO16" s="11"/>
      <c r="AP16" s="11"/>
      <c r="AQ16" s="12"/>
      <c r="AR16" s="47">
        <f t="shared" si="0"/>
        <v>0</v>
      </c>
      <c r="AS16" s="6">
        <f t="shared" si="1"/>
        <v>290</v>
      </c>
      <c r="AT16" s="48">
        <f t="shared" si="3"/>
        <v>0</v>
      </c>
    </row>
    <row r="17" spans="1:46">
      <c r="A17" s="3">
        <v>13</v>
      </c>
      <c r="B17" s="16" t="s">
        <v>28</v>
      </c>
      <c r="C17" s="5" t="str">
        <f>IFERROR(IF(VLOOKUP(B17, 'CREDIT LIST'!$B:$C, 2, FALSE)="TRUE", "no load", VLOOKUP(B17, 'CREDIT LIST'!$B:$C, 2, FALSE)), "No load")</f>
        <v>No load</v>
      </c>
      <c r="D17" s="6">
        <f>VLOOKUP(B17,[1]PAYMENT!$B:$AS,44,FALSE)</f>
        <v>10910</v>
      </c>
      <c r="E17" s="6">
        <f t="shared" si="4"/>
        <v>10910</v>
      </c>
      <c r="F17" s="7">
        <v>0</v>
      </c>
      <c r="G17" s="8">
        <f>VLOOKUP(B17,[2]PAYMENT!$B:$AT,45,FALSE)</f>
        <v>0</v>
      </c>
      <c r="H17" s="9">
        <f t="shared" si="2"/>
        <v>10910</v>
      </c>
      <c r="I17" s="10"/>
      <c r="J17" s="11"/>
      <c r="K17" s="11"/>
      <c r="L17" s="11"/>
      <c r="M17" s="12"/>
      <c r="N17" s="13"/>
      <c r="O17" s="11"/>
      <c r="P17" s="11"/>
      <c r="Q17" s="11"/>
      <c r="R17" s="14"/>
      <c r="S17" s="10"/>
      <c r="T17" s="11"/>
      <c r="U17" s="11"/>
      <c r="V17" s="11"/>
      <c r="W17" s="12"/>
      <c r="X17" s="10"/>
      <c r="Y17" s="11"/>
      <c r="Z17" s="11"/>
      <c r="AA17" s="11"/>
      <c r="AB17" s="14"/>
      <c r="AC17" s="10"/>
      <c r="AD17" s="11"/>
      <c r="AE17" s="11"/>
      <c r="AF17" s="11"/>
      <c r="AG17" s="12"/>
      <c r="AH17" s="10"/>
      <c r="AI17" s="11"/>
      <c r="AJ17" s="11"/>
      <c r="AK17" s="11"/>
      <c r="AL17" s="12"/>
      <c r="AM17" s="10"/>
      <c r="AN17" s="11"/>
      <c r="AO17" s="11"/>
      <c r="AP17" s="11"/>
      <c r="AQ17" s="12"/>
      <c r="AR17" s="47">
        <f t="shared" si="0"/>
        <v>0</v>
      </c>
      <c r="AS17" s="6">
        <f t="shared" si="1"/>
        <v>10910</v>
      </c>
      <c r="AT17" s="48">
        <f t="shared" si="3"/>
        <v>0</v>
      </c>
    </row>
    <row r="18" spans="1:46">
      <c r="A18" s="3">
        <v>14</v>
      </c>
      <c r="B18" s="16" t="s">
        <v>29</v>
      </c>
      <c r="C18" s="5" t="str">
        <f>IFERROR(IF(VLOOKUP(B18, 'CREDIT LIST'!$B:$C, 2, FALSE)="TRUE", "no load", VLOOKUP(B18, 'CREDIT LIST'!$B:$C, 2, FALSE)), "No load")</f>
        <v>No load</v>
      </c>
      <c r="D18" s="6">
        <f>VLOOKUP(B18,[1]PAYMENT!$B:$AS,44,FALSE)</f>
        <v>50</v>
      </c>
      <c r="E18" s="6">
        <f t="shared" si="4"/>
        <v>50</v>
      </c>
      <c r="F18" s="7">
        <v>0</v>
      </c>
      <c r="G18" s="8">
        <f>VLOOKUP(B18,[2]PAYMENT!$B:$AT,45,FALSE)</f>
        <v>0</v>
      </c>
      <c r="H18" s="9">
        <f t="shared" si="2"/>
        <v>50</v>
      </c>
      <c r="I18" s="10"/>
      <c r="J18" s="11"/>
      <c r="K18" s="11"/>
      <c r="L18" s="11"/>
      <c r="M18" s="12"/>
      <c r="N18" s="13"/>
      <c r="O18" s="11"/>
      <c r="P18" s="11"/>
      <c r="Q18" s="11"/>
      <c r="R18" s="14"/>
      <c r="S18" s="10"/>
      <c r="T18" s="11"/>
      <c r="U18" s="11"/>
      <c r="V18" s="11"/>
      <c r="W18" s="12"/>
      <c r="X18" s="10"/>
      <c r="Y18" s="11"/>
      <c r="Z18" s="11"/>
      <c r="AA18" s="11"/>
      <c r="AB18" s="14"/>
      <c r="AC18" s="10"/>
      <c r="AD18" s="11"/>
      <c r="AE18" s="11"/>
      <c r="AF18" s="11"/>
      <c r="AG18" s="12"/>
      <c r="AH18" s="10"/>
      <c r="AI18" s="11"/>
      <c r="AJ18" s="11"/>
      <c r="AK18" s="11"/>
      <c r="AL18" s="12"/>
      <c r="AM18" s="10"/>
      <c r="AN18" s="11"/>
      <c r="AO18" s="11"/>
      <c r="AP18" s="11"/>
      <c r="AQ18" s="12"/>
      <c r="AR18" s="47">
        <f t="shared" si="0"/>
        <v>0</v>
      </c>
      <c r="AS18" s="6">
        <f t="shared" si="1"/>
        <v>50</v>
      </c>
      <c r="AT18" s="48">
        <f t="shared" si="3"/>
        <v>0</v>
      </c>
    </row>
    <row r="19" spans="1:46">
      <c r="A19" s="3">
        <v>15</v>
      </c>
      <c r="B19" s="16" t="s">
        <v>30</v>
      </c>
      <c r="C19" s="5">
        <f>IFERROR(IF(VLOOKUP(B19, 'CREDIT LIST'!$B:$C, 2, FALSE)="TRUE", "no load", VLOOKUP(B19, 'CREDIT LIST'!$B:$C, 2, FALSE)), "No load")</f>
        <v>219410</v>
      </c>
      <c r="D19" s="6">
        <f>VLOOKUP(B19,[1]PAYMENT!$B:$AS,44,FALSE)</f>
        <v>111850</v>
      </c>
      <c r="E19" s="6">
        <f t="shared" si="4"/>
        <v>331260</v>
      </c>
      <c r="F19" s="7">
        <f>2650+10100</f>
        <v>12750</v>
      </c>
      <c r="G19" s="8">
        <f>VLOOKUP(B19,[2]PAYMENT!$B:$AT,45,FALSE)</f>
        <v>0</v>
      </c>
      <c r="H19" s="9">
        <f t="shared" si="2"/>
        <v>318510</v>
      </c>
      <c r="I19" s="10"/>
      <c r="J19" s="11"/>
      <c r="K19" s="11"/>
      <c r="L19" s="11"/>
      <c r="M19" s="12"/>
      <c r="N19" s="13">
        <v>111850</v>
      </c>
      <c r="O19" s="11"/>
      <c r="P19" s="11"/>
      <c r="Q19" s="11"/>
      <c r="R19" s="14"/>
      <c r="S19" s="10"/>
      <c r="T19" s="11"/>
      <c r="U19" s="11"/>
      <c r="V19" s="11"/>
      <c r="W19" s="12"/>
      <c r="X19" s="10"/>
      <c r="Y19" s="11"/>
      <c r="Z19" s="11"/>
      <c r="AA19" s="11"/>
      <c r="AB19" s="14"/>
      <c r="AC19" s="10"/>
      <c r="AD19" s="11"/>
      <c r="AE19" s="11"/>
      <c r="AF19" s="11"/>
      <c r="AG19" s="12"/>
      <c r="AH19" s="10"/>
      <c r="AI19" s="11"/>
      <c r="AJ19" s="11"/>
      <c r="AK19" s="11"/>
      <c r="AL19" s="12"/>
      <c r="AM19" s="10"/>
      <c r="AN19" s="11"/>
      <c r="AO19" s="11"/>
      <c r="AP19" s="11"/>
      <c r="AQ19" s="12"/>
      <c r="AR19" s="47">
        <f t="shared" si="0"/>
        <v>111850</v>
      </c>
      <c r="AS19" s="6">
        <f t="shared" si="1"/>
        <v>206660</v>
      </c>
      <c r="AT19" s="48">
        <f t="shared" si="3"/>
        <v>0</v>
      </c>
    </row>
    <row r="20" spans="1:46">
      <c r="A20" s="3">
        <v>16</v>
      </c>
      <c r="B20" s="16" t="s">
        <v>31</v>
      </c>
      <c r="C20" s="5" t="str">
        <f>IFERROR(IF(VLOOKUP(B20, 'CREDIT LIST'!$B:$C, 2, FALSE)="TRUE", "no load", VLOOKUP(B20, 'CREDIT LIST'!$B:$C, 2, FALSE)), "No load")</f>
        <v>No load</v>
      </c>
      <c r="D20" s="6">
        <f>VLOOKUP(B20,[1]PAYMENT!$B:$AS,44,FALSE)</f>
        <v>0</v>
      </c>
      <c r="E20" s="6">
        <f>IF(OR(C20="", D20=""), "INCOMP", IFERROR(IF(C20="no load", 0, C20) + IF(D20="no load", 0, D20), "INCOMP"))</f>
        <v>0</v>
      </c>
      <c r="F20" s="7">
        <v>0</v>
      </c>
      <c r="G20" s="8">
        <f>VLOOKUP(B20,[2]PAYMENT!$B:$AT,45,FALSE)</f>
        <v>0</v>
      </c>
      <c r="H20" s="9">
        <f t="shared" si="2"/>
        <v>0</v>
      </c>
      <c r="I20" s="10"/>
      <c r="J20" s="11"/>
      <c r="K20" s="11"/>
      <c r="L20" s="11"/>
      <c r="M20" s="12"/>
      <c r="N20" s="13"/>
      <c r="O20" s="11"/>
      <c r="P20" s="11"/>
      <c r="Q20" s="11"/>
      <c r="R20" s="14"/>
      <c r="S20" s="10"/>
      <c r="T20" s="11"/>
      <c r="U20" s="11"/>
      <c r="V20" s="11"/>
      <c r="W20" s="12"/>
      <c r="X20" s="10"/>
      <c r="Y20" s="11"/>
      <c r="Z20" s="11"/>
      <c r="AA20" s="11"/>
      <c r="AB20" s="14"/>
      <c r="AC20" s="10"/>
      <c r="AD20" s="11"/>
      <c r="AE20" s="11"/>
      <c r="AF20" s="11"/>
      <c r="AG20" s="12"/>
      <c r="AH20" s="10"/>
      <c r="AI20" s="11"/>
      <c r="AJ20" s="11"/>
      <c r="AK20" s="11"/>
      <c r="AL20" s="12"/>
      <c r="AM20" s="10"/>
      <c r="AN20" s="11"/>
      <c r="AO20" s="11"/>
      <c r="AP20" s="11"/>
      <c r="AQ20" s="12"/>
      <c r="AR20" s="47">
        <f t="shared" si="0"/>
        <v>0</v>
      </c>
      <c r="AS20" s="6">
        <f t="shared" si="1"/>
        <v>0</v>
      </c>
      <c r="AT20" s="48">
        <f t="shared" si="3"/>
        <v>0</v>
      </c>
    </row>
    <row r="21" spans="1:46">
      <c r="A21" s="3">
        <v>17</v>
      </c>
      <c r="B21" s="16" t="s">
        <v>32</v>
      </c>
      <c r="C21" s="5" t="str">
        <f>IFERROR(IF(VLOOKUP(B21, 'CREDIT LIST'!$B:$C, 2, FALSE)="TRUE", "no load", VLOOKUP(B21, 'CREDIT LIST'!$B:$C, 2, FALSE)), "No load")</f>
        <v>No load</v>
      </c>
      <c r="D21" s="6">
        <f>VLOOKUP(B21,[1]PAYMENT!$B:$AS,44,FALSE)</f>
        <v>0</v>
      </c>
      <c r="E21" s="6">
        <f>IF(OR(C21="", D21=""), "INCOMP", IFERROR(IF(C21="no load", 0, C21) + IF(D21="no load", 0, D21), "INCOMP"))</f>
        <v>0</v>
      </c>
      <c r="F21" s="7">
        <v>0</v>
      </c>
      <c r="G21" s="8">
        <f>VLOOKUP(B21,[2]PAYMENT!$B:$AT,45,FALSE)</f>
        <v>0</v>
      </c>
      <c r="H21" s="9">
        <f t="shared" si="2"/>
        <v>0</v>
      </c>
      <c r="I21" s="10"/>
      <c r="J21" s="11"/>
      <c r="K21" s="11"/>
      <c r="L21" s="11"/>
      <c r="M21" s="12"/>
      <c r="N21" s="13"/>
      <c r="O21" s="11"/>
      <c r="P21" s="11"/>
      <c r="Q21" s="11"/>
      <c r="R21" s="14"/>
      <c r="S21" s="10"/>
      <c r="T21" s="11"/>
      <c r="U21" s="11"/>
      <c r="V21" s="11"/>
      <c r="W21" s="12"/>
      <c r="X21" s="10"/>
      <c r="Y21" s="11"/>
      <c r="Z21" s="11"/>
      <c r="AA21" s="11"/>
      <c r="AB21" s="14"/>
      <c r="AC21" s="10"/>
      <c r="AD21" s="11"/>
      <c r="AE21" s="11"/>
      <c r="AF21" s="11"/>
      <c r="AG21" s="12"/>
      <c r="AH21" s="10"/>
      <c r="AI21" s="11"/>
      <c r="AJ21" s="11"/>
      <c r="AK21" s="11"/>
      <c r="AL21" s="12"/>
      <c r="AM21" s="10"/>
      <c r="AN21" s="11"/>
      <c r="AO21" s="11"/>
      <c r="AP21" s="11"/>
      <c r="AQ21" s="12"/>
      <c r="AR21" s="47">
        <f t="shared" si="0"/>
        <v>0</v>
      </c>
      <c r="AS21" s="6">
        <f t="shared" si="1"/>
        <v>0</v>
      </c>
      <c r="AT21" s="48">
        <f t="shared" si="3"/>
        <v>0</v>
      </c>
    </row>
    <row r="22" spans="1:46">
      <c r="A22" s="3">
        <v>18</v>
      </c>
      <c r="B22" s="15" t="s">
        <v>33</v>
      </c>
      <c r="C22" s="5">
        <f>IFERROR(IF(VLOOKUP(B22, 'CREDIT LIST'!$B:$C, 2, FALSE)="TRUE", "no load", VLOOKUP(B22, 'CREDIT LIST'!$B:$C, 2, FALSE)), "No load")</f>
        <v>126970</v>
      </c>
      <c r="D22" s="6">
        <f>VLOOKUP(B22,[1]PAYMENT!$B:$AS,44,FALSE)</f>
        <v>0</v>
      </c>
      <c r="E22" s="6">
        <f t="shared" ref="E22:E34" si="5">IF(OR(C22="", D22=""), "INCOMP", IFERROR(IF(C22="no load", 0, C22) + IF(D22="no load", 0, D22), "INCOMP"))</f>
        <v>126970</v>
      </c>
      <c r="F22" s="7">
        <v>2910</v>
      </c>
      <c r="G22" s="8">
        <f>VLOOKUP(B22,[2]PAYMENT!$B:$AT,45,FALSE)</f>
        <v>0</v>
      </c>
      <c r="H22" s="9">
        <f t="shared" si="2"/>
        <v>124060</v>
      </c>
      <c r="I22" s="10"/>
      <c r="J22" s="11"/>
      <c r="K22" s="11"/>
      <c r="L22" s="11"/>
      <c r="M22" s="12"/>
      <c r="N22" s="13"/>
      <c r="O22" s="11"/>
      <c r="P22" s="11"/>
      <c r="Q22" s="11"/>
      <c r="R22" s="14"/>
      <c r="S22" s="10"/>
      <c r="T22" s="11"/>
      <c r="U22" s="11"/>
      <c r="V22" s="11"/>
      <c r="W22" s="12"/>
      <c r="X22" s="10"/>
      <c r="Y22" s="11"/>
      <c r="Z22" s="11"/>
      <c r="AA22" s="11"/>
      <c r="AB22" s="14"/>
      <c r="AC22" s="10"/>
      <c r="AD22" s="11"/>
      <c r="AE22" s="11"/>
      <c r="AF22" s="11"/>
      <c r="AG22" s="12"/>
      <c r="AH22" s="10"/>
      <c r="AI22" s="11"/>
      <c r="AJ22" s="11"/>
      <c r="AK22" s="11"/>
      <c r="AL22" s="12"/>
      <c r="AM22" s="10">
        <v>124060</v>
      </c>
      <c r="AN22" s="11"/>
      <c r="AO22" s="11"/>
      <c r="AP22" s="11"/>
      <c r="AQ22" s="12"/>
      <c r="AR22" s="47">
        <f t="shared" si="0"/>
        <v>124060</v>
      </c>
      <c r="AS22" s="6">
        <f t="shared" si="1"/>
        <v>0</v>
      </c>
      <c r="AT22" s="48">
        <f t="shared" si="3"/>
        <v>0</v>
      </c>
    </row>
    <row r="23" spans="1:46">
      <c r="A23" s="3">
        <v>19</v>
      </c>
      <c r="B23" s="16" t="s">
        <v>34</v>
      </c>
      <c r="C23" s="5">
        <f>IFERROR(IF(VLOOKUP(B23, 'CREDIT LIST'!$B:$C, 2, FALSE)="TRUE", "no load", VLOOKUP(B23, 'CREDIT LIST'!$B:$C, 2, FALSE)), "No load")</f>
        <v>16640</v>
      </c>
      <c r="D23" s="6">
        <f>VLOOKUP(B23,[1]PAYMENT!$B:$AS,44,FALSE)</f>
        <v>0</v>
      </c>
      <c r="E23" s="6">
        <f t="shared" si="5"/>
        <v>16640</v>
      </c>
      <c r="F23" s="7">
        <v>150</v>
      </c>
      <c r="G23" s="8">
        <f>VLOOKUP(B23,[2]PAYMENT!$B:$AT,45,FALSE)</f>
        <v>30</v>
      </c>
      <c r="H23" s="9">
        <f t="shared" si="2"/>
        <v>16460</v>
      </c>
      <c r="I23" s="10"/>
      <c r="J23" s="11"/>
      <c r="K23" s="11"/>
      <c r="L23" s="11"/>
      <c r="M23" s="12"/>
      <c r="N23" s="17"/>
      <c r="O23" s="18"/>
      <c r="P23" s="18"/>
      <c r="Q23" s="18"/>
      <c r="R23" s="19"/>
      <c r="S23" s="10"/>
      <c r="T23" s="11"/>
      <c r="U23" s="11"/>
      <c r="V23" s="11"/>
      <c r="W23" s="12"/>
      <c r="X23" s="10"/>
      <c r="Y23" s="11"/>
      <c r="Z23" s="11"/>
      <c r="AA23" s="11"/>
      <c r="AB23" s="14"/>
      <c r="AC23" s="10"/>
      <c r="AD23" s="11"/>
      <c r="AE23" s="11"/>
      <c r="AF23" s="11"/>
      <c r="AG23" s="12"/>
      <c r="AH23" s="10"/>
      <c r="AI23" s="11"/>
      <c r="AJ23" s="11"/>
      <c r="AK23" s="11"/>
      <c r="AL23" s="12"/>
      <c r="AM23" s="10">
        <v>16460</v>
      </c>
      <c r="AN23" s="11"/>
      <c r="AO23" s="11"/>
      <c r="AP23" s="11"/>
      <c r="AQ23" s="12"/>
      <c r="AR23" s="47">
        <f t="shared" si="0"/>
        <v>16460</v>
      </c>
      <c r="AS23" s="6">
        <f t="shared" si="1"/>
        <v>0</v>
      </c>
      <c r="AT23" s="48">
        <f t="shared" si="3"/>
        <v>0</v>
      </c>
    </row>
    <row r="24" spans="1:46">
      <c r="A24" s="3">
        <v>20</v>
      </c>
      <c r="B24" s="16" t="s">
        <v>35</v>
      </c>
      <c r="C24" s="5">
        <f>IFERROR(IF(VLOOKUP(B24, 'CREDIT LIST'!$B:$C, 2, FALSE)="TRUE", "no load", VLOOKUP(B24, 'CREDIT LIST'!$B:$C, 2, FALSE)), "No load")</f>
        <v>24180</v>
      </c>
      <c r="D24" s="6">
        <f>VLOOKUP(B24,[1]PAYMENT!$B:$AS,44,FALSE)</f>
        <v>27350</v>
      </c>
      <c r="E24" s="6">
        <f t="shared" si="5"/>
        <v>51530</v>
      </c>
      <c r="F24" s="7">
        <f>200+1210</f>
        <v>1410</v>
      </c>
      <c r="G24" s="8">
        <f>VLOOKUP(B24,[2]PAYMENT!$B:$AT,45,FALSE)</f>
        <v>0</v>
      </c>
      <c r="H24" s="9">
        <f t="shared" si="2"/>
        <v>50120</v>
      </c>
      <c r="I24" s="10"/>
      <c r="J24" s="11"/>
      <c r="K24" s="11"/>
      <c r="L24" s="11"/>
      <c r="M24" s="12"/>
      <c r="N24" s="13"/>
      <c r="O24" s="11"/>
      <c r="P24" s="11">
        <v>27350</v>
      </c>
      <c r="Q24" s="11"/>
      <c r="R24" s="14"/>
      <c r="S24" s="10"/>
      <c r="T24" s="11"/>
      <c r="U24" s="11"/>
      <c r="V24" s="11"/>
      <c r="W24" s="12"/>
      <c r="X24" s="10"/>
      <c r="Y24" s="11"/>
      <c r="Z24" s="11"/>
      <c r="AA24" s="11"/>
      <c r="AB24" s="14"/>
      <c r="AC24" s="10"/>
      <c r="AD24" s="11"/>
      <c r="AE24" s="11"/>
      <c r="AF24" s="11"/>
      <c r="AG24" s="12"/>
      <c r="AH24" s="10"/>
      <c r="AI24" s="11"/>
      <c r="AJ24" s="11"/>
      <c r="AK24" s="11"/>
      <c r="AL24" s="12"/>
      <c r="AM24" s="10"/>
      <c r="AN24" s="11"/>
      <c r="AO24" s="11"/>
      <c r="AP24" s="11"/>
      <c r="AQ24" s="12"/>
      <c r="AR24" s="47">
        <f t="shared" si="0"/>
        <v>27350</v>
      </c>
      <c r="AS24" s="6">
        <f t="shared" si="1"/>
        <v>22770</v>
      </c>
      <c r="AT24" s="48">
        <f t="shared" si="3"/>
        <v>0</v>
      </c>
    </row>
    <row r="25" spans="1:46">
      <c r="A25" s="3">
        <v>21</v>
      </c>
      <c r="B25" s="16" t="s">
        <v>36</v>
      </c>
      <c r="C25" s="5">
        <f>IFERROR(IF(VLOOKUP(B25, 'CREDIT LIST'!$B:$C, 2, FALSE)="TRUE", "no load", VLOOKUP(B25, 'CREDIT LIST'!$B:$C, 2, FALSE)), "No load")</f>
        <v>38720</v>
      </c>
      <c r="D25" s="6">
        <f>VLOOKUP(B25,[1]PAYMENT!$B:$AS,44,FALSE)</f>
        <v>0</v>
      </c>
      <c r="E25" s="6">
        <f t="shared" si="5"/>
        <v>38720</v>
      </c>
      <c r="F25" s="7">
        <f>3200+300+10</f>
        <v>3510</v>
      </c>
      <c r="G25" s="8">
        <f>VLOOKUP(B25,[2]PAYMENT!$B:$AT,45,FALSE)</f>
        <v>10</v>
      </c>
      <c r="H25" s="9">
        <f t="shared" si="2"/>
        <v>35200</v>
      </c>
      <c r="I25" s="10"/>
      <c r="J25" s="11"/>
      <c r="K25" s="11"/>
      <c r="L25" s="11"/>
      <c r="M25" s="12"/>
      <c r="N25" s="13"/>
      <c r="O25" s="11"/>
      <c r="P25" s="11"/>
      <c r="Q25" s="11"/>
      <c r="R25" s="14"/>
      <c r="S25" s="10"/>
      <c r="T25" s="11"/>
      <c r="U25" s="11"/>
      <c r="V25" s="11"/>
      <c r="W25" s="12"/>
      <c r="X25" s="10"/>
      <c r="Y25" s="11"/>
      <c r="Z25" s="11"/>
      <c r="AA25" s="11"/>
      <c r="AB25" s="14"/>
      <c r="AC25" s="10"/>
      <c r="AD25" s="11"/>
      <c r="AE25" s="11"/>
      <c r="AF25" s="11"/>
      <c r="AG25" s="12"/>
      <c r="AH25" s="10"/>
      <c r="AI25" s="11"/>
      <c r="AJ25" s="11"/>
      <c r="AK25" s="11"/>
      <c r="AL25" s="12"/>
      <c r="AM25" s="10">
        <v>35200</v>
      </c>
      <c r="AN25" s="11"/>
      <c r="AO25" s="11"/>
      <c r="AP25" s="11"/>
      <c r="AQ25" s="12"/>
      <c r="AR25" s="47">
        <f t="shared" si="0"/>
        <v>35200</v>
      </c>
      <c r="AS25" s="6">
        <f t="shared" si="1"/>
        <v>0</v>
      </c>
      <c r="AT25" s="48">
        <f t="shared" si="3"/>
        <v>0</v>
      </c>
    </row>
    <row r="26" spans="1:46">
      <c r="A26" s="3">
        <v>22</v>
      </c>
      <c r="B26" s="16" t="s">
        <v>37</v>
      </c>
      <c r="C26" s="5">
        <f>IFERROR(IF(VLOOKUP(B26, 'CREDIT LIST'!$B:$C, 2, FALSE)="TRUE", "no load", VLOOKUP(B26, 'CREDIT LIST'!$B:$C, 2, FALSE)), "No load")</f>
        <v>1970</v>
      </c>
      <c r="D26" s="6">
        <f>VLOOKUP(B26,[1]PAYMENT!$B:$AS,44,FALSE)</f>
        <v>5760</v>
      </c>
      <c r="E26" s="6">
        <f t="shared" si="5"/>
        <v>7730</v>
      </c>
      <c r="F26" s="7">
        <v>0</v>
      </c>
      <c r="G26" s="8">
        <f>VLOOKUP(B26,[2]PAYMENT!$B:$AT,45,FALSE)</f>
        <v>0</v>
      </c>
      <c r="H26" s="9">
        <f t="shared" si="2"/>
        <v>7730</v>
      </c>
      <c r="I26" s="10">
        <v>5800</v>
      </c>
      <c r="J26" s="11">
        <v>0</v>
      </c>
      <c r="K26" s="11"/>
      <c r="L26" s="11"/>
      <c r="M26" s="12"/>
      <c r="N26" s="13"/>
      <c r="O26" s="11"/>
      <c r="P26" s="11"/>
      <c r="Q26" s="11"/>
      <c r="R26" s="14"/>
      <c r="S26" s="10"/>
      <c r="T26" s="11"/>
      <c r="U26" s="11"/>
      <c r="V26" s="11"/>
      <c r="W26" s="12"/>
      <c r="X26" s="10"/>
      <c r="Y26" s="11"/>
      <c r="Z26" s="11"/>
      <c r="AA26" s="11"/>
      <c r="AB26" s="14"/>
      <c r="AC26" s="10"/>
      <c r="AD26" s="11"/>
      <c r="AE26" s="11"/>
      <c r="AF26" s="11"/>
      <c r="AG26" s="12"/>
      <c r="AH26" s="10"/>
      <c r="AI26" s="11"/>
      <c r="AJ26" s="11"/>
      <c r="AK26" s="11"/>
      <c r="AL26" s="12"/>
      <c r="AM26" s="10">
        <v>0</v>
      </c>
      <c r="AN26" s="11"/>
      <c r="AO26" s="11"/>
      <c r="AP26" s="11"/>
      <c r="AQ26" s="12"/>
      <c r="AR26" s="47">
        <f t="shared" si="0"/>
        <v>5800</v>
      </c>
      <c r="AS26" s="6">
        <f t="shared" si="1"/>
        <v>1930</v>
      </c>
      <c r="AT26" s="48">
        <f t="shared" si="3"/>
        <v>0</v>
      </c>
    </row>
    <row r="27" spans="1:46">
      <c r="A27" s="3">
        <v>23</v>
      </c>
      <c r="B27" s="16" t="s">
        <v>38</v>
      </c>
      <c r="C27" s="5">
        <f>IFERROR(IF(VLOOKUP(B27, 'CREDIT LIST'!$B:$C, 2, FALSE)="TRUE", "no load", VLOOKUP(B27, 'CREDIT LIST'!$B:$C, 2, FALSE)), "No load")</f>
        <v>4430</v>
      </c>
      <c r="D27" s="6">
        <f>VLOOKUP(B27,[1]PAYMENT!$B:$AS,44,FALSE)</f>
        <v>0</v>
      </c>
      <c r="E27" s="6">
        <f t="shared" si="5"/>
        <v>4430</v>
      </c>
      <c r="F27" s="7">
        <v>4430</v>
      </c>
      <c r="G27" s="8">
        <f>VLOOKUP(B27,[2]PAYMENT!$B:$AT,45,FALSE)</f>
        <v>0</v>
      </c>
      <c r="H27" s="9">
        <f t="shared" si="2"/>
        <v>0</v>
      </c>
      <c r="I27" s="10"/>
      <c r="J27" s="11"/>
      <c r="K27" s="11"/>
      <c r="L27" s="11"/>
      <c r="M27" s="12"/>
      <c r="N27" s="13"/>
      <c r="O27" s="11"/>
      <c r="P27" s="11"/>
      <c r="Q27" s="11"/>
      <c r="R27" s="14"/>
      <c r="S27" s="10"/>
      <c r="T27" s="11"/>
      <c r="U27" s="11"/>
      <c r="V27" s="11"/>
      <c r="W27" s="12"/>
      <c r="X27" s="10"/>
      <c r="Y27" s="11"/>
      <c r="Z27" s="11"/>
      <c r="AA27" s="11"/>
      <c r="AB27" s="14"/>
      <c r="AC27" s="10"/>
      <c r="AD27" s="11"/>
      <c r="AE27" s="11"/>
      <c r="AF27" s="11"/>
      <c r="AG27" s="12"/>
      <c r="AH27" s="10"/>
      <c r="AI27" s="11"/>
      <c r="AJ27" s="11"/>
      <c r="AK27" s="11"/>
      <c r="AL27" s="12"/>
      <c r="AM27" s="10"/>
      <c r="AN27" s="11"/>
      <c r="AO27" s="11"/>
      <c r="AP27" s="11"/>
      <c r="AQ27" s="12"/>
      <c r="AR27" s="47">
        <f t="shared" si="0"/>
        <v>0</v>
      </c>
      <c r="AS27" s="6">
        <f t="shared" si="1"/>
        <v>0</v>
      </c>
      <c r="AT27" s="48">
        <f t="shared" si="3"/>
        <v>0</v>
      </c>
    </row>
    <row r="28" spans="1:46">
      <c r="A28" s="3">
        <v>24</v>
      </c>
      <c r="B28" s="15" t="s">
        <v>39</v>
      </c>
      <c r="C28" s="5">
        <f>IFERROR(IF(VLOOKUP(B28, 'CREDIT LIST'!$B:$C, 2, FALSE)="TRUE", "no load", VLOOKUP(B28, 'CREDIT LIST'!$B:$C, 2, FALSE)), "No load")</f>
        <v>83420</v>
      </c>
      <c r="D28" s="6">
        <f>VLOOKUP(B28,[1]PAYMENT!$B:$AS,44,FALSE)</f>
        <v>6380</v>
      </c>
      <c r="E28" s="6">
        <f t="shared" si="5"/>
        <v>89800</v>
      </c>
      <c r="F28" s="7">
        <v>650</v>
      </c>
      <c r="G28" s="8">
        <f>VLOOKUP(B28,[2]PAYMENT!$B:$AT,45,FALSE)</f>
        <v>0</v>
      </c>
      <c r="H28" s="9">
        <f t="shared" si="2"/>
        <v>89150</v>
      </c>
      <c r="I28" s="10"/>
      <c r="J28" s="11"/>
      <c r="K28" s="11">
        <v>5000</v>
      </c>
      <c r="L28" s="11"/>
      <c r="M28" s="12"/>
      <c r="N28" s="13"/>
      <c r="O28" s="11"/>
      <c r="P28" s="11"/>
      <c r="Q28" s="11"/>
      <c r="R28" s="14"/>
      <c r="S28" s="10"/>
      <c r="T28" s="11"/>
      <c r="U28" s="11"/>
      <c r="V28" s="11"/>
      <c r="W28" s="12"/>
      <c r="X28" s="10"/>
      <c r="Y28" s="11"/>
      <c r="Z28" s="11"/>
      <c r="AA28" s="11"/>
      <c r="AB28" s="14"/>
      <c r="AC28" s="10"/>
      <c r="AD28" s="11"/>
      <c r="AE28" s="11"/>
      <c r="AF28" s="11"/>
      <c r="AG28" s="12"/>
      <c r="AH28" s="10"/>
      <c r="AI28" s="11"/>
      <c r="AJ28" s="11"/>
      <c r="AK28" s="11"/>
      <c r="AL28" s="12"/>
      <c r="AM28" s="10"/>
      <c r="AN28" s="11"/>
      <c r="AO28" s="11">
        <f>25000+10000</f>
        <v>35000</v>
      </c>
      <c r="AP28" s="11"/>
      <c r="AQ28" s="12"/>
      <c r="AR28" s="47">
        <f t="shared" si="0"/>
        <v>40000</v>
      </c>
      <c r="AS28" s="6">
        <f t="shared" si="1"/>
        <v>49150</v>
      </c>
      <c r="AT28" s="48">
        <f t="shared" si="3"/>
        <v>0</v>
      </c>
    </row>
    <row r="29" spans="1:46">
      <c r="A29" s="3">
        <v>25</v>
      </c>
      <c r="B29" s="15" t="s">
        <v>40</v>
      </c>
      <c r="C29" s="5" t="str">
        <f>IFERROR(IF(VLOOKUP(B29, 'CREDIT LIST'!$B:$C, 2, FALSE)="TRUE", "no load", VLOOKUP(B29, 'CREDIT LIST'!$B:$C, 2, FALSE)), "No load")</f>
        <v>No load</v>
      </c>
      <c r="D29" s="6">
        <f>VLOOKUP(B29,[1]PAYMENT!$B:$AS,44,FALSE)</f>
        <v>0</v>
      </c>
      <c r="E29" s="6">
        <f t="shared" si="5"/>
        <v>0</v>
      </c>
      <c r="F29" s="7">
        <v>0</v>
      </c>
      <c r="G29" s="8">
        <f>VLOOKUP(B29,[2]PAYMENT!$B:$AT,45,FALSE)</f>
        <v>0</v>
      </c>
      <c r="H29" s="9">
        <f t="shared" si="2"/>
        <v>0</v>
      </c>
      <c r="I29" s="10"/>
      <c r="J29" s="11"/>
      <c r="K29" s="11"/>
      <c r="L29" s="11"/>
      <c r="M29" s="12"/>
      <c r="N29" s="13"/>
      <c r="O29" s="11"/>
      <c r="P29" s="11"/>
      <c r="Q29" s="11"/>
      <c r="R29" s="14"/>
      <c r="S29" s="10"/>
      <c r="T29" s="11"/>
      <c r="U29" s="11"/>
      <c r="V29" s="11"/>
      <c r="W29" s="12"/>
      <c r="X29" s="10"/>
      <c r="Y29" s="11"/>
      <c r="Z29" s="11"/>
      <c r="AA29" s="11"/>
      <c r="AB29" s="14"/>
      <c r="AC29" s="10"/>
      <c r="AD29" s="11"/>
      <c r="AE29" s="11"/>
      <c r="AF29" s="11"/>
      <c r="AG29" s="12"/>
      <c r="AH29" s="10"/>
      <c r="AI29" s="11"/>
      <c r="AJ29" s="11"/>
      <c r="AK29" s="11"/>
      <c r="AL29" s="12"/>
      <c r="AM29" s="10"/>
      <c r="AN29" s="11"/>
      <c r="AO29" s="11"/>
      <c r="AP29" s="11"/>
      <c r="AQ29" s="12"/>
      <c r="AR29" s="47">
        <f t="shared" si="0"/>
        <v>0</v>
      </c>
      <c r="AS29" s="6">
        <f t="shared" si="1"/>
        <v>0</v>
      </c>
      <c r="AT29" s="48">
        <f t="shared" si="3"/>
        <v>0</v>
      </c>
    </row>
    <row r="30" spans="1:46">
      <c r="A30" s="3">
        <v>26</v>
      </c>
      <c r="B30" s="16" t="s">
        <v>41</v>
      </c>
      <c r="C30" s="5">
        <f>IFERROR(IF(VLOOKUP(B30, 'CREDIT LIST'!$B:$C, 2, FALSE)="TRUE", "no load", VLOOKUP(B30, 'CREDIT LIST'!$B:$C, 2, FALSE)), "No load")</f>
        <v>5580</v>
      </c>
      <c r="D30" s="6">
        <f>VLOOKUP(B30,[1]PAYMENT!$B:$AS,44,FALSE)</f>
        <v>15280</v>
      </c>
      <c r="E30" s="6">
        <f t="shared" si="5"/>
        <v>20860</v>
      </c>
      <c r="F30" s="7">
        <v>50</v>
      </c>
      <c r="G30" s="8">
        <f>VLOOKUP(B30,[2]PAYMENT!$B:$AT,45,FALSE)</f>
        <v>0</v>
      </c>
      <c r="H30" s="9">
        <f t="shared" si="2"/>
        <v>20810</v>
      </c>
      <c r="I30" s="10">
        <v>15300</v>
      </c>
      <c r="J30" s="11"/>
      <c r="K30" s="11"/>
      <c r="L30" s="11"/>
      <c r="M30" s="12"/>
      <c r="N30" s="13"/>
      <c r="O30" s="11"/>
      <c r="P30" s="11"/>
      <c r="Q30" s="11"/>
      <c r="R30" s="14"/>
      <c r="S30" s="10"/>
      <c r="T30" s="11"/>
      <c r="U30" s="11"/>
      <c r="V30" s="11"/>
      <c r="W30" s="12"/>
      <c r="X30" s="10"/>
      <c r="Y30" s="11"/>
      <c r="Z30" s="11"/>
      <c r="AA30" s="11"/>
      <c r="AB30" s="14"/>
      <c r="AC30" s="10"/>
      <c r="AD30" s="11"/>
      <c r="AE30" s="11"/>
      <c r="AF30" s="11"/>
      <c r="AG30" s="12"/>
      <c r="AH30" s="10"/>
      <c r="AI30" s="11"/>
      <c r="AJ30" s="11"/>
      <c r="AK30" s="11"/>
      <c r="AL30" s="12"/>
      <c r="AM30" s="10"/>
      <c r="AN30" s="11"/>
      <c r="AO30" s="11"/>
      <c r="AP30" s="11"/>
      <c r="AQ30" s="12"/>
      <c r="AR30" s="47">
        <f t="shared" si="0"/>
        <v>15300</v>
      </c>
      <c r="AS30" s="6">
        <f t="shared" si="1"/>
        <v>5510</v>
      </c>
      <c r="AT30" s="48">
        <f t="shared" si="3"/>
        <v>0</v>
      </c>
    </row>
    <row r="31" spans="1:46">
      <c r="A31" s="3">
        <v>27</v>
      </c>
      <c r="B31" s="16" t="s">
        <v>42</v>
      </c>
      <c r="C31" s="5">
        <f>IFERROR(IF(VLOOKUP(B31, 'CREDIT LIST'!$B:$C, 2, FALSE)="TRUE", "no load", VLOOKUP(B31, 'CREDIT LIST'!$B:$C, 2, FALSE)), "No load")</f>
        <v>62050</v>
      </c>
      <c r="D31" s="6">
        <f>VLOOKUP(B31,[1]PAYMENT!$B:$AS,44,FALSE)</f>
        <v>8850</v>
      </c>
      <c r="E31" s="6">
        <f t="shared" si="5"/>
        <v>70900</v>
      </c>
      <c r="F31" s="7">
        <v>520</v>
      </c>
      <c r="G31" s="8">
        <f>VLOOKUP(B31,[2]PAYMENT!$B:$AT,45,FALSE)</f>
        <v>0</v>
      </c>
      <c r="H31" s="9">
        <f t="shared" si="2"/>
        <v>70380</v>
      </c>
      <c r="I31" s="10"/>
      <c r="J31" s="11"/>
      <c r="K31" s="11"/>
      <c r="L31" s="11"/>
      <c r="M31" s="12"/>
      <c r="N31" s="13"/>
      <c r="O31" s="11"/>
      <c r="P31" s="11">
        <v>8850</v>
      </c>
      <c r="Q31" s="11"/>
      <c r="R31" s="14"/>
      <c r="S31" s="10"/>
      <c r="T31" s="11"/>
      <c r="U31" s="11"/>
      <c r="V31" s="11"/>
      <c r="W31" s="12"/>
      <c r="X31" s="10"/>
      <c r="Y31" s="11"/>
      <c r="Z31" s="11"/>
      <c r="AA31" s="11"/>
      <c r="AB31" s="14"/>
      <c r="AC31" s="10"/>
      <c r="AD31" s="11"/>
      <c r="AE31" s="11"/>
      <c r="AF31" s="11"/>
      <c r="AG31" s="12"/>
      <c r="AH31" s="10"/>
      <c r="AI31" s="11"/>
      <c r="AJ31" s="11"/>
      <c r="AK31" s="11"/>
      <c r="AL31" s="12"/>
      <c r="AM31" s="10"/>
      <c r="AN31" s="11"/>
      <c r="AO31" s="11"/>
      <c r="AP31" s="11"/>
      <c r="AQ31" s="12"/>
      <c r="AR31" s="47">
        <f t="shared" si="0"/>
        <v>8850</v>
      </c>
      <c r="AS31" s="6">
        <f t="shared" si="1"/>
        <v>61530</v>
      </c>
      <c r="AT31" s="48">
        <f t="shared" si="3"/>
        <v>0</v>
      </c>
    </row>
    <row r="32" spans="1:46">
      <c r="A32" s="3">
        <v>28</v>
      </c>
      <c r="B32" s="16" t="s">
        <v>43</v>
      </c>
      <c r="C32" s="5">
        <f>IFERROR(IF(VLOOKUP(B32, 'CREDIT LIST'!$B:$C, 2, FALSE)="TRUE", "no load", VLOOKUP(B32, 'CREDIT LIST'!$B:$C, 2, FALSE)), "No load")</f>
        <v>174150</v>
      </c>
      <c r="D32" s="6">
        <f>VLOOKUP(B32,[1]PAYMENT!$B:$AS,44,FALSE)</f>
        <v>2840</v>
      </c>
      <c r="E32" s="6">
        <f t="shared" si="5"/>
        <v>176990</v>
      </c>
      <c r="F32" s="7">
        <f>60+1490</f>
        <v>1550</v>
      </c>
      <c r="G32" s="8">
        <f>VLOOKUP(B32,[2]PAYMENT!$B:$AT,45,FALSE)</f>
        <v>0</v>
      </c>
      <c r="H32" s="9">
        <f t="shared" si="2"/>
        <v>175440</v>
      </c>
      <c r="I32" s="10"/>
      <c r="J32" s="11"/>
      <c r="K32" s="11"/>
      <c r="L32" s="11"/>
      <c r="M32" s="12"/>
      <c r="N32" s="13"/>
      <c r="O32" s="11"/>
      <c r="P32" s="11"/>
      <c r="Q32" s="11"/>
      <c r="R32" s="14"/>
      <c r="S32" s="10"/>
      <c r="T32" s="11"/>
      <c r="U32" s="11"/>
      <c r="V32" s="11"/>
      <c r="W32" s="12"/>
      <c r="X32" s="10"/>
      <c r="Y32" s="11"/>
      <c r="Z32" s="11"/>
      <c r="AA32" s="11"/>
      <c r="AB32" s="14"/>
      <c r="AC32" s="10"/>
      <c r="AD32" s="11"/>
      <c r="AE32" s="11"/>
      <c r="AF32" s="11"/>
      <c r="AG32" s="12"/>
      <c r="AH32" s="10"/>
      <c r="AI32" s="11"/>
      <c r="AJ32" s="11"/>
      <c r="AK32" s="11"/>
      <c r="AL32" s="12"/>
      <c r="AM32" s="10">
        <v>172600</v>
      </c>
      <c r="AN32" s="11"/>
      <c r="AO32" s="11"/>
      <c r="AP32" s="11"/>
      <c r="AQ32" s="12"/>
      <c r="AR32" s="47">
        <f t="shared" si="0"/>
        <v>172600</v>
      </c>
      <c r="AS32" s="6">
        <f t="shared" si="1"/>
        <v>2840</v>
      </c>
      <c r="AT32" s="48">
        <f t="shared" si="3"/>
        <v>0</v>
      </c>
    </row>
    <row r="33" spans="1:46">
      <c r="A33" s="3">
        <v>29</v>
      </c>
      <c r="B33" s="20" t="s">
        <v>44</v>
      </c>
      <c r="C33" s="5" t="str">
        <f>IFERROR(IF(VLOOKUP(B33, 'CREDIT LIST'!$B:$C, 2, FALSE)="TRUE", "no load", VLOOKUP(B33, 'CREDIT LIST'!$B:$C, 2, FALSE)), "No load")</f>
        <v>No load</v>
      </c>
      <c r="D33" s="6">
        <f>VLOOKUP(B33,[1]PAYMENT!$B:$AS,44,FALSE)</f>
        <v>0</v>
      </c>
      <c r="E33" s="6">
        <f t="shared" si="5"/>
        <v>0</v>
      </c>
      <c r="F33" s="7">
        <v>0</v>
      </c>
      <c r="G33" s="8">
        <f>VLOOKUP(B33,[2]PAYMENT!$B:$AT,45,FALSE)</f>
        <v>0</v>
      </c>
      <c r="H33" s="9">
        <f t="shared" si="2"/>
        <v>0</v>
      </c>
      <c r="I33" s="10"/>
      <c r="J33" s="11"/>
      <c r="K33" s="11"/>
      <c r="L33" s="11"/>
      <c r="M33" s="12"/>
      <c r="N33" s="13"/>
      <c r="O33" s="11"/>
      <c r="P33" s="11"/>
      <c r="Q33" s="11"/>
      <c r="R33" s="14"/>
      <c r="S33" s="10"/>
      <c r="T33" s="11"/>
      <c r="U33" s="11"/>
      <c r="V33" s="11"/>
      <c r="W33" s="12"/>
      <c r="X33" s="10"/>
      <c r="Y33" s="11"/>
      <c r="Z33" s="11"/>
      <c r="AA33" s="11"/>
      <c r="AB33" s="14"/>
      <c r="AC33" s="10"/>
      <c r="AD33" s="11"/>
      <c r="AE33" s="11"/>
      <c r="AF33" s="11"/>
      <c r="AG33" s="12"/>
      <c r="AH33" s="10"/>
      <c r="AI33" s="11"/>
      <c r="AJ33" s="11"/>
      <c r="AK33" s="11"/>
      <c r="AL33" s="12"/>
      <c r="AM33" s="10"/>
      <c r="AN33" s="11"/>
      <c r="AO33" s="11"/>
      <c r="AP33" s="11"/>
      <c r="AQ33" s="12"/>
      <c r="AR33" s="47">
        <f t="shared" si="0"/>
        <v>0</v>
      </c>
      <c r="AS33" s="6">
        <f t="shared" si="1"/>
        <v>0</v>
      </c>
      <c r="AT33" s="48">
        <f t="shared" si="3"/>
        <v>0</v>
      </c>
    </row>
    <row r="34" spans="1:46">
      <c r="A34" s="3">
        <v>30</v>
      </c>
      <c r="B34" s="16" t="s">
        <v>45</v>
      </c>
      <c r="C34" s="5">
        <f>IFERROR(IF(VLOOKUP(B34, 'CREDIT LIST'!$B:$C, 2, FALSE)="TRUE", "no load", VLOOKUP(B34, 'CREDIT LIST'!$B:$C, 2, FALSE)), "No load")</f>
        <v>100650</v>
      </c>
      <c r="D34" s="6">
        <f>VLOOKUP(B34,[1]PAYMENT!$B:$AS,44,FALSE)</f>
        <v>0</v>
      </c>
      <c r="E34" s="6">
        <f t="shared" si="5"/>
        <v>100650</v>
      </c>
      <c r="F34" s="7">
        <v>0</v>
      </c>
      <c r="G34" s="8">
        <f>VLOOKUP(B34,[2]PAYMENT!$B:$AT,45,FALSE)</f>
        <v>0</v>
      </c>
      <c r="H34" s="9">
        <f t="shared" si="2"/>
        <v>100650</v>
      </c>
      <c r="I34" s="10"/>
      <c r="J34" s="11"/>
      <c r="K34" s="11"/>
      <c r="L34" s="11"/>
      <c r="M34" s="12"/>
      <c r="N34" s="13"/>
      <c r="O34" s="11"/>
      <c r="P34" s="11"/>
      <c r="Q34" s="11"/>
      <c r="R34" s="14"/>
      <c r="S34" s="10"/>
      <c r="T34" s="11"/>
      <c r="U34" s="11"/>
      <c r="V34" s="11"/>
      <c r="W34" s="12"/>
      <c r="X34" s="10"/>
      <c r="Y34" s="11"/>
      <c r="Z34" s="11"/>
      <c r="AA34" s="11"/>
      <c r="AB34" s="14"/>
      <c r="AC34" s="10"/>
      <c r="AD34" s="11"/>
      <c r="AE34" s="11"/>
      <c r="AF34" s="11"/>
      <c r="AG34" s="12"/>
      <c r="AH34" s="10"/>
      <c r="AI34" s="11"/>
      <c r="AJ34" s="11"/>
      <c r="AK34" s="11"/>
      <c r="AL34" s="12"/>
      <c r="AM34" s="10">
        <v>100650</v>
      </c>
      <c r="AN34" s="11"/>
      <c r="AO34" s="11"/>
      <c r="AP34" s="11"/>
      <c r="AQ34" s="12"/>
      <c r="AR34" s="47">
        <f t="shared" si="0"/>
        <v>100650</v>
      </c>
      <c r="AS34" s="6">
        <f t="shared" si="1"/>
        <v>0</v>
      </c>
      <c r="AT34" s="48">
        <f t="shared" si="3"/>
        <v>0</v>
      </c>
    </row>
    <row r="35" spans="1:46">
      <c r="A35" s="3">
        <v>31</v>
      </c>
      <c r="B35" s="16" t="s">
        <v>46</v>
      </c>
      <c r="C35" s="5">
        <f>IFERROR(IF(VLOOKUP(B35, 'CREDIT LIST'!$B:$C, 2, FALSE)="TRUE", "no load", VLOOKUP(B35, 'CREDIT LIST'!$B:$C, 2, FALSE)), "No load")</f>
        <v>7650</v>
      </c>
      <c r="D35" s="6">
        <f>VLOOKUP(B35,[1]PAYMENT!$B:$AS,44,FALSE)</f>
        <v>30080</v>
      </c>
      <c r="E35" s="6">
        <f>IF(OR(C35="", D35=""), "INCOMP", IFERROR(IF(C35="no load", 0, C35) + IF(D35="no load", 0, D35), "INCOMP"))</f>
        <v>37730</v>
      </c>
      <c r="F35" s="7">
        <v>50</v>
      </c>
      <c r="G35" s="8">
        <f>VLOOKUP(B35,[2]PAYMENT!$B:$AT,45,FALSE)</f>
        <v>0</v>
      </c>
      <c r="H35" s="9">
        <f t="shared" si="2"/>
        <v>37680</v>
      </c>
      <c r="I35" s="10"/>
      <c r="J35" s="11"/>
      <c r="K35" s="11"/>
      <c r="L35" s="11"/>
      <c r="M35" s="12"/>
      <c r="N35" s="13"/>
      <c r="O35" s="11"/>
      <c r="P35" s="11"/>
      <c r="Q35" s="11"/>
      <c r="R35" s="14"/>
      <c r="S35" s="10">
        <v>29000</v>
      </c>
      <c r="T35" s="11"/>
      <c r="U35" s="11"/>
      <c r="V35" s="11"/>
      <c r="W35" s="12"/>
      <c r="X35" s="10"/>
      <c r="Y35" s="11"/>
      <c r="Z35" s="11"/>
      <c r="AA35" s="11"/>
      <c r="AB35" s="14"/>
      <c r="AC35" s="10"/>
      <c r="AD35" s="11"/>
      <c r="AE35" s="11"/>
      <c r="AF35" s="11"/>
      <c r="AG35" s="12"/>
      <c r="AH35" s="10"/>
      <c r="AI35" s="11"/>
      <c r="AJ35" s="11"/>
      <c r="AK35" s="11"/>
      <c r="AL35" s="12"/>
      <c r="AM35" s="10"/>
      <c r="AN35" s="11"/>
      <c r="AO35" s="11"/>
      <c r="AP35" s="11"/>
      <c r="AQ35" s="12"/>
      <c r="AR35" s="47">
        <f t="shared" si="0"/>
        <v>29000</v>
      </c>
      <c r="AS35" s="6">
        <f t="shared" si="1"/>
        <v>8680</v>
      </c>
      <c r="AT35" s="48">
        <f t="shared" si="3"/>
        <v>0</v>
      </c>
    </row>
    <row r="36" spans="1:46">
      <c r="A36" s="3">
        <v>32</v>
      </c>
      <c r="B36" s="16" t="s">
        <v>47</v>
      </c>
      <c r="C36" s="5">
        <f>IFERROR(IF(VLOOKUP(B36, 'CREDIT LIST'!$B:$C, 2, FALSE)="TRUE", "no load", VLOOKUP(B36, 'CREDIT LIST'!$B:$C, 2, FALSE)), "No load")</f>
        <v>94400</v>
      </c>
      <c r="D36" s="6">
        <f>VLOOKUP(B36,[1]PAYMENT!$B:$AS,44,FALSE)</f>
        <v>25750</v>
      </c>
      <c r="E36" s="6">
        <f>IF(OR(C36="", D36=""), "INCOMP", IFERROR(IF(C36="no load", 0, C36) + IF(D36="no load", 0, D36), "INCOMP"))</f>
        <v>120150</v>
      </c>
      <c r="F36" s="7">
        <f>850+4680</f>
        <v>5530</v>
      </c>
      <c r="G36" s="8">
        <f>VLOOKUP(B36,[2]PAYMENT!$B:$AT,45,FALSE)</f>
        <v>0</v>
      </c>
      <c r="H36" s="9">
        <f t="shared" si="2"/>
        <v>114620</v>
      </c>
      <c r="I36" s="10"/>
      <c r="J36" s="11"/>
      <c r="K36" s="11"/>
      <c r="L36" s="11"/>
      <c r="M36" s="12"/>
      <c r="N36" s="13">
        <v>100750</v>
      </c>
      <c r="O36" s="11"/>
      <c r="P36" s="11"/>
      <c r="Q36" s="11"/>
      <c r="R36" s="14"/>
      <c r="S36" s="10"/>
      <c r="T36" s="11"/>
      <c r="U36" s="11"/>
      <c r="V36" s="11"/>
      <c r="W36" s="12"/>
      <c r="X36" s="10"/>
      <c r="Y36" s="11"/>
      <c r="Z36" s="11"/>
      <c r="AA36" s="11"/>
      <c r="AB36" s="14"/>
      <c r="AC36" s="10"/>
      <c r="AD36" s="11"/>
      <c r="AE36" s="11"/>
      <c r="AF36" s="11"/>
      <c r="AG36" s="12"/>
      <c r="AH36" s="10"/>
      <c r="AI36" s="11"/>
      <c r="AJ36" s="11"/>
      <c r="AK36" s="11"/>
      <c r="AL36" s="12"/>
      <c r="AM36" s="10"/>
      <c r="AN36" s="11"/>
      <c r="AO36" s="11"/>
      <c r="AP36" s="11"/>
      <c r="AQ36" s="12"/>
      <c r="AR36" s="47">
        <f t="shared" si="0"/>
        <v>100750</v>
      </c>
      <c r="AS36" s="6">
        <f t="shared" si="1"/>
        <v>13870</v>
      </c>
      <c r="AT36" s="48">
        <f t="shared" si="3"/>
        <v>0</v>
      </c>
    </row>
    <row r="37" spans="1:46">
      <c r="A37" s="3">
        <v>33</v>
      </c>
      <c r="B37" s="16" t="s">
        <v>48</v>
      </c>
      <c r="C37" s="5" t="str">
        <f>IFERROR(IF(VLOOKUP(B37, 'CREDIT LIST'!$B:$C, 2, FALSE)="TRUE", "no load", VLOOKUP(B37, 'CREDIT LIST'!$B:$C, 2, FALSE)), "No load")</f>
        <v>No load</v>
      </c>
      <c r="D37" s="6">
        <f>VLOOKUP(B37,[1]PAYMENT!$B:$AS,44,FALSE)</f>
        <v>6120</v>
      </c>
      <c r="E37" s="6">
        <f t="shared" ref="E37:E45" si="6">IF(OR(C37="", D37=""), "INCOMP", IFERROR(IF(C37="no load", 0, C37) + IF(D37="no load", 0, D37), "INCOMP"))</f>
        <v>6120</v>
      </c>
      <c r="F37" s="7">
        <v>0</v>
      </c>
      <c r="G37" s="8">
        <f>VLOOKUP(B37,[2]PAYMENT!$B:$AT,45,FALSE)</f>
        <v>0</v>
      </c>
      <c r="H37" s="9">
        <f t="shared" si="2"/>
        <v>6120</v>
      </c>
      <c r="I37" s="10"/>
      <c r="J37" s="11"/>
      <c r="K37" s="11">
        <v>6100</v>
      </c>
      <c r="L37" s="11"/>
      <c r="M37" s="12"/>
      <c r="N37" s="13"/>
      <c r="O37" s="11"/>
      <c r="P37" s="11"/>
      <c r="Q37" s="11"/>
      <c r="R37" s="14"/>
      <c r="S37" s="10"/>
      <c r="T37" s="11"/>
      <c r="U37" s="11"/>
      <c r="V37" s="11"/>
      <c r="W37" s="12"/>
      <c r="X37" s="10"/>
      <c r="Y37" s="11"/>
      <c r="Z37" s="11"/>
      <c r="AA37" s="11"/>
      <c r="AB37" s="14"/>
      <c r="AC37" s="10"/>
      <c r="AD37" s="11"/>
      <c r="AE37" s="11"/>
      <c r="AF37" s="11"/>
      <c r="AG37" s="12"/>
      <c r="AH37" s="10"/>
      <c r="AI37" s="11"/>
      <c r="AJ37" s="11"/>
      <c r="AK37" s="11"/>
      <c r="AL37" s="12"/>
      <c r="AM37" s="10"/>
      <c r="AN37" s="11"/>
      <c r="AO37" s="11"/>
      <c r="AP37" s="11"/>
      <c r="AQ37" s="12"/>
      <c r="AR37" s="47">
        <f t="shared" si="0"/>
        <v>6100</v>
      </c>
      <c r="AS37" s="6">
        <f t="shared" si="1"/>
        <v>20</v>
      </c>
      <c r="AT37" s="48">
        <f t="shared" si="3"/>
        <v>0</v>
      </c>
    </row>
    <row r="38" spans="1:46">
      <c r="A38" s="3">
        <v>34</v>
      </c>
      <c r="B38" s="16" t="s">
        <v>49</v>
      </c>
      <c r="C38" s="5">
        <f>IFERROR(IF(VLOOKUP(B38, 'CREDIT LIST'!$B:$C, 2, FALSE)="TRUE", "no load", VLOOKUP(B38, 'CREDIT LIST'!$B:$C, 2, FALSE)), "No load")</f>
        <v>44590</v>
      </c>
      <c r="D38" s="6">
        <f>VLOOKUP(B38,[1]PAYMENT!$B:$AS,44,FALSE)</f>
        <v>0</v>
      </c>
      <c r="E38" s="6">
        <f t="shared" si="6"/>
        <v>44590</v>
      </c>
      <c r="F38" s="7">
        <v>300</v>
      </c>
      <c r="G38" s="8">
        <f>VLOOKUP(B38,[2]PAYMENT!$B:$AT,45,FALSE)</f>
        <v>0</v>
      </c>
      <c r="H38" s="9">
        <f t="shared" si="2"/>
        <v>44290</v>
      </c>
      <c r="I38" s="10"/>
      <c r="J38" s="11"/>
      <c r="K38" s="11"/>
      <c r="L38" s="11"/>
      <c r="M38" s="12"/>
      <c r="N38" s="13"/>
      <c r="O38" s="11"/>
      <c r="P38" s="11"/>
      <c r="Q38" s="11"/>
      <c r="R38" s="14"/>
      <c r="S38" s="10"/>
      <c r="T38" s="11"/>
      <c r="U38" s="11"/>
      <c r="V38" s="11"/>
      <c r="W38" s="12"/>
      <c r="X38" s="10"/>
      <c r="Y38" s="11"/>
      <c r="Z38" s="11"/>
      <c r="AA38" s="11"/>
      <c r="AB38" s="14"/>
      <c r="AC38" s="10"/>
      <c r="AD38" s="11"/>
      <c r="AE38" s="11"/>
      <c r="AF38" s="11"/>
      <c r="AG38" s="12"/>
      <c r="AH38" s="10"/>
      <c r="AI38" s="11"/>
      <c r="AJ38" s="11"/>
      <c r="AK38" s="11"/>
      <c r="AL38" s="12"/>
      <c r="AM38" s="10">
        <v>42200</v>
      </c>
      <c r="AN38" s="11"/>
      <c r="AO38" s="11"/>
      <c r="AP38" s="11"/>
      <c r="AQ38" s="12"/>
      <c r="AR38" s="47">
        <f t="shared" si="0"/>
        <v>42200</v>
      </c>
      <c r="AS38" s="6">
        <f t="shared" si="1"/>
        <v>2090</v>
      </c>
      <c r="AT38" s="48">
        <f t="shared" si="3"/>
        <v>0</v>
      </c>
    </row>
    <row r="39" spans="1:46">
      <c r="A39" s="3">
        <v>35</v>
      </c>
      <c r="B39" s="16" t="s">
        <v>50</v>
      </c>
      <c r="C39" s="5">
        <f>IFERROR(IF(VLOOKUP(B39, 'CREDIT LIST'!$B:$C, 2, FALSE)="TRUE", "no load", VLOOKUP(B39, 'CREDIT LIST'!$B:$C, 2, FALSE)), "No load")</f>
        <v>11520</v>
      </c>
      <c r="D39" s="6">
        <f>VLOOKUP(B39,[1]PAYMENT!$B:$AS,44,FALSE)</f>
        <v>0</v>
      </c>
      <c r="E39" s="6">
        <f t="shared" si="6"/>
        <v>11520</v>
      </c>
      <c r="F39" s="7">
        <v>220</v>
      </c>
      <c r="G39" s="8">
        <f>VLOOKUP(B39,[2]PAYMENT!$B:$AT,45,FALSE)</f>
        <v>0</v>
      </c>
      <c r="H39" s="9">
        <f t="shared" si="2"/>
        <v>11300</v>
      </c>
      <c r="I39" s="10"/>
      <c r="J39" s="11"/>
      <c r="K39" s="11"/>
      <c r="L39" s="11"/>
      <c r="M39" s="12"/>
      <c r="N39" s="13"/>
      <c r="O39" s="11"/>
      <c r="P39" s="11"/>
      <c r="Q39" s="11"/>
      <c r="R39" s="14"/>
      <c r="S39" s="10"/>
      <c r="T39" s="11"/>
      <c r="U39" s="11"/>
      <c r="V39" s="11"/>
      <c r="W39" s="12"/>
      <c r="X39" s="10"/>
      <c r="Y39" s="11"/>
      <c r="Z39" s="11"/>
      <c r="AA39" s="11"/>
      <c r="AB39" s="14"/>
      <c r="AC39" s="10"/>
      <c r="AD39" s="11"/>
      <c r="AE39" s="11"/>
      <c r="AF39" s="11"/>
      <c r="AG39" s="12"/>
      <c r="AH39" s="10"/>
      <c r="AI39" s="11"/>
      <c r="AJ39" s="11"/>
      <c r="AK39" s="11"/>
      <c r="AL39" s="12"/>
      <c r="AM39" s="10"/>
      <c r="AN39" s="11"/>
      <c r="AO39" s="11"/>
      <c r="AP39" s="11"/>
      <c r="AQ39" s="12"/>
      <c r="AR39" s="47">
        <f t="shared" si="0"/>
        <v>0</v>
      </c>
      <c r="AS39" s="6">
        <f t="shared" si="1"/>
        <v>11300</v>
      </c>
      <c r="AT39" s="48">
        <f t="shared" si="3"/>
        <v>0</v>
      </c>
    </row>
    <row r="40" spans="1:46">
      <c r="A40" s="3">
        <v>36</v>
      </c>
      <c r="B40" s="16" t="s">
        <v>51</v>
      </c>
      <c r="C40" s="5">
        <f>IFERROR(IF(VLOOKUP(B40, 'CREDIT LIST'!$B:$C, 2, FALSE)="TRUE", "no load", VLOOKUP(B40, 'CREDIT LIST'!$B:$C, 2, FALSE)), "No load")</f>
        <v>48760</v>
      </c>
      <c r="D40" s="6">
        <f>VLOOKUP(B40,[1]PAYMENT!$B:$AS,44,FALSE)</f>
        <v>8090</v>
      </c>
      <c r="E40" s="6">
        <f t="shared" si="6"/>
        <v>56850</v>
      </c>
      <c r="F40" s="7">
        <v>580</v>
      </c>
      <c r="G40" s="8">
        <f>VLOOKUP(B40,[2]PAYMENT!$B:$AT,45,FALSE)</f>
        <v>0</v>
      </c>
      <c r="H40" s="9">
        <f t="shared" si="2"/>
        <v>56270</v>
      </c>
      <c r="I40" s="10"/>
      <c r="J40" s="11"/>
      <c r="K40" s="11"/>
      <c r="L40" s="11"/>
      <c r="M40" s="12"/>
      <c r="N40" s="13"/>
      <c r="O40" s="11"/>
      <c r="P40" s="11">
        <v>8090</v>
      </c>
      <c r="Q40" s="11"/>
      <c r="R40" s="14"/>
      <c r="S40" s="10"/>
      <c r="T40" s="11"/>
      <c r="U40" s="11"/>
      <c r="V40" s="11"/>
      <c r="W40" s="12"/>
      <c r="X40" s="10"/>
      <c r="Y40" s="11"/>
      <c r="Z40" s="11"/>
      <c r="AA40" s="11"/>
      <c r="AB40" s="14"/>
      <c r="AC40" s="10"/>
      <c r="AD40" s="11"/>
      <c r="AE40" s="11"/>
      <c r="AF40" s="11"/>
      <c r="AG40" s="12"/>
      <c r="AH40" s="10"/>
      <c r="AI40" s="11"/>
      <c r="AJ40" s="11"/>
      <c r="AK40" s="11"/>
      <c r="AL40" s="12"/>
      <c r="AM40" s="10"/>
      <c r="AN40" s="11"/>
      <c r="AO40" s="11"/>
      <c r="AP40" s="11"/>
      <c r="AQ40" s="12"/>
      <c r="AR40" s="47">
        <f t="shared" si="0"/>
        <v>8090</v>
      </c>
      <c r="AS40" s="6">
        <f t="shared" si="1"/>
        <v>48180</v>
      </c>
      <c r="AT40" s="48">
        <f t="shared" si="3"/>
        <v>0</v>
      </c>
    </row>
    <row r="41" spans="1:46">
      <c r="A41" s="3">
        <v>37</v>
      </c>
      <c r="B41" s="15" t="s">
        <v>52</v>
      </c>
      <c r="C41" s="5">
        <f>IFERROR(IF(VLOOKUP(B41, 'CREDIT LIST'!$B:$C, 2, FALSE)="TRUE", "no load", VLOOKUP(B41, 'CREDIT LIST'!$B:$C, 2, FALSE)), "No load")</f>
        <v>161350</v>
      </c>
      <c r="D41" s="6">
        <f>VLOOKUP(B41,[1]PAYMENT!$B:$AS,44,FALSE)</f>
        <v>0</v>
      </c>
      <c r="E41" s="6">
        <f t="shared" si="6"/>
        <v>161350</v>
      </c>
      <c r="F41" s="7">
        <f>40+7310</f>
        <v>7350</v>
      </c>
      <c r="G41" s="8">
        <f>VLOOKUP(B41,[2]PAYMENT!$B:$AT,45,FALSE)</f>
        <v>0</v>
      </c>
      <c r="H41" s="9">
        <f t="shared" si="2"/>
        <v>154000</v>
      </c>
      <c r="I41" s="10"/>
      <c r="J41" s="11"/>
      <c r="K41" s="11"/>
      <c r="L41" s="11"/>
      <c r="M41" s="12"/>
      <c r="N41" s="13"/>
      <c r="O41" s="11"/>
      <c r="P41" s="11"/>
      <c r="Q41" s="11"/>
      <c r="R41" s="14"/>
      <c r="S41" s="10"/>
      <c r="T41" s="11"/>
      <c r="U41" s="11"/>
      <c r="V41" s="11"/>
      <c r="W41" s="12"/>
      <c r="X41" s="10"/>
      <c r="Y41" s="11"/>
      <c r="Z41" s="11"/>
      <c r="AA41" s="11"/>
      <c r="AB41" s="14"/>
      <c r="AC41" s="10"/>
      <c r="AD41" s="11"/>
      <c r="AE41" s="11"/>
      <c r="AF41" s="11"/>
      <c r="AG41" s="12"/>
      <c r="AH41" s="10"/>
      <c r="AI41" s="11"/>
      <c r="AJ41" s="11"/>
      <c r="AK41" s="11"/>
      <c r="AL41" s="12"/>
      <c r="AM41" s="10">
        <v>64000</v>
      </c>
      <c r="AN41" s="11"/>
      <c r="AO41" s="11"/>
      <c r="AP41" s="11"/>
      <c r="AQ41" s="12">
        <v>90000</v>
      </c>
      <c r="AR41" s="47">
        <f t="shared" ref="AR41:AR77" si="7">SUM(I41:AQ41)</f>
        <v>154000</v>
      </c>
      <c r="AS41" s="6">
        <f t="shared" si="1"/>
        <v>0</v>
      </c>
      <c r="AT41" s="48">
        <f t="shared" si="3"/>
        <v>0</v>
      </c>
    </row>
    <row r="42" spans="1:46">
      <c r="A42" s="3">
        <v>38</v>
      </c>
      <c r="B42" s="16" t="s">
        <v>53</v>
      </c>
      <c r="C42" s="5">
        <f>IFERROR(IF(VLOOKUP(B42, 'CREDIT LIST'!$B:$C, 2, FALSE)="TRUE", "no load", VLOOKUP(B42, 'CREDIT LIST'!$B:$C, 2, FALSE)), "No load")</f>
        <v>44500</v>
      </c>
      <c r="D42" s="6">
        <f>VLOOKUP(B42,[1]PAYMENT!$B:$AS,44,FALSE)</f>
        <v>0</v>
      </c>
      <c r="E42" s="6">
        <f t="shared" si="6"/>
        <v>44500</v>
      </c>
      <c r="F42" s="7">
        <v>400</v>
      </c>
      <c r="G42" s="8">
        <f>VLOOKUP(B42,[2]PAYMENT!$B:$AT,45,FALSE)</f>
        <v>40</v>
      </c>
      <c r="H42" s="9">
        <f t="shared" si="2"/>
        <v>44060</v>
      </c>
      <c r="I42" s="10"/>
      <c r="J42" s="11"/>
      <c r="K42" s="11"/>
      <c r="L42" s="11"/>
      <c r="M42" s="12"/>
      <c r="N42" s="13"/>
      <c r="O42" s="11"/>
      <c r="P42" s="11"/>
      <c r="Q42" s="11"/>
      <c r="R42" s="14"/>
      <c r="S42" s="10"/>
      <c r="T42" s="11"/>
      <c r="U42" s="11"/>
      <c r="V42" s="11"/>
      <c r="W42" s="12"/>
      <c r="X42" s="10"/>
      <c r="Y42" s="11"/>
      <c r="Z42" s="11"/>
      <c r="AA42" s="11"/>
      <c r="AB42" s="14"/>
      <c r="AC42" s="10"/>
      <c r="AD42" s="11"/>
      <c r="AE42" s="11"/>
      <c r="AF42" s="11"/>
      <c r="AG42" s="12"/>
      <c r="AH42" s="10"/>
      <c r="AI42" s="11"/>
      <c r="AJ42" s="11"/>
      <c r="AK42" s="11"/>
      <c r="AL42" s="12"/>
      <c r="AM42" s="10">
        <v>14000</v>
      </c>
      <c r="AN42" s="11">
        <v>30000</v>
      </c>
      <c r="AO42" s="11"/>
      <c r="AP42" s="11"/>
      <c r="AQ42" s="12"/>
      <c r="AR42" s="47">
        <f t="shared" si="7"/>
        <v>44000</v>
      </c>
      <c r="AS42" s="6">
        <f t="shared" si="1"/>
        <v>60</v>
      </c>
      <c r="AT42" s="48">
        <f t="shared" si="3"/>
        <v>0</v>
      </c>
    </row>
    <row r="43" spans="1:46">
      <c r="A43" s="3">
        <v>39</v>
      </c>
      <c r="B43" s="15" t="s">
        <v>54</v>
      </c>
      <c r="C43" s="5">
        <f>IFERROR(IF(VLOOKUP(B43, 'CREDIT LIST'!$B:$C, 2, FALSE)="TRUE", "no load", VLOOKUP(B43, 'CREDIT LIST'!$B:$C, 2, FALSE)), "No load")</f>
        <v>692200</v>
      </c>
      <c r="D43" s="6">
        <f>VLOOKUP(B43,[1]PAYMENT!$B:$AS,44,FALSE)</f>
        <v>5910570</v>
      </c>
      <c r="E43" s="6">
        <f t="shared" si="6"/>
        <v>6602770</v>
      </c>
      <c r="F43" s="7">
        <v>0</v>
      </c>
      <c r="G43" s="8">
        <f>VLOOKUP(B43,[2]PAYMENT!$B:$AT,45,FALSE)</f>
        <v>0</v>
      </c>
      <c r="H43" s="9">
        <f t="shared" si="2"/>
        <v>6602770</v>
      </c>
      <c r="I43" s="10"/>
      <c r="J43" s="11"/>
      <c r="K43" s="11"/>
      <c r="L43" s="11"/>
      <c r="M43" s="12"/>
      <c r="N43" s="13"/>
      <c r="O43" s="11"/>
      <c r="P43" s="11"/>
      <c r="Q43" s="11"/>
      <c r="R43" s="14"/>
      <c r="S43" s="10"/>
      <c r="T43" s="11"/>
      <c r="U43" s="11"/>
      <c r="V43" s="11"/>
      <c r="W43" s="12"/>
      <c r="X43" s="10"/>
      <c r="Y43" s="11"/>
      <c r="Z43" s="11"/>
      <c r="AA43" s="11"/>
      <c r="AB43" s="14"/>
      <c r="AC43" s="10"/>
      <c r="AD43" s="11"/>
      <c r="AE43" s="11"/>
      <c r="AF43" s="11"/>
      <c r="AG43" s="12"/>
      <c r="AH43" s="10"/>
      <c r="AI43" s="11"/>
      <c r="AJ43" s="11"/>
      <c r="AK43" s="11"/>
      <c r="AL43" s="12"/>
      <c r="AM43" s="10"/>
      <c r="AN43" s="11"/>
      <c r="AO43" s="11"/>
      <c r="AP43" s="11"/>
      <c r="AQ43" s="12"/>
      <c r="AR43" s="47">
        <f t="shared" si="7"/>
        <v>0</v>
      </c>
      <c r="AS43" s="6">
        <f t="shared" si="1"/>
        <v>6602770</v>
      </c>
      <c r="AT43" s="48">
        <f t="shared" si="3"/>
        <v>0</v>
      </c>
    </row>
    <row r="44" spans="1:46">
      <c r="A44" s="3">
        <v>40</v>
      </c>
      <c r="B44" s="16" t="s">
        <v>55</v>
      </c>
      <c r="C44" s="5">
        <f>IFERROR(IF(VLOOKUP(B44, 'CREDIT LIST'!$B:$C, 2, FALSE)="TRUE", "no load", VLOOKUP(B44, 'CREDIT LIST'!$B:$C, 2, FALSE)), "No load")</f>
        <v>127970</v>
      </c>
      <c r="D44" s="6">
        <f>VLOOKUP(B44,[1]PAYMENT!$B:$AS,44,FALSE)</f>
        <v>91690</v>
      </c>
      <c r="E44" s="6">
        <f t="shared" si="6"/>
        <v>219660</v>
      </c>
      <c r="F44" s="7">
        <v>1220</v>
      </c>
      <c r="G44" s="8">
        <f>VLOOKUP(B44,[2]PAYMENT!$B:$AT,45,FALSE)</f>
        <v>0</v>
      </c>
      <c r="H44" s="9">
        <f>ABS(IF((E44=0),0,MAX(0,IF(OR(D44="", E44="", F44=""),C44, E44-F44-G44))))</f>
        <v>218440</v>
      </c>
      <c r="I44" s="10">
        <v>70000</v>
      </c>
      <c r="J44" s="11">
        <v>20000</v>
      </c>
      <c r="K44" s="11"/>
      <c r="L44" s="11"/>
      <c r="M44" s="12"/>
      <c r="N44" s="13"/>
      <c r="O44" s="11"/>
      <c r="P44" s="11"/>
      <c r="Q44" s="11"/>
      <c r="R44" s="14"/>
      <c r="S44" s="10"/>
      <c r="T44" s="11"/>
      <c r="U44" s="11"/>
      <c r="V44" s="11"/>
      <c r="W44" s="12"/>
      <c r="X44" s="10"/>
      <c r="Y44" s="11"/>
      <c r="Z44" s="11"/>
      <c r="AA44" s="11"/>
      <c r="AB44" s="14"/>
      <c r="AC44" s="10"/>
      <c r="AD44" s="11"/>
      <c r="AE44" s="11"/>
      <c r="AF44" s="11"/>
      <c r="AG44" s="12"/>
      <c r="AH44" s="10"/>
      <c r="AI44" s="11"/>
      <c r="AJ44" s="11"/>
      <c r="AK44" s="11"/>
      <c r="AL44" s="12"/>
      <c r="AM44" s="10"/>
      <c r="AN44" s="11"/>
      <c r="AO44" s="11"/>
      <c r="AP44" s="11"/>
      <c r="AQ44" s="12"/>
      <c r="AR44" s="47">
        <f t="shared" si="7"/>
        <v>90000</v>
      </c>
      <c r="AS44" s="6">
        <f t="shared" si="1"/>
        <v>128440</v>
      </c>
      <c r="AT44" s="48">
        <f t="shared" si="3"/>
        <v>0</v>
      </c>
    </row>
    <row r="45" spans="1:46">
      <c r="A45" s="3">
        <v>41</v>
      </c>
      <c r="B45" s="16" t="s">
        <v>56</v>
      </c>
      <c r="C45" s="5" t="str">
        <f>IFERROR(IF(VLOOKUP(B45, 'CREDIT LIST'!$B:$C, 2, FALSE)="TRUE", "no load", VLOOKUP(B45, 'CREDIT LIST'!$B:$C, 2, FALSE)), "No load")</f>
        <v>No load</v>
      </c>
      <c r="D45" s="6">
        <f>VLOOKUP(B45,[1]PAYMENT!$B:$AS,44,FALSE)</f>
        <v>0</v>
      </c>
      <c r="E45" s="6">
        <f t="shared" si="6"/>
        <v>0</v>
      </c>
      <c r="F45" s="7">
        <v>0</v>
      </c>
      <c r="G45" s="8">
        <f>VLOOKUP(B45,[2]PAYMENT!$B:$AT,45,FALSE)</f>
        <v>10</v>
      </c>
      <c r="H45" s="9">
        <f t="shared" si="2"/>
        <v>0</v>
      </c>
      <c r="I45" s="10"/>
      <c r="J45" s="11"/>
      <c r="K45" s="11"/>
      <c r="L45" s="11"/>
      <c r="M45" s="12"/>
      <c r="N45" s="13"/>
      <c r="O45" s="11"/>
      <c r="P45" s="11"/>
      <c r="Q45" s="11"/>
      <c r="R45" s="14"/>
      <c r="S45" s="10"/>
      <c r="T45" s="11"/>
      <c r="U45" s="11"/>
      <c r="V45" s="11"/>
      <c r="W45" s="12"/>
      <c r="X45" s="10"/>
      <c r="Y45" s="11"/>
      <c r="Z45" s="11"/>
      <c r="AA45" s="11"/>
      <c r="AB45" s="14"/>
      <c r="AC45" s="10"/>
      <c r="AD45" s="11"/>
      <c r="AE45" s="11"/>
      <c r="AF45" s="11"/>
      <c r="AG45" s="12"/>
      <c r="AH45" s="10"/>
      <c r="AI45" s="11"/>
      <c r="AJ45" s="11"/>
      <c r="AK45" s="11"/>
      <c r="AL45" s="12"/>
      <c r="AM45" s="10"/>
      <c r="AN45" s="11"/>
      <c r="AO45" s="11"/>
      <c r="AP45" s="11"/>
      <c r="AQ45" s="12"/>
      <c r="AR45" s="47">
        <f t="shared" si="7"/>
        <v>0</v>
      </c>
      <c r="AS45" s="6">
        <f t="shared" si="1"/>
        <v>0</v>
      </c>
      <c r="AT45" s="48">
        <f t="shared" si="3"/>
        <v>10</v>
      </c>
    </row>
    <row r="46" spans="1:46">
      <c r="A46" s="3">
        <v>42</v>
      </c>
      <c r="B46" s="21" t="s">
        <v>57</v>
      </c>
      <c r="C46" s="5">
        <f>IFERROR(IF(VLOOKUP(B46, 'CREDIT LIST'!$B:$C, 2, FALSE)="TRUE", "no load", VLOOKUP(B46, 'CREDIT LIST'!$B:$C, 2, FALSE)), "No load")</f>
        <v>13400</v>
      </c>
      <c r="D46" s="6">
        <f>VLOOKUP(B46,[1]PAYMENT!$B:$AS,44,FALSE)</f>
        <v>18000</v>
      </c>
      <c r="E46" s="6">
        <f>IF(OR(C46="", D46=""), "INCOMP", IFERROR(IF(C46="no load", 0, C46) + IF(D46="no load", 0, D46), "INCOMP"))</f>
        <v>31400</v>
      </c>
      <c r="F46" s="7">
        <v>150</v>
      </c>
      <c r="G46" s="8">
        <f>VLOOKUP(B46,[2]PAYMENT!$B:$AT,45,FALSE)</f>
        <v>0</v>
      </c>
      <c r="H46" s="9">
        <f t="shared" si="2"/>
        <v>31250</v>
      </c>
      <c r="I46" s="10"/>
      <c r="J46" s="11"/>
      <c r="K46" s="11">
        <v>18000</v>
      </c>
      <c r="L46" s="11"/>
      <c r="M46" s="12"/>
      <c r="N46" s="13"/>
      <c r="O46" s="11"/>
      <c r="P46" s="11"/>
      <c r="Q46" s="11"/>
      <c r="R46" s="14"/>
      <c r="S46" s="10"/>
      <c r="T46" s="11"/>
      <c r="U46" s="11"/>
      <c r="V46" s="11"/>
      <c r="W46" s="12"/>
      <c r="X46" s="10"/>
      <c r="Y46" s="11"/>
      <c r="Z46" s="11"/>
      <c r="AA46" s="11"/>
      <c r="AB46" s="14"/>
      <c r="AC46" s="10"/>
      <c r="AD46" s="11"/>
      <c r="AE46" s="11"/>
      <c r="AF46" s="11"/>
      <c r="AG46" s="12"/>
      <c r="AH46" s="10"/>
      <c r="AI46" s="11"/>
      <c r="AJ46" s="11"/>
      <c r="AK46" s="11"/>
      <c r="AL46" s="12"/>
      <c r="AM46" s="10"/>
      <c r="AN46" s="11"/>
      <c r="AO46" s="11"/>
      <c r="AP46" s="11"/>
      <c r="AQ46" s="12"/>
      <c r="AR46" s="47">
        <f t="shared" si="7"/>
        <v>18000</v>
      </c>
      <c r="AS46" s="6">
        <f t="shared" si="1"/>
        <v>13250</v>
      </c>
      <c r="AT46" s="48">
        <f t="shared" si="3"/>
        <v>0</v>
      </c>
    </row>
    <row r="47" spans="1:46">
      <c r="A47" s="3">
        <v>43</v>
      </c>
      <c r="B47" s="16" t="s">
        <v>58</v>
      </c>
      <c r="C47" s="5">
        <f>IFERROR(IF(VLOOKUP(B47, 'CREDIT LIST'!$B:$C, 2, FALSE)="TRUE", "no load", VLOOKUP(B47, 'CREDIT LIST'!$B:$C, 2, FALSE)), "No load")</f>
        <v>27710</v>
      </c>
      <c r="D47" s="6">
        <f>VLOOKUP(B47,[1]PAYMENT!$B:$AS,44,FALSE)</f>
        <v>2430</v>
      </c>
      <c r="E47" s="6">
        <f>IF(OR(C47="", D47=""), "INCOMP", IFERROR(IF(C47="no load", 0, C47) + IF(D47="no load", 0, D47), "INCOMP"))</f>
        <v>30140</v>
      </c>
      <c r="F47" s="7">
        <v>200</v>
      </c>
      <c r="G47" s="8">
        <f>VLOOKUP(B47,[2]PAYMENT!$B:$AT,45,FALSE)</f>
        <v>0</v>
      </c>
      <c r="H47" s="9">
        <f t="shared" si="2"/>
        <v>29940</v>
      </c>
      <c r="I47" s="10"/>
      <c r="J47" s="11"/>
      <c r="K47" s="11"/>
      <c r="L47" s="11"/>
      <c r="M47" s="12"/>
      <c r="N47" s="13"/>
      <c r="O47" s="11"/>
      <c r="P47" s="11"/>
      <c r="Q47" s="11"/>
      <c r="R47" s="14"/>
      <c r="S47" s="10"/>
      <c r="T47" s="11"/>
      <c r="U47" s="11"/>
      <c r="V47" s="11"/>
      <c r="W47" s="12"/>
      <c r="X47" s="10"/>
      <c r="Y47" s="11"/>
      <c r="Z47" s="11"/>
      <c r="AA47" s="11"/>
      <c r="AB47" s="14"/>
      <c r="AC47" s="10"/>
      <c r="AD47" s="11"/>
      <c r="AE47" s="11"/>
      <c r="AF47" s="11"/>
      <c r="AG47" s="12"/>
      <c r="AH47" s="10"/>
      <c r="AI47" s="11"/>
      <c r="AJ47" s="11"/>
      <c r="AK47" s="11"/>
      <c r="AL47" s="12"/>
      <c r="AM47" s="10"/>
      <c r="AN47" s="11"/>
      <c r="AO47" s="11"/>
      <c r="AP47" s="11"/>
      <c r="AQ47" s="12"/>
      <c r="AR47" s="47">
        <f t="shared" si="7"/>
        <v>0</v>
      </c>
      <c r="AS47" s="6">
        <f t="shared" si="1"/>
        <v>29940</v>
      </c>
      <c r="AT47" s="48">
        <f t="shared" si="3"/>
        <v>0</v>
      </c>
    </row>
    <row r="48" spans="1:46">
      <c r="A48" s="3">
        <v>44</v>
      </c>
      <c r="B48" s="16" t="s">
        <v>59</v>
      </c>
      <c r="C48" s="5">
        <f>IFERROR(IF(VLOOKUP(B48, 'CREDIT LIST'!$B:$C, 2, FALSE)="TRUE", "no load", VLOOKUP(B48, 'CREDIT LIST'!$B:$C, 2, FALSE)), "No load")</f>
        <v>17710</v>
      </c>
      <c r="D48" s="6">
        <f>VLOOKUP(B48,[1]PAYMENT!$B:$AS,44,FALSE)</f>
        <v>9840</v>
      </c>
      <c r="E48" s="6">
        <f t="shared" ref="E48:E61" si="8">IF(OR(C48="", D48=""), "INCOMP", IFERROR(IF(C48="no load", 0, C48) + IF(D48="no load", 0, D48), "INCOMP"))</f>
        <v>27550</v>
      </c>
      <c r="F48" s="7">
        <v>100</v>
      </c>
      <c r="G48" s="8">
        <f>VLOOKUP(B48,[2]PAYMENT!$B:$AT,45,FALSE)</f>
        <v>0</v>
      </c>
      <c r="H48" s="9">
        <f t="shared" si="2"/>
        <v>27450</v>
      </c>
      <c r="I48" s="10"/>
      <c r="J48" s="11"/>
      <c r="K48" s="11"/>
      <c r="L48" s="11"/>
      <c r="M48" s="12"/>
      <c r="N48" s="13"/>
      <c r="O48" s="11"/>
      <c r="P48" s="11">
        <v>9000</v>
      </c>
      <c r="Q48" s="11"/>
      <c r="R48" s="14"/>
      <c r="S48" s="10">
        <v>840</v>
      </c>
      <c r="T48" s="11"/>
      <c r="U48" s="11"/>
      <c r="V48" s="11"/>
      <c r="W48" s="12"/>
      <c r="X48" s="10"/>
      <c r="Y48" s="11"/>
      <c r="Z48" s="11"/>
      <c r="AA48" s="11"/>
      <c r="AB48" s="14"/>
      <c r="AC48" s="10"/>
      <c r="AD48" s="11"/>
      <c r="AE48" s="11"/>
      <c r="AF48" s="11"/>
      <c r="AG48" s="12"/>
      <c r="AH48" s="10"/>
      <c r="AI48" s="11"/>
      <c r="AJ48" s="11"/>
      <c r="AK48" s="11"/>
      <c r="AL48" s="12"/>
      <c r="AM48" s="10"/>
      <c r="AN48" s="11"/>
      <c r="AO48" s="11"/>
      <c r="AP48" s="11"/>
      <c r="AQ48" s="12"/>
      <c r="AR48" s="47">
        <f t="shared" si="7"/>
        <v>9840</v>
      </c>
      <c r="AS48" s="6">
        <f t="shared" si="1"/>
        <v>17610</v>
      </c>
      <c r="AT48" s="48">
        <f t="shared" si="3"/>
        <v>0</v>
      </c>
    </row>
    <row r="49" spans="1:46">
      <c r="A49" s="3">
        <v>45</v>
      </c>
      <c r="B49" s="16" t="s">
        <v>60</v>
      </c>
      <c r="C49" s="5">
        <f>IFERROR(IF(VLOOKUP(B49, 'CREDIT LIST'!$B:$C, 2, FALSE)="TRUE", "no load", VLOOKUP(B49, 'CREDIT LIST'!$B:$C, 2, FALSE)), "No load")</f>
        <v>103330</v>
      </c>
      <c r="D49" s="6">
        <f>VLOOKUP(B49,[1]PAYMENT!$B:$AS,44,FALSE)</f>
        <v>59170</v>
      </c>
      <c r="E49" s="6">
        <f t="shared" si="8"/>
        <v>162500</v>
      </c>
      <c r="F49" s="7">
        <v>800</v>
      </c>
      <c r="G49" s="8">
        <f>VLOOKUP(B49,[2]PAYMENT!$B:$AT,45,FALSE)</f>
        <v>0</v>
      </c>
      <c r="H49" s="9">
        <f t="shared" si="2"/>
        <v>161700</v>
      </c>
      <c r="I49" s="10">
        <v>58000</v>
      </c>
      <c r="J49" s="11"/>
      <c r="K49" s="11"/>
      <c r="L49" s="11"/>
      <c r="M49" s="12"/>
      <c r="N49" s="13"/>
      <c r="O49" s="11"/>
      <c r="P49" s="11"/>
      <c r="Q49" s="11"/>
      <c r="R49" s="14"/>
      <c r="S49" s="10"/>
      <c r="T49" s="11"/>
      <c r="U49" s="11">
        <v>25000</v>
      </c>
      <c r="V49" s="11"/>
      <c r="W49" s="12"/>
      <c r="X49" s="10"/>
      <c r="Y49" s="11"/>
      <c r="Z49" s="11"/>
      <c r="AA49" s="11"/>
      <c r="AB49" s="14"/>
      <c r="AC49" s="10"/>
      <c r="AD49" s="11"/>
      <c r="AE49" s="11"/>
      <c r="AF49" s="11"/>
      <c r="AG49" s="12"/>
      <c r="AH49" s="10"/>
      <c r="AI49" s="11"/>
      <c r="AJ49" s="11"/>
      <c r="AK49" s="11"/>
      <c r="AL49" s="12"/>
      <c r="AM49" s="10"/>
      <c r="AN49" s="11"/>
      <c r="AO49" s="11"/>
      <c r="AP49" s="11"/>
      <c r="AQ49" s="12"/>
      <c r="AR49" s="47">
        <f t="shared" si="7"/>
        <v>83000</v>
      </c>
      <c r="AS49" s="6">
        <f t="shared" si="1"/>
        <v>78700</v>
      </c>
      <c r="AT49" s="48">
        <f t="shared" si="3"/>
        <v>0</v>
      </c>
    </row>
    <row r="50" spans="1:46">
      <c r="A50" s="3">
        <v>46</v>
      </c>
      <c r="B50" s="16" t="s">
        <v>61</v>
      </c>
      <c r="C50" s="5" t="str">
        <f>IFERROR(IF(VLOOKUP(B50, 'CREDIT LIST'!$B:$C, 2, FALSE)="TRUE", "no load", VLOOKUP(B50, 'CREDIT LIST'!$B:$C, 2, FALSE)), "No load")</f>
        <v>No load</v>
      </c>
      <c r="D50" s="6">
        <f>VLOOKUP(B50,[1]PAYMENT!$B:$AS,44,FALSE)</f>
        <v>0</v>
      </c>
      <c r="E50" s="6">
        <f t="shared" si="8"/>
        <v>0</v>
      </c>
      <c r="F50" s="7">
        <v>0</v>
      </c>
      <c r="G50" s="8">
        <f>VLOOKUP(B50,[2]PAYMENT!$B:$AT,45,FALSE)</f>
        <v>0</v>
      </c>
      <c r="H50" s="9">
        <f t="shared" si="2"/>
        <v>0</v>
      </c>
      <c r="I50" s="10"/>
      <c r="J50" s="11"/>
      <c r="K50" s="11"/>
      <c r="L50" s="11"/>
      <c r="M50" s="12"/>
      <c r="N50" s="13"/>
      <c r="O50" s="11"/>
      <c r="P50" s="11"/>
      <c r="Q50" s="11"/>
      <c r="R50" s="14"/>
      <c r="S50" s="10"/>
      <c r="T50" s="11"/>
      <c r="U50" s="11"/>
      <c r="V50" s="11"/>
      <c r="W50" s="12"/>
      <c r="X50" s="10"/>
      <c r="Y50" s="11"/>
      <c r="Z50" s="11"/>
      <c r="AA50" s="11"/>
      <c r="AB50" s="14"/>
      <c r="AC50" s="10"/>
      <c r="AD50" s="11"/>
      <c r="AE50" s="11"/>
      <c r="AF50" s="11"/>
      <c r="AG50" s="12"/>
      <c r="AH50" s="10"/>
      <c r="AI50" s="11"/>
      <c r="AJ50" s="11"/>
      <c r="AK50" s="11"/>
      <c r="AL50" s="12"/>
      <c r="AM50" s="10"/>
      <c r="AN50" s="11"/>
      <c r="AO50" s="11"/>
      <c r="AP50" s="11"/>
      <c r="AQ50" s="12"/>
      <c r="AR50" s="47">
        <f t="shared" si="7"/>
        <v>0</v>
      </c>
      <c r="AS50" s="6">
        <f t="shared" si="1"/>
        <v>0</v>
      </c>
      <c r="AT50" s="48">
        <f t="shared" si="3"/>
        <v>0</v>
      </c>
    </row>
    <row r="51" spans="1:46">
      <c r="A51" s="3">
        <v>47</v>
      </c>
      <c r="B51" s="16" t="s">
        <v>102</v>
      </c>
      <c r="C51" s="5">
        <f>IFERROR(IF(VLOOKUP(B51, 'CREDIT LIST'!$B:$C, 2, FALSE)="TRUE", "no load", VLOOKUP(B51, 'CREDIT LIST'!$B:$C, 2, FALSE)), "No load")</f>
        <v>13310</v>
      </c>
      <c r="D51" s="6">
        <v>0</v>
      </c>
      <c r="E51" s="6">
        <f t="shared" si="8"/>
        <v>13310</v>
      </c>
      <c r="F51" s="7">
        <v>0</v>
      </c>
      <c r="G51" s="8">
        <v>0</v>
      </c>
      <c r="H51" s="9">
        <f t="shared" si="2"/>
        <v>13310</v>
      </c>
      <c r="I51" s="10"/>
      <c r="J51" s="11"/>
      <c r="K51" s="11"/>
      <c r="L51" s="11"/>
      <c r="M51" s="12"/>
      <c r="N51" s="13"/>
      <c r="O51" s="11"/>
      <c r="P51" s="11"/>
      <c r="Q51" s="11"/>
      <c r="R51" s="14"/>
      <c r="S51" s="10"/>
      <c r="T51" s="11"/>
      <c r="U51" s="11"/>
      <c r="V51" s="11"/>
      <c r="W51" s="12"/>
      <c r="X51" s="10"/>
      <c r="Y51" s="11"/>
      <c r="Z51" s="11"/>
      <c r="AA51" s="11"/>
      <c r="AB51" s="14"/>
      <c r="AC51" s="10"/>
      <c r="AD51" s="11"/>
      <c r="AE51" s="11"/>
      <c r="AF51" s="11"/>
      <c r="AG51" s="12"/>
      <c r="AH51" s="10"/>
      <c r="AI51" s="11"/>
      <c r="AJ51" s="11"/>
      <c r="AK51" s="11"/>
      <c r="AL51" s="12"/>
      <c r="AM51" s="10"/>
      <c r="AN51" s="11"/>
      <c r="AO51" s="11"/>
      <c r="AP51" s="11"/>
      <c r="AQ51" s="12"/>
      <c r="AR51" s="47">
        <f t="shared" si="7"/>
        <v>0</v>
      </c>
      <c r="AS51" s="6">
        <f t="shared" si="1"/>
        <v>13310</v>
      </c>
      <c r="AT51" s="48">
        <f t="shared" si="3"/>
        <v>0</v>
      </c>
    </row>
    <row r="52" spans="1:46">
      <c r="A52" s="3">
        <v>48</v>
      </c>
      <c r="B52" s="16" t="s">
        <v>62</v>
      </c>
      <c r="C52" s="5" t="str">
        <f>IFERROR(IF(VLOOKUP(B52, 'CREDIT LIST'!$B:$C, 2, FALSE)="TRUE", "no load", VLOOKUP(B52, 'CREDIT LIST'!$B:$C, 2, FALSE)), "No load")</f>
        <v>No load</v>
      </c>
      <c r="D52" s="6">
        <f>VLOOKUP(B52,[1]PAYMENT!$B:$AS,44,FALSE)</f>
        <v>0</v>
      </c>
      <c r="E52" s="6">
        <f t="shared" si="8"/>
        <v>0</v>
      </c>
      <c r="F52" s="7">
        <v>0</v>
      </c>
      <c r="G52" s="8">
        <f>VLOOKUP(B52,[2]PAYMENT!$B:$AT,45,FALSE)</f>
        <v>0</v>
      </c>
      <c r="H52" s="9">
        <f t="shared" si="2"/>
        <v>0</v>
      </c>
      <c r="I52" s="10"/>
      <c r="J52" s="11"/>
      <c r="K52" s="11"/>
      <c r="L52" s="11"/>
      <c r="M52" s="12"/>
      <c r="N52" s="13"/>
      <c r="O52" s="11"/>
      <c r="P52" s="11"/>
      <c r="Q52" s="11"/>
      <c r="R52" s="14"/>
      <c r="S52" s="10"/>
      <c r="T52" s="11"/>
      <c r="U52" s="11"/>
      <c r="V52" s="11"/>
      <c r="W52" s="12"/>
      <c r="X52" s="10"/>
      <c r="Y52" s="11"/>
      <c r="Z52" s="11"/>
      <c r="AA52" s="11"/>
      <c r="AB52" s="14"/>
      <c r="AC52" s="10"/>
      <c r="AD52" s="11"/>
      <c r="AE52" s="11"/>
      <c r="AF52" s="11"/>
      <c r="AG52" s="12"/>
      <c r="AH52" s="10"/>
      <c r="AI52" s="11"/>
      <c r="AJ52" s="11"/>
      <c r="AK52" s="11"/>
      <c r="AL52" s="12"/>
      <c r="AM52" s="10"/>
      <c r="AN52" s="11"/>
      <c r="AO52" s="11"/>
      <c r="AP52" s="11"/>
      <c r="AQ52" s="12"/>
      <c r="AR52" s="47">
        <f t="shared" si="7"/>
        <v>0</v>
      </c>
      <c r="AS52" s="6">
        <f t="shared" si="1"/>
        <v>0</v>
      </c>
      <c r="AT52" s="48">
        <f t="shared" si="3"/>
        <v>0</v>
      </c>
    </row>
    <row r="53" spans="1:46">
      <c r="A53" s="3">
        <v>49</v>
      </c>
      <c r="B53" s="16" t="s">
        <v>63</v>
      </c>
      <c r="C53" s="5" t="str">
        <f>IFERROR(IF(VLOOKUP(B53, 'CREDIT LIST'!$B:$C, 2, FALSE)="TRUE", "no load", VLOOKUP(B53, 'CREDIT LIST'!$B:$C, 2, FALSE)), "No load")</f>
        <v>No load</v>
      </c>
      <c r="D53" s="6">
        <f>VLOOKUP(B53,[1]PAYMENT!$B:$AS,44,FALSE)</f>
        <v>4480</v>
      </c>
      <c r="E53" s="6">
        <f t="shared" si="8"/>
        <v>4480</v>
      </c>
      <c r="F53" s="7">
        <v>0</v>
      </c>
      <c r="G53" s="8">
        <f>VLOOKUP(B53,[2]PAYMENT!$B:$AT,45,FALSE)</f>
        <v>0</v>
      </c>
      <c r="H53" s="9">
        <f t="shared" si="2"/>
        <v>4480</v>
      </c>
      <c r="I53" s="10"/>
      <c r="J53" s="11"/>
      <c r="K53" s="11"/>
      <c r="L53" s="11"/>
      <c r="M53" s="12"/>
      <c r="N53" s="13"/>
      <c r="O53" s="11"/>
      <c r="P53" s="11"/>
      <c r="Q53" s="11"/>
      <c r="R53" s="14"/>
      <c r="S53" s="10"/>
      <c r="T53" s="11"/>
      <c r="U53" s="11"/>
      <c r="V53" s="11"/>
      <c r="W53" s="12"/>
      <c r="X53" s="10"/>
      <c r="Y53" s="11"/>
      <c r="Z53" s="11"/>
      <c r="AA53" s="11"/>
      <c r="AB53" s="14"/>
      <c r="AC53" s="10"/>
      <c r="AD53" s="11"/>
      <c r="AE53" s="11"/>
      <c r="AF53" s="11"/>
      <c r="AG53" s="12"/>
      <c r="AH53" s="10"/>
      <c r="AI53" s="11"/>
      <c r="AJ53" s="11"/>
      <c r="AK53" s="11"/>
      <c r="AL53" s="12"/>
      <c r="AM53" s="10"/>
      <c r="AN53" s="11"/>
      <c r="AO53" s="11"/>
      <c r="AP53" s="11"/>
      <c r="AQ53" s="12"/>
      <c r="AR53" s="47">
        <f t="shared" si="7"/>
        <v>0</v>
      </c>
      <c r="AS53" s="6">
        <f t="shared" si="1"/>
        <v>4480</v>
      </c>
      <c r="AT53" s="48">
        <f t="shared" si="3"/>
        <v>0</v>
      </c>
    </row>
    <row r="54" spans="1:46">
      <c r="A54" s="3">
        <v>50</v>
      </c>
      <c r="B54" s="16" t="s">
        <v>64</v>
      </c>
      <c r="C54" s="5">
        <f>IFERROR(IF(VLOOKUP(B54, 'CREDIT LIST'!$B:$C, 2, FALSE)="TRUE", "no load", VLOOKUP(B54, 'CREDIT LIST'!$B:$C, 2, FALSE)), "No load")</f>
        <v>168540</v>
      </c>
      <c r="D54" s="6">
        <f>VLOOKUP(B54,[1]PAYMENT!$B:$AS,44,FALSE)</f>
        <v>114180</v>
      </c>
      <c r="E54" s="6">
        <f t="shared" si="8"/>
        <v>282720</v>
      </c>
      <c r="F54" s="7">
        <f>7420+1610</f>
        <v>9030</v>
      </c>
      <c r="G54" s="8">
        <f>VLOOKUP(B54,[2]PAYMENT!$B:$AT,45,FALSE)</f>
        <v>0</v>
      </c>
      <c r="H54" s="9">
        <f t="shared" si="2"/>
        <v>273690</v>
      </c>
      <c r="I54" s="10">
        <v>114190</v>
      </c>
      <c r="J54" s="11"/>
      <c r="K54" s="11"/>
      <c r="L54" s="11"/>
      <c r="M54" s="12"/>
      <c r="N54" s="13"/>
      <c r="O54" s="11"/>
      <c r="P54" s="11"/>
      <c r="Q54" s="11"/>
      <c r="R54" s="14"/>
      <c r="S54" s="10"/>
      <c r="T54" s="11"/>
      <c r="U54" s="11"/>
      <c r="V54" s="11"/>
      <c r="W54" s="12"/>
      <c r="X54" s="10"/>
      <c r="Y54" s="11"/>
      <c r="Z54" s="11"/>
      <c r="AA54" s="11"/>
      <c r="AB54" s="14"/>
      <c r="AC54" s="10"/>
      <c r="AD54" s="11"/>
      <c r="AE54" s="11"/>
      <c r="AF54" s="11"/>
      <c r="AG54" s="12"/>
      <c r="AH54" s="10"/>
      <c r="AI54" s="11"/>
      <c r="AJ54" s="11"/>
      <c r="AK54" s="11"/>
      <c r="AL54" s="12"/>
      <c r="AM54" s="10"/>
      <c r="AN54" s="11"/>
      <c r="AO54" s="11"/>
      <c r="AP54" s="11"/>
      <c r="AQ54" s="12"/>
      <c r="AR54" s="47">
        <f t="shared" si="7"/>
        <v>114190</v>
      </c>
      <c r="AS54" s="6">
        <f t="shared" si="1"/>
        <v>159500</v>
      </c>
      <c r="AT54" s="48">
        <f t="shared" si="3"/>
        <v>0</v>
      </c>
    </row>
    <row r="55" spans="1:46">
      <c r="A55" s="3">
        <v>51</v>
      </c>
      <c r="B55" s="16" t="s">
        <v>65</v>
      </c>
      <c r="C55" s="5">
        <f>IFERROR(IF(VLOOKUP(B55, 'CREDIT LIST'!$B:$C, 2, FALSE)="TRUE", "no load", VLOOKUP(B55, 'CREDIT LIST'!$B:$C, 2, FALSE)), "No load")</f>
        <v>109840</v>
      </c>
      <c r="D55" s="6">
        <f>VLOOKUP(B55,[1]PAYMENT!$B:$AS,44,FALSE)</f>
        <v>250</v>
      </c>
      <c r="E55" s="6">
        <f t="shared" si="8"/>
        <v>110090</v>
      </c>
      <c r="F55" s="7">
        <v>1200</v>
      </c>
      <c r="G55" s="8">
        <f>VLOOKUP(B55,[2]PAYMENT!$B:$AT,45,FALSE)</f>
        <v>0</v>
      </c>
      <c r="H55" s="9">
        <f t="shared" si="2"/>
        <v>108890</v>
      </c>
      <c r="I55" s="10"/>
      <c r="J55" s="11"/>
      <c r="K55" s="11"/>
      <c r="L55" s="11"/>
      <c r="M55" s="12"/>
      <c r="N55" s="13"/>
      <c r="O55" s="11"/>
      <c r="P55" s="11"/>
      <c r="Q55" s="11"/>
      <c r="R55" s="14"/>
      <c r="S55" s="10"/>
      <c r="T55" s="11"/>
      <c r="U55" s="11"/>
      <c r="V55" s="11"/>
      <c r="W55" s="12"/>
      <c r="X55" s="10"/>
      <c r="Y55" s="11"/>
      <c r="Z55" s="11"/>
      <c r="AA55" s="11"/>
      <c r="AB55" s="14"/>
      <c r="AC55" s="10"/>
      <c r="AD55" s="11"/>
      <c r="AE55" s="11"/>
      <c r="AF55" s="11"/>
      <c r="AG55" s="12"/>
      <c r="AH55" s="10"/>
      <c r="AI55" s="11"/>
      <c r="AJ55" s="11"/>
      <c r="AK55" s="11"/>
      <c r="AL55" s="12"/>
      <c r="AM55" s="10">
        <v>105500</v>
      </c>
      <c r="AN55" s="11"/>
      <c r="AO55" s="11"/>
      <c r="AP55" s="11"/>
      <c r="AQ55" s="12"/>
      <c r="AR55" s="47">
        <f t="shared" si="7"/>
        <v>105500</v>
      </c>
      <c r="AS55" s="6">
        <f t="shared" si="1"/>
        <v>3390</v>
      </c>
      <c r="AT55" s="48">
        <f t="shared" si="3"/>
        <v>0</v>
      </c>
    </row>
    <row r="56" spans="1:46">
      <c r="A56" s="3">
        <v>52</v>
      </c>
      <c r="B56" s="16" t="s">
        <v>66</v>
      </c>
      <c r="C56" s="5" t="str">
        <f>IFERROR(IF(VLOOKUP(B56, 'CREDIT LIST'!$B:$C, 2, FALSE)="TRUE", "no load", VLOOKUP(B56, 'CREDIT LIST'!$B:$C, 2, FALSE)), "No load")</f>
        <v>No load</v>
      </c>
      <c r="D56" s="6">
        <f>VLOOKUP(B56,[1]PAYMENT!$B:$AS,44,FALSE)</f>
        <v>0</v>
      </c>
      <c r="E56" s="6">
        <f t="shared" si="8"/>
        <v>0</v>
      </c>
      <c r="F56" s="7">
        <v>0</v>
      </c>
      <c r="G56" s="8">
        <f>VLOOKUP(B56,[2]PAYMENT!$B:$AT,45,FALSE)</f>
        <v>0</v>
      </c>
      <c r="H56" s="9">
        <f t="shared" si="2"/>
        <v>0</v>
      </c>
      <c r="I56" s="10"/>
      <c r="J56" s="11"/>
      <c r="K56" s="11"/>
      <c r="L56" s="11"/>
      <c r="M56" s="12"/>
      <c r="N56" s="13"/>
      <c r="O56" s="11"/>
      <c r="P56" s="11"/>
      <c r="Q56" s="11"/>
      <c r="R56" s="14"/>
      <c r="S56" s="10"/>
      <c r="T56" s="11"/>
      <c r="U56" s="11"/>
      <c r="V56" s="11"/>
      <c r="W56" s="12"/>
      <c r="X56" s="10"/>
      <c r="Y56" s="11"/>
      <c r="Z56" s="11"/>
      <c r="AA56" s="11"/>
      <c r="AB56" s="14"/>
      <c r="AC56" s="10"/>
      <c r="AD56" s="11"/>
      <c r="AE56" s="11"/>
      <c r="AF56" s="11"/>
      <c r="AG56" s="12"/>
      <c r="AH56" s="10"/>
      <c r="AI56" s="11"/>
      <c r="AJ56" s="11"/>
      <c r="AK56" s="11"/>
      <c r="AL56" s="12"/>
      <c r="AM56" s="10"/>
      <c r="AN56" s="11"/>
      <c r="AO56" s="11"/>
      <c r="AP56" s="11"/>
      <c r="AQ56" s="12"/>
      <c r="AR56" s="47">
        <f t="shared" si="7"/>
        <v>0</v>
      </c>
      <c r="AS56" s="6">
        <f t="shared" si="1"/>
        <v>0</v>
      </c>
      <c r="AT56" s="48">
        <f t="shared" si="3"/>
        <v>0</v>
      </c>
    </row>
    <row r="57" spans="1:46">
      <c r="A57" s="3">
        <v>53</v>
      </c>
      <c r="B57" s="15" t="s">
        <v>67</v>
      </c>
      <c r="C57" s="5">
        <f>IFERROR(IF(VLOOKUP(B57, 'CREDIT LIST'!$B:$C, 2, FALSE)="TRUE", "no load", VLOOKUP(B57, 'CREDIT LIST'!$B:$C, 2, FALSE)), "No load")</f>
        <v>13010</v>
      </c>
      <c r="D57" s="6">
        <f>VLOOKUP(B57,[1]PAYMENT!$B:$AS,44,FALSE)</f>
        <v>180810</v>
      </c>
      <c r="E57" s="6">
        <f t="shared" si="8"/>
        <v>193820</v>
      </c>
      <c r="F57" s="7">
        <v>0</v>
      </c>
      <c r="G57" s="8">
        <f>VLOOKUP(B57,[2]PAYMENT!$B:$AT,45,FALSE)</f>
        <v>0</v>
      </c>
      <c r="H57" s="9">
        <f t="shared" si="2"/>
        <v>193820</v>
      </c>
      <c r="I57" s="10"/>
      <c r="J57" s="11"/>
      <c r="K57" s="11"/>
      <c r="L57" s="11"/>
      <c r="M57" s="12"/>
      <c r="N57" s="13"/>
      <c r="O57" s="11"/>
      <c r="P57" s="11"/>
      <c r="Q57" s="11"/>
      <c r="R57" s="14"/>
      <c r="S57" s="10"/>
      <c r="T57" s="11"/>
      <c r="U57" s="11"/>
      <c r="V57" s="11"/>
      <c r="W57" s="12"/>
      <c r="X57" s="10"/>
      <c r="Y57" s="11"/>
      <c r="Z57" s="11"/>
      <c r="AA57" s="11"/>
      <c r="AB57" s="14"/>
      <c r="AC57" s="10"/>
      <c r="AD57" s="11"/>
      <c r="AE57" s="11"/>
      <c r="AF57" s="11"/>
      <c r="AG57" s="12"/>
      <c r="AH57" s="10"/>
      <c r="AI57" s="11"/>
      <c r="AJ57" s="11"/>
      <c r="AK57" s="11"/>
      <c r="AL57" s="12"/>
      <c r="AM57" s="10"/>
      <c r="AN57" s="11"/>
      <c r="AO57" s="11"/>
      <c r="AP57" s="11"/>
      <c r="AQ57" s="12"/>
      <c r="AR57" s="47">
        <f t="shared" si="7"/>
        <v>0</v>
      </c>
      <c r="AS57" s="6">
        <f t="shared" si="1"/>
        <v>193820</v>
      </c>
      <c r="AT57" s="48">
        <f t="shared" si="3"/>
        <v>0</v>
      </c>
    </row>
    <row r="58" spans="1:46">
      <c r="A58" s="3">
        <v>54</v>
      </c>
      <c r="B58" s="15" t="s">
        <v>68</v>
      </c>
      <c r="C58" s="5" t="str">
        <f>IFERROR(IF(VLOOKUP(B58, 'CREDIT LIST'!$B:$C, 2, FALSE)="TRUE", "no load", VLOOKUP(B58, 'CREDIT LIST'!$B:$C, 2, FALSE)), "No load")</f>
        <v>No load</v>
      </c>
      <c r="D58" s="6">
        <f>VLOOKUP(B58,[1]PAYMENT!$B:$AS,44,FALSE)</f>
        <v>11270</v>
      </c>
      <c r="E58" s="6">
        <f t="shared" si="8"/>
        <v>11270</v>
      </c>
      <c r="F58" s="7">
        <v>0</v>
      </c>
      <c r="G58" s="8">
        <f>VLOOKUP(B58,[2]PAYMENT!$B:$AT,45,FALSE)</f>
        <v>0</v>
      </c>
      <c r="H58" s="9">
        <f t="shared" si="2"/>
        <v>11270</v>
      </c>
      <c r="I58" s="10"/>
      <c r="J58" s="11"/>
      <c r="K58" s="11"/>
      <c r="L58" s="11"/>
      <c r="M58" s="12"/>
      <c r="N58" s="13"/>
      <c r="O58" s="11"/>
      <c r="P58" s="11"/>
      <c r="Q58" s="11"/>
      <c r="R58" s="14"/>
      <c r="S58" s="10"/>
      <c r="T58" s="11"/>
      <c r="U58" s="11"/>
      <c r="V58" s="11"/>
      <c r="W58" s="12"/>
      <c r="X58" s="10"/>
      <c r="Y58" s="11"/>
      <c r="Z58" s="11"/>
      <c r="AA58" s="11"/>
      <c r="AB58" s="14"/>
      <c r="AC58" s="10"/>
      <c r="AD58" s="11"/>
      <c r="AE58" s="11"/>
      <c r="AF58" s="11"/>
      <c r="AG58" s="12"/>
      <c r="AH58" s="10"/>
      <c r="AI58" s="11"/>
      <c r="AJ58" s="11"/>
      <c r="AK58" s="11"/>
      <c r="AL58" s="12"/>
      <c r="AM58" s="10"/>
      <c r="AN58" s="11"/>
      <c r="AO58" s="11"/>
      <c r="AP58" s="11"/>
      <c r="AQ58" s="12"/>
      <c r="AR58" s="47">
        <f t="shared" si="7"/>
        <v>0</v>
      </c>
      <c r="AS58" s="6">
        <f t="shared" si="1"/>
        <v>11270</v>
      </c>
      <c r="AT58" s="48">
        <f t="shared" si="3"/>
        <v>0</v>
      </c>
    </row>
    <row r="59" spans="1:46">
      <c r="A59" s="3">
        <v>55</v>
      </c>
      <c r="B59" s="15" t="s">
        <v>69</v>
      </c>
      <c r="C59" s="5">
        <f>IFERROR(IF(VLOOKUP(B59, 'CREDIT LIST'!$B:$C, 2, FALSE)="TRUE", "no load", VLOOKUP(B59, 'CREDIT LIST'!$B:$C, 2, FALSE)), "No load")</f>
        <v>18720</v>
      </c>
      <c r="D59" s="6">
        <f>VLOOKUP(B59,[1]PAYMENT!$B:$AS,44,FALSE)</f>
        <v>0</v>
      </c>
      <c r="E59" s="6">
        <f t="shared" si="8"/>
        <v>18720</v>
      </c>
      <c r="F59" s="7">
        <v>0</v>
      </c>
      <c r="G59" s="8">
        <f>VLOOKUP(B59,[2]PAYMENT!$B:$AT,45,FALSE)</f>
        <v>0</v>
      </c>
      <c r="H59" s="9">
        <f t="shared" si="2"/>
        <v>18720</v>
      </c>
      <c r="I59" s="10"/>
      <c r="J59" s="11"/>
      <c r="K59" s="11"/>
      <c r="L59" s="11"/>
      <c r="M59" s="12"/>
      <c r="N59" s="13"/>
      <c r="O59" s="11"/>
      <c r="P59" s="11"/>
      <c r="Q59" s="11"/>
      <c r="R59" s="14"/>
      <c r="S59" s="10"/>
      <c r="T59" s="11"/>
      <c r="U59" s="11"/>
      <c r="V59" s="11"/>
      <c r="W59" s="12"/>
      <c r="X59" s="10"/>
      <c r="Y59" s="11"/>
      <c r="Z59" s="11"/>
      <c r="AA59" s="11"/>
      <c r="AB59" s="14"/>
      <c r="AC59" s="10"/>
      <c r="AD59" s="11"/>
      <c r="AE59" s="11"/>
      <c r="AF59" s="11"/>
      <c r="AG59" s="12"/>
      <c r="AH59" s="10"/>
      <c r="AI59" s="11"/>
      <c r="AJ59" s="11"/>
      <c r="AK59" s="11"/>
      <c r="AL59" s="12"/>
      <c r="AM59" s="10"/>
      <c r="AN59" s="11"/>
      <c r="AO59" s="11"/>
      <c r="AP59" s="11"/>
      <c r="AQ59" s="12"/>
      <c r="AR59" s="47">
        <f t="shared" si="7"/>
        <v>0</v>
      </c>
      <c r="AS59" s="6">
        <f t="shared" si="1"/>
        <v>18720</v>
      </c>
      <c r="AT59" s="48">
        <f t="shared" si="3"/>
        <v>0</v>
      </c>
    </row>
    <row r="60" spans="1:46">
      <c r="A60" s="3">
        <v>56</v>
      </c>
      <c r="B60" s="21" t="s">
        <v>70</v>
      </c>
      <c r="C60" s="5">
        <f>IFERROR(IF(VLOOKUP(B60, 'CREDIT LIST'!$B:$C, 2, FALSE)="TRUE", "no load", VLOOKUP(B60, 'CREDIT LIST'!$B:$C, 2, FALSE)), "No load")</f>
        <v>24030</v>
      </c>
      <c r="D60" s="6">
        <f>VLOOKUP(B60,[1]PAYMENT!$B:$AS,44,FALSE)</f>
        <v>29850</v>
      </c>
      <c r="E60" s="6">
        <f t="shared" si="8"/>
        <v>53880</v>
      </c>
      <c r="F60" s="7">
        <v>200</v>
      </c>
      <c r="G60" s="8">
        <f>VLOOKUP(B60,[2]PAYMENT!$B:$AT,45,FALSE)</f>
        <v>0</v>
      </c>
      <c r="H60" s="9">
        <f t="shared" si="2"/>
        <v>53680</v>
      </c>
      <c r="I60" s="10"/>
      <c r="J60" s="11"/>
      <c r="K60" s="11"/>
      <c r="L60" s="11"/>
      <c r="M60" s="12"/>
      <c r="N60" s="13">
        <v>20000</v>
      </c>
      <c r="O60" s="11"/>
      <c r="P60" s="11">
        <v>9850</v>
      </c>
      <c r="Q60" s="11"/>
      <c r="R60" s="14"/>
      <c r="S60" s="10"/>
      <c r="T60" s="11"/>
      <c r="U60" s="11"/>
      <c r="V60" s="11"/>
      <c r="W60" s="12"/>
      <c r="X60" s="10"/>
      <c r="Y60" s="11"/>
      <c r="Z60" s="11"/>
      <c r="AA60" s="11"/>
      <c r="AB60" s="14"/>
      <c r="AC60" s="10"/>
      <c r="AD60" s="11"/>
      <c r="AE60" s="11"/>
      <c r="AF60" s="11"/>
      <c r="AG60" s="12"/>
      <c r="AH60" s="10"/>
      <c r="AI60" s="11"/>
      <c r="AJ60" s="11"/>
      <c r="AK60" s="11"/>
      <c r="AL60" s="12"/>
      <c r="AM60" s="10"/>
      <c r="AN60" s="11"/>
      <c r="AO60" s="11"/>
      <c r="AP60" s="11"/>
      <c r="AQ60" s="12"/>
      <c r="AR60" s="47">
        <f t="shared" si="7"/>
        <v>29850</v>
      </c>
      <c r="AS60" s="6">
        <f t="shared" si="1"/>
        <v>23830</v>
      </c>
      <c r="AT60" s="48">
        <f t="shared" si="3"/>
        <v>0</v>
      </c>
    </row>
    <row r="61" spans="1:46">
      <c r="A61" s="3">
        <v>57</v>
      </c>
      <c r="B61" s="21" t="s">
        <v>71</v>
      </c>
      <c r="C61" s="5" t="str">
        <f>IFERROR(IF(VLOOKUP(B61, 'CREDIT LIST'!$B:$C, 2, FALSE)="TRUE", "no load", VLOOKUP(B61, 'CREDIT LIST'!$B:$C, 2, FALSE)), "No load")</f>
        <v>No load</v>
      </c>
      <c r="D61" s="6">
        <f>VLOOKUP(B61,[1]PAYMENT!$B:$AS,44,FALSE)</f>
        <v>0</v>
      </c>
      <c r="E61" s="6">
        <f t="shared" si="8"/>
        <v>0</v>
      </c>
      <c r="F61" s="7">
        <v>0</v>
      </c>
      <c r="G61" s="8">
        <f>VLOOKUP(B61,[2]PAYMENT!$B:$AT,45,FALSE)</f>
        <v>0</v>
      </c>
      <c r="H61" s="9">
        <f t="shared" si="2"/>
        <v>0</v>
      </c>
      <c r="I61" s="10"/>
      <c r="J61" s="11"/>
      <c r="K61" s="11"/>
      <c r="L61" s="11"/>
      <c r="M61" s="12"/>
      <c r="N61" s="13"/>
      <c r="O61" s="11"/>
      <c r="P61" s="11"/>
      <c r="Q61" s="11"/>
      <c r="R61" s="14"/>
      <c r="S61" s="10"/>
      <c r="T61" s="11"/>
      <c r="U61" s="11"/>
      <c r="V61" s="11"/>
      <c r="W61" s="12"/>
      <c r="X61" s="10"/>
      <c r="Y61" s="11"/>
      <c r="Z61" s="11"/>
      <c r="AA61" s="11"/>
      <c r="AB61" s="14"/>
      <c r="AC61" s="10"/>
      <c r="AD61" s="11"/>
      <c r="AE61" s="11"/>
      <c r="AF61" s="11"/>
      <c r="AG61" s="12"/>
      <c r="AH61" s="10"/>
      <c r="AI61" s="11"/>
      <c r="AJ61" s="11"/>
      <c r="AK61" s="11"/>
      <c r="AL61" s="12"/>
      <c r="AM61" s="10"/>
      <c r="AN61" s="11"/>
      <c r="AO61" s="11"/>
      <c r="AP61" s="11"/>
      <c r="AQ61" s="12"/>
      <c r="AR61" s="47">
        <f t="shared" si="7"/>
        <v>0</v>
      </c>
      <c r="AS61" s="6">
        <f t="shared" si="1"/>
        <v>0</v>
      </c>
      <c r="AT61" s="48">
        <f t="shared" si="3"/>
        <v>0</v>
      </c>
    </row>
    <row r="62" spans="1:46">
      <c r="A62" s="3">
        <v>58</v>
      </c>
      <c r="B62" s="16" t="s">
        <v>72</v>
      </c>
      <c r="C62" s="5">
        <f>IFERROR(IF(VLOOKUP(B62, 'CREDIT LIST'!$B:$C, 2, FALSE)="TRUE", "no load", VLOOKUP(B62, 'CREDIT LIST'!$B:$C, 2, FALSE)), "No load")</f>
        <v>110780</v>
      </c>
      <c r="D62" s="6">
        <f>VLOOKUP(B62,[1]PAYMENT!$B:$AS,44,FALSE)</f>
        <v>1910</v>
      </c>
      <c r="E62" s="6">
        <f>IF(OR(C62="", D62=""), "INCOMP", IFERROR(IF(C62="no load", 0, C62) + IF(D62="no load", 0, D62), "INCOMP"))</f>
        <v>112690</v>
      </c>
      <c r="F62" s="7">
        <v>4690</v>
      </c>
      <c r="G62" s="8">
        <f>VLOOKUP(B62,[2]PAYMENT!$B:$AT,45,FALSE)</f>
        <v>0</v>
      </c>
      <c r="H62" s="9">
        <f t="shared" si="2"/>
        <v>108000</v>
      </c>
      <c r="I62" s="10"/>
      <c r="J62" s="11"/>
      <c r="K62" s="11"/>
      <c r="L62" s="11"/>
      <c r="M62" s="12"/>
      <c r="N62" s="13"/>
      <c r="O62" s="11"/>
      <c r="P62" s="11"/>
      <c r="Q62" s="11"/>
      <c r="R62" s="14"/>
      <c r="S62" s="10"/>
      <c r="T62" s="11"/>
      <c r="U62" s="11"/>
      <c r="V62" s="11"/>
      <c r="W62" s="12"/>
      <c r="X62" s="10"/>
      <c r="Y62" s="11"/>
      <c r="Z62" s="11"/>
      <c r="AA62" s="11"/>
      <c r="AB62" s="14"/>
      <c r="AC62" s="10"/>
      <c r="AD62" s="11"/>
      <c r="AE62" s="11"/>
      <c r="AF62" s="11"/>
      <c r="AG62" s="12"/>
      <c r="AH62" s="10"/>
      <c r="AI62" s="11"/>
      <c r="AJ62" s="11"/>
      <c r="AK62" s="11"/>
      <c r="AL62" s="12"/>
      <c r="AM62" s="10"/>
      <c r="AN62" s="11"/>
      <c r="AO62" s="11"/>
      <c r="AP62" s="11"/>
      <c r="AQ62" s="12"/>
      <c r="AR62" s="47">
        <f t="shared" si="7"/>
        <v>0</v>
      </c>
      <c r="AS62" s="6">
        <f t="shared" si="1"/>
        <v>108000</v>
      </c>
      <c r="AT62" s="48">
        <f t="shared" si="3"/>
        <v>0</v>
      </c>
    </row>
    <row r="63" spans="1:46">
      <c r="A63" s="3">
        <v>59</v>
      </c>
      <c r="B63" s="16" t="s">
        <v>73</v>
      </c>
      <c r="C63" s="5" t="str">
        <f>IFERROR(IF(VLOOKUP(B63, 'CREDIT LIST'!$B:$C, 2, FALSE)="TRUE", "no load", VLOOKUP(B63, 'CREDIT LIST'!$B:$C, 2, FALSE)), "No load")</f>
        <v>No load</v>
      </c>
      <c r="D63" s="6">
        <f>VLOOKUP(B63,[1]PAYMENT!$B:$AS,44,FALSE)</f>
        <v>0</v>
      </c>
      <c r="E63" s="6">
        <f>IF(OR(C63="", D63=""), "INCOMP", IFERROR(IF(C63="no load", 0, C63) + IF(D63="no load", 0, D63), "INCOMP"))</f>
        <v>0</v>
      </c>
      <c r="F63" s="7">
        <v>0</v>
      </c>
      <c r="G63" s="8">
        <f>VLOOKUP(B63,[2]PAYMENT!$B:$AT,45,FALSE)</f>
        <v>0</v>
      </c>
      <c r="H63" s="9">
        <f t="shared" si="2"/>
        <v>0</v>
      </c>
      <c r="I63" s="10"/>
      <c r="J63" s="11"/>
      <c r="K63" s="11"/>
      <c r="L63" s="11"/>
      <c r="M63" s="12"/>
      <c r="N63" s="13"/>
      <c r="O63" s="11"/>
      <c r="P63" s="11"/>
      <c r="Q63" s="11"/>
      <c r="R63" s="14"/>
      <c r="S63" s="10"/>
      <c r="T63" s="11"/>
      <c r="U63" s="11"/>
      <c r="V63" s="11"/>
      <c r="W63" s="12"/>
      <c r="X63" s="10"/>
      <c r="Y63" s="11"/>
      <c r="Z63" s="11"/>
      <c r="AA63" s="11"/>
      <c r="AB63" s="14"/>
      <c r="AC63" s="10"/>
      <c r="AD63" s="11"/>
      <c r="AE63" s="11"/>
      <c r="AF63" s="11"/>
      <c r="AG63" s="12"/>
      <c r="AH63" s="10"/>
      <c r="AI63" s="11"/>
      <c r="AJ63" s="11"/>
      <c r="AK63" s="11"/>
      <c r="AL63" s="12"/>
      <c r="AM63" s="10"/>
      <c r="AN63" s="11"/>
      <c r="AO63" s="11"/>
      <c r="AP63" s="11"/>
      <c r="AQ63" s="12"/>
      <c r="AR63" s="47">
        <f t="shared" si="7"/>
        <v>0</v>
      </c>
      <c r="AS63" s="6">
        <f t="shared" si="1"/>
        <v>0</v>
      </c>
      <c r="AT63" s="48">
        <f t="shared" si="3"/>
        <v>0</v>
      </c>
    </row>
    <row r="64" spans="1:46">
      <c r="A64" s="3">
        <v>60</v>
      </c>
      <c r="B64" s="16" t="s">
        <v>74</v>
      </c>
      <c r="C64" s="5" t="str">
        <f>IFERROR(IF(VLOOKUP(B64, 'CREDIT LIST'!$B:$C, 2, FALSE)="TRUE", "no load", VLOOKUP(B64, 'CREDIT LIST'!$B:$C, 2, FALSE)), "No load")</f>
        <v>No load</v>
      </c>
      <c r="D64" s="6">
        <f>VLOOKUP(B64,[1]PAYMENT!$B:$AS,44,FALSE)</f>
        <v>6490</v>
      </c>
      <c r="E64" s="6">
        <f t="shared" ref="E64" si="9">IF(OR(C64="", D64=""), "INCOMP", IFERROR(IF(C64="no load", 0, C64) + IF(D64="no load", 0, D64), "INCOMP"))</f>
        <v>6490</v>
      </c>
      <c r="F64" s="7">
        <v>0</v>
      </c>
      <c r="G64" s="8">
        <f>VLOOKUP(B64,[2]PAYMENT!$B:$AT,45,FALSE)</f>
        <v>0</v>
      </c>
      <c r="H64" s="9">
        <f t="shared" si="2"/>
        <v>6490</v>
      </c>
      <c r="I64" s="10"/>
      <c r="J64" s="11"/>
      <c r="K64" s="11"/>
      <c r="L64" s="11"/>
      <c r="M64" s="12"/>
      <c r="N64" s="13"/>
      <c r="O64" s="11"/>
      <c r="P64" s="11"/>
      <c r="Q64" s="11"/>
      <c r="R64" s="14"/>
      <c r="S64" s="10"/>
      <c r="T64" s="11"/>
      <c r="U64" s="11"/>
      <c r="V64" s="11"/>
      <c r="W64" s="12"/>
      <c r="X64" s="10"/>
      <c r="Y64" s="11"/>
      <c r="Z64" s="11"/>
      <c r="AA64" s="11"/>
      <c r="AB64" s="14"/>
      <c r="AC64" s="10"/>
      <c r="AD64" s="11"/>
      <c r="AE64" s="11"/>
      <c r="AF64" s="11"/>
      <c r="AG64" s="12"/>
      <c r="AH64" s="10"/>
      <c r="AI64" s="11"/>
      <c r="AJ64" s="11"/>
      <c r="AK64" s="11"/>
      <c r="AL64" s="12"/>
      <c r="AM64" s="10"/>
      <c r="AN64" s="11"/>
      <c r="AO64" s="11"/>
      <c r="AP64" s="11"/>
      <c r="AQ64" s="12"/>
      <c r="AR64" s="47">
        <f t="shared" si="7"/>
        <v>0</v>
      </c>
      <c r="AS64" s="6">
        <f t="shared" si="1"/>
        <v>6490</v>
      </c>
      <c r="AT64" s="48">
        <f t="shared" si="3"/>
        <v>0</v>
      </c>
    </row>
    <row r="65" spans="1:46">
      <c r="A65" s="3">
        <v>61</v>
      </c>
      <c r="B65" s="16" t="s">
        <v>75</v>
      </c>
      <c r="C65" s="5">
        <f>IFERROR(IF(VLOOKUP(B65, 'CREDIT LIST'!$B:$C, 2, FALSE)="TRUE", "no load", VLOOKUP(B65, 'CREDIT LIST'!$B:$C, 2, FALSE)), "No load")</f>
        <v>12290</v>
      </c>
      <c r="D65" s="6">
        <f>VLOOKUP(B65,[1]PAYMENT!$B:$AS,44,FALSE)</f>
        <v>5110</v>
      </c>
      <c r="E65" s="6">
        <f>IF(OR(C65="", D65=""), "INCOMP", IFERROR(IF(C65="no load", 0, C65) + IF(D65="no load", 0, D65), "INCOMP"))</f>
        <v>17400</v>
      </c>
      <c r="F65" s="7">
        <v>100</v>
      </c>
      <c r="G65" s="8">
        <f>VLOOKUP(B65,[2]PAYMENT!$B:$AT,45,FALSE)</f>
        <v>0</v>
      </c>
      <c r="H65" s="9">
        <f t="shared" si="2"/>
        <v>17300</v>
      </c>
      <c r="I65" s="10"/>
      <c r="J65" s="11"/>
      <c r="K65" s="11"/>
      <c r="L65" s="11"/>
      <c r="M65" s="12"/>
      <c r="N65" s="13"/>
      <c r="O65" s="11"/>
      <c r="P65" s="11"/>
      <c r="Q65" s="11"/>
      <c r="R65" s="14"/>
      <c r="S65" s="10"/>
      <c r="T65" s="11"/>
      <c r="U65" s="11"/>
      <c r="V65" s="11"/>
      <c r="W65" s="12"/>
      <c r="X65" s="10"/>
      <c r="Y65" s="11"/>
      <c r="Z65" s="11"/>
      <c r="AA65" s="11"/>
      <c r="AB65" s="14"/>
      <c r="AC65" s="10">
        <v>5100</v>
      </c>
      <c r="AD65" s="11"/>
      <c r="AE65" s="11"/>
      <c r="AF65" s="11"/>
      <c r="AG65" s="12"/>
      <c r="AH65" s="10"/>
      <c r="AI65" s="11"/>
      <c r="AJ65" s="11"/>
      <c r="AK65" s="11"/>
      <c r="AL65" s="12"/>
      <c r="AM65" s="10"/>
      <c r="AN65" s="11"/>
      <c r="AO65" s="11"/>
      <c r="AP65" s="11"/>
      <c r="AQ65" s="12"/>
      <c r="AR65" s="47">
        <f t="shared" si="7"/>
        <v>5100</v>
      </c>
      <c r="AS65" s="6">
        <f t="shared" si="1"/>
        <v>12200</v>
      </c>
      <c r="AT65" s="48">
        <f t="shared" si="3"/>
        <v>0</v>
      </c>
    </row>
    <row r="66" spans="1:46">
      <c r="A66" s="3">
        <v>62</v>
      </c>
      <c r="B66" s="15" t="s">
        <v>76</v>
      </c>
      <c r="C66" s="5">
        <f>IFERROR(IF(VLOOKUP(B66, 'CREDIT LIST'!$B:$C, 2, FALSE)="TRUE", "no load", VLOOKUP(B66, 'CREDIT LIST'!$B:$C, 2, FALSE)), "No load")</f>
        <v>6680</v>
      </c>
      <c r="D66" s="6">
        <f>VLOOKUP(B66,[1]PAYMENT!$B:$AS,44,FALSE)</f>
        <v>3940</v>
      </c>
      <c r="E66" s="6">
        <f>IF(OR(C66="", D66=""), "INCOMP", IFERROR(IF(C66="no load", 0, C66) + IF(D66="no load", 0, D66), "INCOMP"))</f>
        <v>10620</v>
      </c>
      <c r="F66" s="7">
        <v>0</v>
      </c>
      <c r="G66" s="8">
        <f>VLOOKUP(B66,[2]PAYMENT!$B:$AT,45,FALSE)</f>
        <v>0</v>
      </c>
      <c r="H66" s="9">
        <f t="shared" si="2"/>
        <v>10620</v>
      </c>
      <c r="I66" s="10"/>
      <c r="J66" s="11"/>
      <c r="K66" s="11"/>
      <c r="L66" s="11"/>
      <c r="M66" s="12"/>
      <c r="N66" s="13"/>
      <c r="O66" s="11"/>
      <c r="P66" s="11"/>
      <c r="Q66" s="11"/>
      <c r="R66" s="14"/>
      <c r="S66" s="10"/>
      <c r="T66" s="11"/>
      <c r="U66" s="11"/>
      <c r="V66" s="11"/>
      <c r="W66" s="12"/>
      <c r="X66" s="10"/>
      <c r="Y66" s="11"/>
      <c r="Z66" s="11"/>
      <c r="AA66" s="11"/>
      <c r="AB66" s="14"/>
      <c r="AC66" s="10"/>
      <c r="AD66" s="11"/>
      <c r="AE66" s="11"/>
      <c r="AF66" s="11"/>
      <c r="AG66" s="12"/>
      <c r="AH66" s="10"/>
      <c r="AI66" s="11"/>
      <c r="AJ66" s="11"/>
      <c r="AK66" s="11"/>
      <c r="AL66" s="12"/>
      <c r="AM66" s="10"/>
      <c r="AN66" s="11"/>
      <c r="AO66" s="11"/>
      <c r="AP66" s="11"/>
      <c r="AQ66" s="12"/>
      <c r="AR66" s="47">
        <f t="shared" si="7"/>
        <v>0</v>
      </c>
      <c r="AS66" s="6">
        <f t="shared" si="1"/>
        <v>10620</v>
      </c>
      <c r="AT66" s="48">
        <f t="shared" si="3"/>
        <v>0</v>
      </c>
    </row>
    <row r="67" spans="1:46">
      <c r="A67" s="3">
        <v>63</v>
      </c>
      <c r="B67" s="16" t="s">
        <v>77</v>
      </c>
      <c r="C67" s="5" t="str">
        <f>IFERROR(IF(VLOOKUP(B67, 'CREDIT LIST'!$B:$C, 2, FALSE)="TRUE", "no load", VLOOKUP(B67, 'CREDIT LIST'!$B:$C, 2, FALSE)), "No load")</f>
        <v>No load</v>
      </c>
      <c r="D67" s="6">
        <f>VLOOKUP(B67,[1]PAYMENT!$B:$AS,44,FALSE)</f>
        <v>0</v>
      </c>
      <c r="E67" s="6">
        <f t="shared" ref="E67:E75" si="10">IF(OR(C67="", D67=""), "INCOMP", IFERROR(IF(C67="no load", 0, C67) + IF(D67="no load", 0, D67), "INCOMP"))</f>
        <v>0</v>
      </c>
      <c r="F67" s="7">
        <v>0</v>
      </c>
      <c r="G67" s="8">
        <f>VLOOKUP(B67,[2]PAYMENT!$B:$AT,45,FALSE)</f>
        <v>0</v>
      </c>
      <c r="H67" s="9">
        <f t="shared" si="2"/>
        <v>0</v>
      </c>
      <c r="I67" s="10"/>
      <c r="J67" s="11"/>
      <c r="K67" s="11"/>
      <c r="L67" s="11"/>
      <c r="M67" s="12"/>
      <c r="N67" s="13"/>
      <c r="O67" s="11"/>
      <c r="P67" s="11"/>
      <c r="Q67" s="11"/>
      <c r="R67" s="14"/>
      <c r="S67" s="10"/>
      <c r="T67" s="11"/>
      <c r="U67" s="11"/>
      <c r="V67" s="11"/>
      <c r="W67" s="12"/>
      <c r="X67" s="10"/>
      <c r="Y67" s="11"/>
      <c r="Z67" s="11"/>
      <c r="AA67" s="11"/>
      <c r="AB67" s="14"/>
      <c r="AC67" s="10"/>
      <c r="AD67" s="11"/>
      <c r="AE67" s="11"/>
      <c r="AF67" s="11"/>
      <c r="AG67" s="12"/>
      <c r="AH67" s="10"/>
      <c r="AI67" s="11"/>
      <c r="AJ67" s="11"/>
      <c r="AK67" s="11"/>
      <c r="AL67" s="12"/>
      <c r="AM67" s="10"/>
      <c r="AN67" s="11"/>
      <c r="AO67" s="11"/>
      <c r="AP67" s="11"/>
      <c r="AQ67" s="12"/>
      <c r="AR67" s="47">
        <f t="shared" si="7"/>
        <v>0</v>
      </c>
      <c r="AS67" s="6">
        <f t="shared" si="1"/>
        <v>0</v>
      </c>
      <c r="AT67" s="48">
        <f t="shared" si="3"/>
        <v>0</v>
      </c>
    </row>
    <row r="68" spans="1:46">
      <c r="A68" s="3">
        <v>64</v>
      </c>
      <c r="B68" s="16" t="s">
        <v>78</v>
      </c>
      <c r="C68" s="5" t="str">
        <f>IFERROR(IF(VLOOKUP(B68, 'CREDIT LIST'!$B:$C, 2, FALSE)="TRUE", "no load", VLOOKUP(B68, 'CREDIT LIST'!$B:$C, 2, FALSE)), "No load")</f>
        <v>No load</v>
      </c>
      <c r="D68" s="6">
        <f>VLOOKUP(B68,[1]PAYMENT!$B:$AS,44,FALSE)</f>
        <v>620</v>
      </c>
      <c r="E68" s="6">
        <f t="shared" si="10"/>
        <v>620</v>
      </c>
      <c r="F68" s="7">
        <v>0</v>
      </c>
      <c r="G68" s="8">
        <f>VLOOKUP(B68,[2]PAYMENT!$B:$AT,45,FALSE)</f>
        <v>0</v>
      </c>
      <c r="H68" s="9">
        <f t="shared" si="2"/>
        <v>620</v>
      </c>
      <c r="I68" s="10"/>
      <c r="J68" s="11"/>
      <c r="K68" s="11"/>
      <c r="L68" s="11"/>
      <c r="M68" s="12"/>
      <c r="N68" s="13"/>
      <c r="O68" s="11"/>
      <c r="P68" s="11"/>
      <c r="Q68" s="11"/>
      <c r="R68" s="14"/>
      <c r="S68" s="10"/>
      <c r="T68" s="11"/>
      <c r="U68" s="11"/>
      <c r="V68" s="11"/>
      <c r="W68" s="12"/>
      <c r="X68" s="10"/>
      <c r="Y68" s="11"/>
      <c r="Z68" s="11"/>
      <c r="AA68" s="11"/>
      <c r="AB68" s="14"/>
      <c r="AC68" s="10"/>
      <c r="AD68" s="11"/>
      <c r="AE68" s="11"/>
      <c r="AF68" s="11"/>
      <c r="AG68" s="12"/>
      <c r="AH68" s="10"/>
      <c r="AI68" s="11"/>
      <c r="AJ68" s="11"/>
      <c r="AK68" s="11"/>
      <c r="AL68" s="12"/>
      <c r="AM68" s="10"/>
      <c r="AN68" s="11"/>
      <c r="AO68" s="11"/>
      <c r="AP68" s="11"/>
      <c r="AQ68" s="12"/>
      <c r="AR68" s="47">
        <f t="shared" si="7"/>
        <v>0</v>
      </c>
      <c r="AS68" s="6">
        <f t="shared" si="1"/>
        <v>620</v>
      </c>
      <c r="AT68" s="48">
        <f t="shared" si="3"/>
        <v>0</v>
      </c>
    </row>
    <row r="69" spans="1:46">
      <c r="A69" s="3">
        <v>65</v>
      </c>
      <c r="B69" s="16" t="s">
        <v>79</v>
      </c>
      <c r="C69" s="5" t="str">
        <f>IFERROR(IF(VLOOKUP(B69, 'CREDIT LIST'!$B:$C, 2, FALSE)="TRUE", "no load", VLOOKUP(B69, 'CREDIT LIST'!$B:$C, 2, FALSE)), "No load")</f>
        <v>No load</v>
      </c>
      <c r="D69" s="6">
        <f>VLOOKUP(B69,[1]PAYMENT!$B:$AS,44,FALSE)</f>
        <v>0</v>
      </c>
      <c r="E69" s="6">
        <f t="shared" si="10"/>
        <v>0</v>
      </c>
      <c r="F69" s="7">
        <v>0</v>
      </c>
      <c r="G69" s="8">
        <f>VLOOKUP(B69,[2]PAYMENT!$B:$AT,45,FALSE)</f>
        <v>0</v>
      </c>
      <c r="H69" s="9">
        <f t="shared" si="2"/>
        <v>0</v>
      </c>
      <c r="I69" s="10"/>
      <c r="J69" s="11"/>
      <c r="K69" s="11"/>
      <c r="L69" s="11"/>
      <c r="M69" s="12"/>
      <c r="N69" s="13"/>
      <c r="O69" s="11"/>
      <c r="P69" s="11"/>
      <c r="Q69" s="11"/>
      <c r="R69" s="14"/>
      <c r="S69" s="10"/>
      <c r="T69" s="11"/>
      <c r="U69" s="11"/>
      <c r="V69" s="11"/>
      <c r="W69" s="12"/>
      <c r="X69" s="10"/>
      <c r="Y69" s="11"/>
      <c r="Z69" s="11"/>
      <c r="AA69" s="11"/>
      <c r="AB69" s="14"/>
      <c r="AC69" s="10"/>
      <c r="AD69" s="11"/>
      <c r="AE69" s="11"/>
      <c r="AF69" s="11"/>
      <c r="AG69" s="12"/>
      <c r="AH69" s="10"/>
      <c r="AI69" s="11"/>
      <c r="AJ69" s="11"/>
      <c r="AK69" s="11"/>
      <c r="AL69" s="12"/>
      <c r="AM69" s="10"/>
      <c r="AN69" s="11"/>
      <c r="AO69" s="11"/>
      <c r="AP69" s="11"/>
      <c r="AQ69" s="12"/>
      <c r="AR69" s="47">
        <f t="shared" si="7"/>
        <v>0</v>
      </c>
      <c r="AS69" s="6">
        <f t="shared" si="1"/>
        <v>0</v>
      </c>
      <c r="AT69" s="48">
        <f t="shared" si="3"/>
        <v>0</v>
      </c>
    </row>
    <row r="70" spans="1:46">
      <c r="A70" s="3">
        <v>66</v>
      </c>
      <c r="B70" s="16" t="s">
        <v>80</v>
      </c>
      <c r="C70" s="5" t="str">
        <f>IFERROR(IF(VLOOKUP(B70, 'CREDIT LIST'!$B:$C, 2, FALSE)="TRUE", "no load", VLOOKUP(B70, 'CREDIT LIST'!$B:$C, 2, FALSE)), "No load")</f>
        <v>No load</v>
      </c>
      <c r="D70" s="6">
        <f>VLOOKUP(B70,[1]PAYMENT!$B:$AS,44,FALSE)</f>
        <v>950</v>
      </c>
      <c r="E70" s="6">
        <f t="shared" si="10"/>
        <v>950</v>
      </c>
      <c r="F70" s="7">
        <v>0</v>
      </c>
      <c r="G70" s="8">
        <f>VLOOKUP(B70,[2]PAYMENT!$B:$AT,45,FALSE)</f>
        <v>0</v>
      </c>
      <c r="H70" s="9">
        <f t="shared" si="2"/>
        <v>950</v>
      </c>
      <c r="I70" s="10"/>
      <c r="J70" s="11"/>
      <c r="K70" s="11"/>
      <c r="L70" s="11"/>
      <c r="M70" s="12"/>
      <c r="N70" s="13"/>
      <c r="O70" s="11"/>
      <c r="P70" s="11"/>
      <c r="Q70" s="11"/>
      <c r="R70" s="14"/>
      <c r="S70" s="10"/>
      <c r="T70" s="11"/>
      <c r="U70" s="11"/>
      <c r="V70" s="11"/>
      <c r="W70" s="12"/>
      <c r="X70" s="10"/>
      <c r="Y70" s="11"/>
      <c r="Z70" s="11"/>
      <c r="AA70" s="11"/>
      <c r="AB70" s="14"/>
      <c r="AC70" s="10"/>
      <c r="AD70" s="11"/>
      <c r="AE70" s="11"/>
      <c r="AF70" s="11"/>
      <c r="AG70" s="12"/>
      <c r="AH70" s="10"/>
      <c r="AI70" s="11"/>
      <c r="AJ70" s="11"/>
      <c r="AK70" s="11"/>
      <c r="AL70" s="12"/>
      <c r="AM70" s="10"/>
      <c r="AN70" s="11"/>
      <c r="AO70" s="11"/>
      <c r="AP70" s="11"/>
      <c r="AQ70" s="12"/>
      <c r="AR70" s="47">
        <f t="shared" si="7"/>
        <v>0</v>
      </c>
      <c r="AS70" s="6">
        <f t="shared" si="1"/>
        <v>950</v>
      </c>
      <c r="AT70" s="48">
        <f t="shared" si="3"/>
        <v>0</v>
      </c>
    </row>
    <row r="71" spans="1:46">
      <c r="A71" s="3">
        <v>67</v>
      </c>
      <c r="B71" s="15" t="s">
        <v>81</v>
      </c>
      <c r="C71" s="5" t="str">
        <f>IFERROR(IF(VLOOKUP(B71, 'CREDIT LIST'!$B:$C, 2, FALSE)="TRUE", "no load", VLOOKUP(B71, 'CREDIT LIST'!$B:$C, 2, FALSE)), "No load")</f>
        <v>No load</v>
      </c>
      <c r="D71" s="6">
        <f>VLOOKUP(B71,[1]PAYMENT!$B:$AS,44,FALSE)</f>
        <v>576230</v>
      </c>
      <c r="E71" s="6">
        <f t="shared" si="10"/>
        <v>576230</v>
      </c>
      <c r="F71" s="7">
        <v>0</v>
      </c>
      <c r="G71" s="8">
        <f>VLOOKUP(B71,[2]PAYMENT!$B:$AT,45,FALSE)</f>
        <v>0</v>
      </c>
      <c r="H71" s="9">
        <f t="shared" si="2"/>
        <v>576230</v>
      </c>
      <c r="I71" s="10"/>
      <c r="J71" s="11"/>
      <c r="K71" s="11"/>
      <c r="L71" s="11"/>
      <c r="M71" s="12"/>
      <c r="N71" s="13"/>
      <c r="O71" s="11"/>
      <c r="P71" s="11"/>
      <c r="Q71" s="11"/>
      <c r="R71" s="14"/>
      <c r="S71" s="10">
        <v>100000</v>
      </c>
      <c r="T71" s="11"/>
      <c r="U71" s="11"/>
      <c r="V71" s="11"/>
      <c r="W71" s="12"/>
      <c r="X71" s="10"/>
      <c r="Y71" s="11"/>
      <c r="Z71" s="11"/>
      <c r="AA71" s="11"/>
      <c r="AB71" s="14"/>
      <c r="AC71" s="10"/>
      <c r="AD71" s="11"/>
      <c r="AE71" s="11"/>
      <c r="AF71" s="11"/>
      <c r="AG71" s="12"/>
      <c r="AH71" s="10"/>
      <c r="AI71" s="11"/>
      <c r="AJ71" s="11"/>
      <c r="AK71" s="11"/>
      <c r="AL71" s="12"/>
      <c r="AM71" s="10">
        <v>100000</v>
      </c>
      <c r="AN71" s="11"/>
      <c r="AO71" s="11"/>
      <c r="AP71" s="11"/>
      <c r="AQ71" s="12"/>
      <c r="AR71" s="47">
        <f t="shared" si="7"/>
        <v>200000</v>
      </c>
      <c r="AS71" s="6">
        <f t="shared" si="1"/>
        <v>376230</v>
      </c>
      <c r="AT71" s="48">
        <f t="shared" si="3"/>
        <v>0</v>
      </c>
    </row>
    <row r="72" spans="1:46">
      <c r="A72" s="3">
        <v>68</v>
      </c>
      <c r="B72" s="16" t="s">
        <v>82</v>
      </c>
      <c r="C72" s="5">
        <f>IFERROR(IF(VLOOKUP(B72, 'CREDIT LIST'!$B:$C, 2, FALSE)="TRUE", "no load", VLOOKUP(B72, 'CREDIT LIST'!$B:$C, 2, FALSE)), "No load")</f>
        <v>45180</v>
      </c>
      <c r="D72" s="6">
        <f>VLOOKUP(B72,[1]PAYMENT!$B:$AS,44,FALSE)</f>
        <v>0</v>
      </c>
      <c r="E72" s="6">
        <f t="shared" si="10"/>
        <v>45180</v>
      </c>
      <c r="F72" s="7">
        <v>400</v>
      </c>
      <c r="G72" s="8">
        <f>VLOOKUP(B72,[2]PAYMENT!$B:$AT,45,FALSE)</f>
        <v>0</v>
      </c>
      <c r="H72" s="9">
        <f t="shared" si="2"/>
        <v>44780</v>
      </c>
      <c r="I72" s="10"/>
      <c r="J72" s="11"/>
      <c r="K72" s="11"/>
      <c r="L72" s="11"/>
      <c r="M72" s="12"/>
      <c r="N72" s="13"/>
      <c r="O72" s="11"/>
      <c r="P72" s="11"/>
      <c r="Q72" s="11"/>
      <c r="R72" s="14"/>
      <c r="S72" s="10"/>
      <c r="T72" s="11"/>
      <c r="U72" s="11"/>
      <c r="V72" s="11"/>
      <c r="W72" s="12"/>
      <c r="X72" s="10"/>
      <c r="Y72" s="11"/>
      <c r="Z72" s="11"/>
      <c r="AA72" s="11"/>
      <c r="AB72" s="14"/>
      <c r="AC72" s="10"/>
      <c r="AD72" s="11"/>
      <c r="AE72" s="11"/>
      <c r="AF72" s="11"/>
      <c r="AG72" s="12"/>
      <c r="AH72" s="10"/>
      <c r="AI72" s="11"/>
      <c r="AJ72" s="11"/>
      <c r="AK72" s="11"/>
      <c r="AL72" s="12"/>
      <c r="AM72" s="10"/>
      <c r="AN72" s="11"/>
      <c r="AO72" s="11"/>
      <c r="AP72" s="11"/>
      <c r="AQ72" s="12"/>
      <c r="AR72" s="47">
        <f t="shared" si="7"/>
        <v>0</v>
      </c>
      <c r="AS72" s="6">
        <f t="shared" si="1"/>
        <v>44780</v>
      </c>
      <c r="AT72" s="48">
        <f t="shared" si="3"/>
        <v>0</v>
      </c>
    </row>
    <row r="73" spans="1:46">
      <c r="A73" s="3">
        <v>69</v>
      </c>
      <c r="B73" s="16" t="s">
        <v>83</v>
      </c>
      <c r="C73" s="5">
        <f>IFERROR(IF(VLOOKUP(B73, 'CREDIT LIST'!$B:$C, 2, FALSE)="TRUE", "no load", VLOOKUP(B73, 'CREDIT LIST'!$B:$C, 2, FALSE)), "No load")</f>
        <v>9820</v>
      </c>
      <c r="D73" s="6">
        <f>VLOOKUP(B73,[1]PAYMENT!$B:$AS,44,FALSE)</f>
        <v>2670</v>
      </c>
      <c r="E73" s="6">
        <f t="shared" si="10"/>
        <v>12490</v>
      </c>
      <c r="F73" s="7">
        <v>100</v>
      </c>
      <c r="G73" s="8">
        <f>VLOOKUP(B73,[2]PAYMENT!$B:$AT,45,FALSE)</f>
        <v>0</v>
      </c>
      <c r="H73" s="9">
        <f t="shared" si="2"/>
        <v>12390</v>
      </c>
      <c r="I73" s="10"/>
      <c r="J73" s="11"/>
      <c r="K73" s="11"/>
      <c r="L73" s="11"/>
      <c r="M73" s="12"/>
      <c r="N73" s="13"/>
      <c r="O73" s="11"/>
      <c r="P73" s="11"/>
      <c r="Q73" s="11"/>
      <c r="R73" s="14"/>
      <c r="S73" s="10">
        <v>3000</v>
      </c>
      <c r="T73" s="11"/>
      <c r="U73" s="11"/>
      <c r="V73" s="11"/>
      <c r="W73" s="12"/>
      <c r="X73" s="10"/>
      <c r="Y73" s="11"/>
      <c r="Z73" s="11"/>
      <c r="AA73" s="11"/>
      <c r="AB73" s="14"/>
      <c r="AC73" s="10"/>
      <c r="AD73" s="11"/>
      <c r="AE73" s="11"/>
      <c r="AF73" s="11"/>
      <c r="AG73" s="12"/>
      <c r="AH73" s="10"/>
      <c r="AI73" s="11"/>
      <c r="AJ73" s="11"/>
      <c r="AK73" s="11"/>
      <c r="AL73" s="12"/>
      <c r="AM73" s="10"/>
      <c r="AN73" s="11"/>
      <c r="AO73" s="11"/>
      <c r="AP73" s="11"/>
      <c r="AQ73" s="12"/>
      <c r="AR73" s="47">
        <f t="shared" si="7"/>
        <v>3000</v>
      </c>
      <c r="AS73" s="6">
        <f t="shared" si="1"/>
        <v>9390</v>
      </c>
      <c r="AT73" s="48">
        <f t="shared" si="3"/>
        <v>0</v>
      </c>
    </row>
    <row r="74" spans="1:46">
      <c r="A74" s="3">
        <v>70</v>
      </c>
      <c r="B74" s="16" t="s">
        <v>99</v>
      </c>
      <c r="C74" s="5">
        <f>IFERROR(IF(VLOOKUP(B74, 'CREDIT LIST'!$B:$C, 2, FALSE)="TRUE", "no load", VLOOKUP(B74, 'CREDIT LIST'!$B:$C, 2, FALSE)), "No load")</f>
        <v>6990</v>
      </c>
      <c r="D74" s="6">
        <f>VLOOKUP(B74,[1]PAYMENT!$B:$AS,44,FALSE)</f>
        <v>55090</v>
      </c>
      <c r="E74" s="6">
        <f t="shared" si="10"/>
        <v>62080</v>
      </c>
      <c r="F74" s="7">
        <v>0</v>
      </c>
      <c r="G74" s="8">
        <f>VLOOKUP(B74,[2]PAYMENT!$B:$AT,45,FALSE)</f>
        <v>0</v>
      </c>
      <c r="H74" s="9">
        <f t="shared" si="2"/>
        <v>62080</v>
      </c>
      <c r="I74" s="10"/>
      <c r="J74" s="11"/>
      <c r="K74" s="11"/>
      <c r="L74" s="11"/>
      <c r="M74" s="12"/>
      <c r="N74" s="13">
        <v>40000</v>
      </c>
      <c r="O74" s="11"/>
      <c r="P74" s="11"/>
      <c r="Q74" s="11"/>
      <c r="R74" s="14"/>
      <c r="S74" s="10"/>
      <c r="T74" s="11"/>
      <c r="U74" s="11"/>
      <c r="V74" s="11"/>
      <c r="W74" s="12"/>
      <c r="X74" s="10"/>
      <c r="Y74" s="11"/>
      <c r="Z74" s="11"/>
      <c r="AA74" s="11"/>
      <c r="AB74" s="14"/>
      <c r="AC74" s="10"/>
      <c r="AD74" s="11"/>
      <c r="AE74" s="11"/>
      <c r="AF74" s="11"/>
      <c r="AG74" s="12"/>
      <c r="AH74" s="10"/>
      <c r="AI74" s="11"/>
      <c r="AJ74" s="11"/>
      <c r="AK74" s="11"/>
      <c r="AL74" s="12"/>
      <c r="AM74" s="10">
        <v>10000</v>
      </c>
      <c r="AN74" s="11"/>
      <c r="AO74" s="11"/>
      <c r="AP74" s="11"/>
      <c r="AQ74" s="12"/>
      <c r="AR74" s="47">
        <f t="shared" si="7"/>
        <v>50000</v>
      </c>
      <c r="AS74" s="6">
        <f t="shared" si="1"/>
        <v>12080</v>
      </c>
      <c r="AT74" s="48">
        <f t="shared" si="3"/>
        <v>0</v>
      </c>
    </row>
    <row r="75" spans="1:46">
      <c r="A75" s="3">
        <v>71</v>
      </c>
      <c r="B75" s="16" t="s">
        <v>84</v>
      </c>
      <c r="C75" s="5">
        <f>IFERROR(IF(VLOOKUP(B75, 'CREDIT LIST'!$B:$C, 2, FALSE)="TRUE", "no load", VLOOKUP(B75, 'CREDIT LIST'!$B:$C, 2, FALSE)), "No load")</f>
        <v>194930</v>
      </c>
      <c r="D75" s="6">
        <f>VLOOKUP(B75,[1]PAYMENT!$B:$AS,44,FALSE)</f>
        <v>130600</v>
      </c>
      <c r="E75" s="6">
        <f t="shared" si="10"/>
        <v>325530</v>
      </c>
      <c r="F75" s="7">
        <v>1420</v>
      </c>
      <c r="G75" s="8">
        <f>VLOOKUP(B75,[2]PAYMENT!$B:$AT,45,FALSE)</f>
        <v>0</v>
      </c>
      <c r="H75" s="9">
        <f t="shared" ref="H75:H77" si="11">ABS(IF((E75=0),0,MAX(0,IF(OR(D75="", E75="", F75=""),C75, E75-F75-G75))))</f>
        <v>324110</v>
      </c>
      <c r="I75" s="10">
        <v>50000</v>
      </c>
      <c r="J75" s="11">
        <v>80600</v>
      </c>
      <c r="K75" s="11"/>
      <c r="L75" s="11"/>
      <c r="M75" s="12"/>
      <c r="N75" s="13"/>
      <c r="O75" s="11"/>
      <c r="P75" s="11"/>
      <c r="Q75" s="11"/>
      <c r="R75" s="14"/>
      <c r="S75" s="10"/>
      <c r="T75" s="11"/>
      <c r="U75" s="11"/>
      <c r="V75" s="11"/>
      <c r="W75" s="12"/>
      <c r="X75" s="10"/>
      <c r="Y75" s="11"/>
      <c r="Z75" s="11"/>
      <c r="AA75" s="11"/>
      <c r="AB75" s="14"/>
      <c r="AC75" s="10"/>
      <c r="AD75" s="11"/>
      <c r="AE75" s="11"/>
      <c r="AF75" s="11"/>
      <c r="AG75" s="12"/>
      <c r="AH75" s="10"/>
      <c r="AI75" s="11"/>
      <c r="AJ75" s="11"/>
      <c r="AK75" s="11"/>
      <c r="AL75" s="12"/>
      <c r="AM75" s="10"/>
      <c r="AN75" s="11"/>
      <c r="AO75" s="11"/>
      <c r="AP75" s="11"/>
      <c r="AQ75" s="12"/>
      <c r="AR75" s="47">
        <f t="shared" si="7"/>
        <v>130600</v>
      </c>
      <c r="AS75" s="6">
        <f t="shared" si="1"/>
        <v>193510</v>
      </c>
      <c r="AT75" s="48">
        <f t="shared" si="3"/>
        <v>0</v>
      </c>
    </row>
    <row r="76" spans="1:46">
      <c r="A76" s="3">
        <v>72</v>
      </c>
      <c r="B76" s="16" t="s">
        <v>85</v>
      </c>
      <c r="C76" s="5" t="str">
        <f>IFERROR(IF(VLOOKUP(B76, 'CREDIT LIST'!$B:$C, 2, FALSE)="TRUE", "no load", VLOOKUP(B76, 'CREDIT LIST'!$B:$C, 2, FALSE)), "No load")</f>
        <v>No load</v>
      </c>
      <c r="D76" s="6">
        <f>VLOOKUP(B76,[1]PAYMENT!$B:$AS,44,FALSE)</f>
        <v>0</v>
      </c>
      <c r="E76" s="6">
        <f>IF(OR(C76="", D76=""), "INCOMP", IFERROR(IF(C76="no load", 0, C76) + IF(D76="no load", 0, D76), "INCOMP"))</f>
        <v>0</v>
      </c>
      <c r="F76" s="7">
        <v>0</v>
      </c>
      <c r="G76" s="8">
        <f>VLOOKUP(B76,[2]PAYMENT!$B:$AT,45,FALSE)</f>
        <v>30</v>
      </c>
      <c r="H76" s="9">
        <f t="shared" si="11"/>
        <v>0</v>
      </c>
      <c r="I76" s="10"/>
      <c r="J76" s="11"/>
      <c r="K76" s="11"/>
      <c r="L76" s="11"/>
      <c r="M76" s="12"/>
      <c r="N76" s="17"/>
      <c r="O76" s="18"/>
      <c r="P76" s="18"/>
      <c r="Q76" s="18"/>
      <c r="R76" s="19"/>
      <c r="S76" s="22"/>
      <c r="T76" s="11"/>
      <c r="U76" s="11"/>
      <c r="V76" s="11"/>
      <c r="W76" s="12"/>
      <c r="X76" s="10"/>
      <c r="Y76" s="11"/>
      <c r="Z76" s="11"/>
      <c r="AA76" s="11"/>
      <c r="AB76" s="14"/>
      <c r="AC76" s="10"/>
      <c r="AD76" s="11"/>
      <c r="AE76" s="11"/>
      <c r="AF76" s="11"/>
      <c r="AG76" s="12"/>
      <c r="AH76" s="10"/>
      <c r="AI76" s="11"/>
      <c r="AJ76" s="11"/>
      <c r="AK76" s="11"/>
      <c r="AL76" s="12"/>
      <c r="AM76" s="10"/>
      <c r="AN76" s="11"/>
      <c r="AO76" s="11"/>
      <c r="AP76" s="11"/>
      <c r="AQ76" s="12"/>
      <c r="AR76" s="47">
        <f t="shared" si="7"/>
        <v>0</v>
      </c>
      <c r="AS76" s="6">
        <f t="shared" si="1"/>
        <v>0</v>
      </c>
      <c r="AT76" s="48">
        <f t="shared" si="3"/>
        <v>30</v>
      </c>
    </row>
    <row r="77" spans="1:46">
      <c r="A77" s="3">
        <v>73</v>
      </c>
      <c r="B77" s="16" t="s">
        <v>86</v>
      </c>
      <c r="C77" s="5" t="str">
        <f>IFERROR(IF(VLOOKUP(B77, 'CREDIT LIST'!$B:$C, 2, FALSE)="TRUE", "no load", VLOOKUP(B77, 'CREDIT LIST'!$B:$C, 2, FALSE)), "No load")</f>
        <v>No load</v>
      </c>
      <c r="D77" s="6">
        <f>VLOOKUP(B77,[1]PAYMENT!$B:$AS,44,FALSE)</f>
        <v>37350</v>
      </c>
      <c r="E77" s="6">
        <f>IF(OR(C77="", D77=""), "INCOMP", IFERROR(IF(C77="no load", 0, C77) + IF(D77="no load", 0, D77), "INCOMP"))</f>
        <v>37350</v>
      </c>
      <c r="F77" s="7">
        <v>0</v>
      </c>
      <c r="G77" s="8">
        <f>VLOOKUP(B77,[2]PAYMENT!$B:$AT,45,FALSE)</f>
        <v>0</v>
      </c>
      <c r="H77" s="9">
        <f t="shared" si="11"/>
        <v>37350</v>
      </c>
      <c r="I77" s="10"/>
      <c r="J77" s="11"/>
      <c r="K77" s="23"/>
      <c r="L77" s="11"/>
      <c r="M77" s="12"/>
      <c r="N77" s="13"/>
      <c r="O77" s="11"/>
      <c r="P77" s="11"/>
      <c r="Q77" s="11"/>
      <c r="R77" s="14"/>
      <c r="S77" s="10"/>
      <c r="T77" s="13"/>
      <c r="U77" s="11"/>
      <c r="V77" s="11"/>
      <c r="W77" s="12"/>
      <c r="X77" s="10"/>
      <c r="Y77" s="11"/>
      <c r="Z77" s="11"/>
      <c r="AA77" s="11"/>
      <c r="AB77" s="14"/>
      <c r="AC77" s="10"/>
      <c r="AD77" s="11"/>
      <c r="AE77" s="11"/>
      <c r="AF77" s="11"/>
      <c r="AG77" s="12"/>
      <c r="AH77" s="10"/>
      <c r="AI77" s="11"/>
      <c r="AJ77" s="11"/>
      <c r="AK77" s="11"/>
      <c r="AL77" s="12"/>
      <c r="AM77" s="10"/>
      <c r="AN77" s="11"/>
      <c r="AO77" s="11"/>
      <c r="AP77" s="11"/>
      <c r="AQ77" s="12"/>
      <c r="AR77" s="47">
        <f t="shared" si="7"/>
        <v>0</v>
      </c>
      <c r="AS77" s="6">
        <f t="shared" si="1"/>
        <v>37350</v>
      </c>
      <c r="AT77" s="48">
        <f t="shared" si="3"/>
        <v>0</v>
      </c>
    </row>
    <row r="78" spans="1:46" ht="15.75" thickBot="1">
      <c r="A78" s="75" t="s">
        <v>87</v>
      </c>
      <c r="B78" s="76"/>
      <c r="C78" s="24">
        <f t="shared" ref="C78" si="12">SUM(C5:C77)</f>
        <v>3283010</v>
      </c>
      <c r="D78" s="24">
        <f>SUM(D5:D77)</f>
        <v>7550340</v>
      </c>
      <c r="E78" s="25">
        <f>SUM(E5:E77)</f>
        <v>10833350</v>
      </c>
      <c r="F78" s="24">
        <f t="shared" ref="F78:AP78" si="13">SUM(F5:F77)</f>
        <v>69770</v>
      </c>
      <c r="G78" s="24">
        <f t="shared" si="13"/>
        <v>130</v>
      </c>
      <c r="H78" s="26">
        <f t="shared" si="13"/>
        <v>10763500</v>
      </c>
      <c r="I78" s="27">
        <f t="shared" si="13"/>
        <v>336290</v>
      </c>
      <c r="J78" s="28">
        <f t="shared" si="13"/>
        <v>100600</v>
      </c>
      <c r="K78" s="28">
        <f t="shared" si="13"/>
        <v>29100</v>
      </c>
      <c r="L78" s="28">
        <f t="shared" si="13"/>
        <v>0</v>
      </c>
      <c r="M78" s="29">
        <f t="shared" si="13"/>
        <v>0</v>
      </c>
      <c r="N78" s="30">
        <f t="shared" si="13"/>
        <v>272600</v>
      </c>
      <c r="O78" s="28">
        <f t="shared" si="13"/>
        <v>0</v>
      </c>
      <c r="P78" s="28">
        <f t="shared" si="13"/>
        <v>63140</v>
      </c>
      <c r="Q78" s="28">
        <f t="shared" si="13"/>
        <v>0</v>
      </c>
      <c r="R78" s="31">
        <f t="shared" si="13"/>
        <v>0</v>
      </c>
      <c r="S78" s="27">
        <f t="shared" si="13"/>
        <v>135240</v>
      </c>
      <c r="T78" s="28">
        <f t="shared" si="13"/>
        <v>2000</v>
      </c>
      <c r="U78" s="28">
        <f t="shared" si="13"/>
        <v>25000</v>
      </c>
      <c r="V78" s="28">
        <f t="shared" si="13"/>
        <v>0</v>
      </c>
      <c r="W78" s="29">
        <f t="shared" si="13"/>
        <v>0</v>
      </c>
      <c r="X78" s="27">
        <f t="shared" si="13"/>
        <v>0</v>
      </c>
      <c r="Y78" s="28">
        <f t="shared" si="13"/>
        <v>0</v>
      </c>
      <c r="Z78" s="28">
        <f t="shared" si="13"/>
        <v>0</v>
      </c>
      <c r="AA78" s="28">
        <f t="shared" si="13"/>
        <v>0</v>
      </c>
      <c r="AB78" s="31">
        <f t="shared" si="13"/>
        <v>0</v>
      </c>
      <c r="AC78" s="27">
        <f t="shared" si="13"/>
        <v>5100</v>
      </c>
      <c r="AD78" s="28">
        <f t="shared" si="13"/>
        <v>0</v>
      </c>
      <c r="AE78" s="28">
        <f t="shared" si="13"/>
        <v>0</v>
      </c>
      <c r="AF78" s="28">
        <f t="shared" si="13"/>
        <v>0</v>
      </c>
      <c r="AG78" s="29">
        <f t="shared" si="13"/>
        <v>0</v>
      </c>
      <c r="AH78" s="27">
        <f t="shared" si="13"/>
        <v>0</v>
      </c>
      <c r="AI78" s="28">
        <f t="shared" si="13"/>
        <v>0</v>
      </c>
      <c r="AJ78" s="28">
        <f t="shared" si="13"/>
        <v>0</v>
      </c>
      <c r="AK78" s="28">
        <f t="shared" si="13"/>
        <v>0</v>
      </c>
      <c r="AL78" s="29">
        <f t="shared" si="13"/>
        <v>0</v>
      </c>
      <c r="AM78" s="27">
        <f t="shared" si="13"/>
        <v>814030</v>
      </c>
      <c r="AN78" s="28">
        <f t="shared" si="13"/>
        <v>72000</v>
      </c>
      <c r="AO78" s="28">
        <f t="shared" si="13"/>
        <v>85000</v>
      </c>
      <c r="AP78" s="28">
        <f t="shared" si="13"/>
        <v>0</v>
      </c>
      <c r="AQ78" s="29">
        <f>SUM(AQ5:AQ77)</f>
        <v>90000</v>
      </c>
      <c r="AR78" s="49">
        <f>SUM(AR5:AR77)</f>
        <v>2030100</v>
      </c>
      <c r="AS78" s="50">
        <f>SUM(AS5:AS77)</f>
        <v>8733410</v>
      </c>
      <c r="AT78" s="51">
        <f>SUM(AT5:AT77)</f>
        <v>60</v>
      </c>
    </row>
    <row r="79" spans="1:46" ht="15.75" thickTop="1"/>
    <row r="83" spans="7:13" ht="15.75" thickBot="1"/>
    <row r="84" spans="7:13">
      <c r="G84" s="32" t="s">
        <v>88</v>
      </c>
      <c r="H84" s="33" t="s">
        <v>89</v>
      </c>
      <c r="I84" s="33" t="s">
        <v>10</v>
      </c>
      <c r="J84" s="33" t="s">
        <v>11</v>
      </c>
      <c r="K84" s="33" t="s">
        <v>12</v>
      </c>
      <c r="L84" s="33" t="s">
        <v>13</v>
      </c>
      <c r="M84" s="34" t="s">
        <v>90</v>
      </c>
    </row>
    <row r="85" spans="7:13">
      <c r="G85" s="37">
        <v>45938</v>
      </c>
      <c r="H85" s="35">
        <f>I78</f>
        <v>336290</v>
      </c>
      <c r="I85" s="35">
        <f>J78</f>
        <v>100600</v>
      </c>
      <c r="J85" s="35">
        <f t="shared" ref="J85:L85" si="14">K78</f>
        <v>29100</v>
      </c>
      <c r="K85" s="35">
        <f t="shared" si="14"/>
        <v>0</v>
      </c>
      <c r="L85" s="35">
        <f t="shared" si="14"/>
        <v>0</v>
      </c>
      <c r="M85" s="36">
        <f>SUM(H85:L85)</f>
        <v>465990</v>
      </c>
    </row>
    <row r="86" spans="7:13">
      <c r="G86" s="37">
        <v>45969</v>
      </c>
      <c r="H86" s="35">
        <f>N78</f>
        <v>272600</v>
      </c>
      <c r="I86" s="35">
        <f t="shared" ref="I86:L86" si="15">O78</f>
        <v>0</v>
      </c>
      <c r="J86" s="35">
        <f t="shared" si="15"/>
        <v>63140</v>
      </c>
      <c r="K86" s="35">
        <f t="shared" si="15"/>
        <v>0</v>
      </c>
      <c r="L86" s="35">
        <f t="shared" si="15"/>
        <v>0</v>
      </c>
      <c r="M86" s="36">
        <f>SUM(H86:L86)</f>
        <v>335740</v>
      </c>
    </row>
    <row r="87" spans="7:13">
      <c r="G87" s="37">
        <v>45999</v>
      </c>
      <c r="H87" s="35">
        <f>S78</f>
        <v>135240</v>
      </c>
      <c r="I87" s="35">
        <f t="shared" ref="I87:L87" si="16">T78</f>
        <v>2000</v>
      </c>
      <c r="J87" s="35">
        <f t="shared" si="16"/>
        <v>25000</v>
      </c>
      <c r="K87" s="35">
        <f t="shared" si="16"/>
        <v>0</v>
      </c>
      <c r="L87" s="35">
        <f t="shared" si="16"/>
        <v>0</v>
      </c>
      <c r="M87" s="36">
        <f t="shared" ref="M87:M91" si="17">SUM(H87:L87)</f>
        <v>162240</v>
      </c>
    </row>
    <row r="88" spans="7:13">
      <c r="G88" s="37" t="s">
        <v>92</v>
      </c>
      <c r="H88" s="35">
        <f>X78</f>
        <v>0</v>
      </c>
      <c r="I88" s="35">
        <f t="shared" ref="I88:L88" si="18">Y78</f>
        <v>0</v>
      </c>
      <c r="J88" s="35">
        <f t="shared" si="18"/>
        <v>0</v>
      </c>
      <c r="K88" s="35">
        <f t="shared" si="18"/>
        <v>0</v>
      </c>
      <c r="L88" s="35">
        <f t="shared" si="18"/>
        <v>0</v>
      </c>
      <c r="M88" s="36">
        <f t="shared" si="17"/>
        <v>0</v>
      </c>
    </row>
    <row r="89" spans="7:13">
      <c r="G89" s="37" t="s">
        <v>97</v>
      </c>
      <c r="H89" s="35">
        <f>AC78</f>
        <v>5100</v>
      </c>
      <c r="I89" s="35">
        <f t="shared" ref="I89:L89" si="19">AD78</f>
        <v>0</v>
      </c>
      <c r="J89" s="35">
        <f t="shared" si="19"/>
        <v>0</v>
      </c>
      <c r="K89" s="35">
        <f t="shared" si="19"/>
        <v>0</v>
      </c>
      <c r="L89" s="35">
        <f t="shared" si="19"/>
        <v>0</v>
      </c>
      <c r="M89" s="36">
        <f t="shared" si="17"/>
        <v>5100</v>
      </c>
    </row>
    <row r="90" spans="7:13">
      <c r="G90" s="37" t="s">
        <v>98</v>
      </c>
      <c r="H90" s="35">
        <f>AH78</f>
        <v>0</v>
      </c>
      <c r="I90" s="35">
        <f t="shared" ref="I90:L90" si="20">AI78</f>
        <v>0</v>
      </c>
      <c r="J90" s="35">
        <f t="shared" si="20"/>
        <v>0</v>
      </c>
      <c r="K90" s="35">
        <f t="shared" si="20"/>
        <v>0</v>
      </c>
      <c r="L90" s="35">
        <f t="shared" si="20"/>
        <v>0</v>
      </c>
      <c r="M90" s="36">
        <f t="shared" si="17"/>
        <v>0</v>
      </c>
    </row>
    <row r="91" spans="7:13">
      <c r="G91" s="37" t="s">
        <v>96</v>
      </c>
      <c r="H91" s="35">
        <f>AM78</f>
        <v>814030</v>
      </c>
      <c r="I91" s="35">
        <f t="shared" ref="I91:L91" si="21">AN78</f>
        <v>72000</v>
      </c>
      <c r="J91" s="35">
        <f t="shared" si="21"/>
        <v>85000</v>
      </c>
      <c r="K91" s="35">
        <f t="shared" si="21"/>
        <v>0</v>
      </c>
      <c r="L91" s="35">
        <f t="shared" si="21"/>
        <v>90000</v>
      </c>
      <c r="M91" s="36">
        <f t="shared" si="17"/>
        <v>1061030</v>
      </c>
    </row>
    <row r="92" spans="7:13">
      <c r="G92" s="38" t="s">
        <v>90</v>
      </c>
      <c r="H92" s="39">
        <f>SUM(H85:H91)</f>
        <v>1563260</v>
      </c>
      <c r="I92" s="39">
        <f>SUM(I85:I91)</f>
        <v>174600</v>
      </c>
      <c r="J92" s="39">
        <f>SUM(J85:J91)</f>
        <v>202240</v>
      </c>
      <c r="K92" s="39">
        <f>SUM(K85:K91)</f>
        <v>0</v>
      </c>
      <c r="L92" s="39">
        <f>SUM(L85:L91)</f>
        <v>90000</v>
      </c>
      <c r="M92" s="36">
        <f>SUM(H92:L92)</f>
        <v>2030100</v>
      </c>
    </row>
  </sheetData>
  <mergeCells count="56">
    <mergeCell ref="AR3:AR4"/>
    <mergeCell ref="AS3:AS4"/>
    <mergeCell ref="AT3:AT4"/>
    <mergeCell ref="A78:B78"/>
    <mergeCell ref="AL3:AL4"/>
    <mergeCell ref="AM3:AM4"/>
    <mergeCell ref="AN3:AN4"/>
    <mergeCell ref="AO3:AO4"/>
    <mergeCell ref="AP3:AP4"/>
    <mergeCell ref="AQ3:AQ4"/>
    <mergeCell ref="AF3:AF4"/>
    <mergeCell ref="AG3:AG4"/>
    <mergeCell ref="AH3:AH4"/>
    <mergeCell ref="AI3:AI4"/>
    <mergeCell ref="AJ3:AJ4"/>
    <mergeCell ref="AK3:AK4"/>
    <mergeCell ref="Q3:Q4"/>
    <mergeCell ref="R3:R4"/>
    <mergeCell ref="AE3:AE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L3:L4"/>
    <mergeCell ref="M3:M4"/>
    <mergeCell ref="N3:N4"/>
    <mergeCell ref="O3:O4"/>
    <mergeCell ref="P3:P4"/>
    <mergeCell ref="AC2:AG2"/>
    <mergeCell ref="AH2:AL2"/>
    <mergeCell ref="AM2:AQ2"/>
    <mergeCell ref="A3:A4"/>
    <mergeCell ref="B3:B4"/>
    <mergeCell ref="C3:C4"/>
    <mergeCell ref="D3:D4"/>
    <mergeCell ref="E3:E4"/>
    <mergeCell ref="F3:F4"/>
    <mergeCell ref="G3:G4"/>
    <mergeCell ref="X2:AB2"/>
    <mergeCell ref="S3:S4"/>
    <mergeCell ref="H3:H4"/>
    <mergeCell ref="I3:I4"/>
    <mergeCell ref="J3:J4"/>
    <mergeCell ref="K3:K4"/>
    <mergeCell ref="A1:H1"/>
    <mergeCell ref="A2:H2"/>
    <mergeCell ref="I2:M2"/>
    <mergeCell ref="N2:R2"/>
    <mergeCell ref="S2:W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6"/>
  <sheetViews>
    <sheetView workbookViewId="0">
      <selection activeCell="C10" sqref="C10"/>
    </sheetView>
  </sheetViews>
  <sheetFormatPr defaultRowHeight="15"/>
  <cols>
    <col min="2" max="2" width="15.7109375" customWidth="1"/>
    <col min="3" max="3" width="10.5703125" bestFit="1" customWidth="1"/>
  </cols>
  <sheetData>
    <row r="1" spans="1:5">
      <c r="A1" s="20" t="s">
        <v>100</v>
      </c>
      <c r="B1" s="20"/>
      <c r="C1" s="20"/>
    </row>
    <row r="2" spans="1:5">
      <c r="A2" s="40">
        <v>1</v>
      </c>
      <c r="B2" s="20" t="s">
        <v>18</v>
      </c>
      <c r="C2" s="41">
        <v>25220</v>
      </c>
    </row>
    <row r="3" spans="1:5">
      <c r="A3" s="40">
        <v>2</v>
      </c>
      <c r="B3" s="20" t="s">
        <v>19</v>
      </c>
      <c r="C3" s="41">
        <v>6360</v>
      </c>
    </row>
    <row r="4" spans="1:5">
      <c r="A4" s="40">
        <v>3</v>
      </c>
      <c r="B4" s="20" t="s">
        <v>22</v>
      </c>
      <c r="C4" s="41">
        <v>4070</v>
      </c>
    </row>
    <row r="5" spans="1:5">
      <c r="A5" s="40">
        <v>4</v>
      </c>
      <c r="B5" s="20" t="s">
        <v>23</v>
      </c>
      <c r="C5" s="41">
        <v>182000</v>
      </c>
    </row>
    <row r="6" spans="1:5">
      <c r="A6" s="40">
        <v>5</v>
      </c>
      <c r="B6" s="20" t="s">
        <v>26</v>
      </c>
      <c r="C6" s="41">
        <v>73920</v>
      </c>
    </row>
    <row r="7" spans="1:5">
      <c r="A7" s="40">
        <v>6</v>
      </c>
      <c r="B7" s="20" t="s">
        <v>101</v>
      </c>
      <c r="C7" s="41">
        <v>4060</v>
      </c>
    </row>
    <row r="8" spans="1:5">
      <c r="A8" s="40">
        <v>7</v>
      </c>
      <c r="B8" s="20" t="s">
        <v>30</v>
      </c>
      <c r="C8" s="41">
        <v>219410</v>
      </c>
    </row>
    <row r="9" spans="1:5">
      <c r="A9" s="40">
        <v>8</v>
      </c>
      <c r="B9" s="20" t="s">
        <v>33</v>
      </c>
      <c r="C9" s="41">
        <v>126970</v>
      </c>
    </row>
    <row r="10" spans="1:5">
      <c r="A10" s="40">
        <v>9</v>
      </c>
      <c r="B10" s="20" t="s">
        <v>34</v>
      </c>
      <c r="C10" s="41">
        <v>16640</v>
      </c>
    </row>
    <row r="11" spans="1:5">
      <c r="A11" s="40">
        <v>10</v>
      </c>
      <c r="B11" s="20" t="s">
        <v>35</v>
      </c>
      <c r="C11" s="41">
        <v>24180</v>
      </c>
    </row>
    <row r="12" spans="1:5">
      <c r="A12" s="40">
        <v>11</v>
      </c>
      <c r="B12" s="20" t="s">
        <v>36</v>
      </c>
      <c r="C12" s="41">
        <v>38720</v>
      </c>
    </row>
    <row r="13" spans="1:5">
      <c r="A13" s="40">
        <v>12</v>
      </c>
      <c r="B13" s="20" t="s">
        <v>37</v>
      </c>
      <c r="C13" s="41">
        <v>1970</v>
      </c>
    </row>
    <row r="14" spans="1:5">
      <c r="A14" s="40">
        <v>13</v>
      </c>
      <c r="B14" s="20" t="s">
        <v>38</v>
      </c>
      <c r="C14" s="41">
        <v>4430</v>
      </c>
    </row>
    <row r="15" spans="1:5">
      <c r="A15" s="40">
        <v>14</v>
      </c>
      <c r="B15" s="20" t="s">
        <v>39</v>
      </c>
      <c r="C15" s="41">
        <f>78990+4430</f>
        <v>83420</v>
      </c>
      <c r="E15" t="s">
        <v>104</v>
      </c>
    </row>
    <row r="16" spans="1:5">
      <c r="A16" s="40">
        <v>15</v>
      </c>
      <c r="B16" s="20" t="s">
        <v>41</v>
      </c>
      <c r="C16" s="41">
        <v>5580</v>
      </c>
    </row>
    <row r="17" spans="1:3">
      <c r="A17" s="40">
        <v>16</v>
      </c>
      <c r="B17" s="20" t="s">
        <v>42</v>
      </c>
      <c r="C17" s="41">
        <v>62050</v>
      </c>
    </row>
    <row r="18" spans="1:3">
      <c r="A18" s="40">
        <v>17</v>
      </c>
      <c r="B18" s="20" t="s">
        <v>43</v>
      </c>
      <c r="C18" s="41">
        <v>174150</v>
      </c>
    </row>
    <row r="19" spans="1:3">
      <c r="A19" s="40">
        <v>18</v>
      </c>
      <c r="B19" s="20" t="s">
        <v>45</v>
      </c>
      <c r="C19" s="41">
        <v>100650</v>
      </c>
    </row>
    <row r="20" spans="1:3">
      <c r="A20" s="40">
        <v>19</v>
      </c>
      <c r="B20" s="20" t="s">
        <v>46</v>
      </c>
      <c r="C20" s="41">
        <v>7650</v>
      </c>
    </row>
    <row r="21" spans="1:3">
      <c r="A21" s="40">
        <v>20</v>
      </c>
      <c r="B21" s="20" t="s">
        <v>47</v>
      </c>
      <c r="C21" s="41">
        <f>2830+91570</f>
        <v>94400</v>
      </c>
    </row>
    <row r="22" spans="1:3">
      <c r="A22" s="40">
        <v>21</v>
      </c>
      <c r="B22" s="20" t="s">
        <v>49</v>
      </c>
      <c r="C22" s="41">
        <f>47420-2830</f>
        <v>44590</v>
      </c>
    </row>
    <row r="23" spans="1:3">
      <c r="A23" s="40">
        <v>22</v>
      </c>
      <c r="B23" s="20" t="s">
        <v>50</v>
      </c>
      <c r="C23" s="41">
        <v>11520</v>
      </c>
    </row>
    <row r="24" spans="1:3">
      <c r="A24" s="40">
        <v>23</v>
      </c>
      <c r="B24" s="20" t="s">
        <v>51</v>
      </c>
      <c r="C24" s="41">
        <v>48760</v>
      </c>
    </row>
    <row r="25" spans="1:3">
      <c r="A25" s="40">
        <v>24</v>
      </c>
      <c r="B25" s="20" t="s">
        <v>52</v>
      </c>
      <c r="C25" s="41">
        <v>161350</v>
      </c>
    </row>
    <row r="26" spans="1:3">
      <c r="A26" s="40">
        <v>25</v>
      </c>
      <c r="B26" s="20" t="s">
        <v>53</v>
      </c>
      <c r="C26" s="41">
        <v>44500</v>
      </c>
    </row>
    <row r="27" spans="1:3">
      <c r="A27" s="40">
        <v>26</v>
      </c>
      <c r="B27" s="20" t="s">
        <v>54</v>
      </c>
      <c r="C27" s="41">
        <v>692200</v>
      </c>
    </row>
    <row r="28" spans="1:3">
      <c r="A28" s="40">
        <v>27</v>
      </c>
      <c r="B28" s="20" t="s">
        <v>55</v>
      </c>
      <c r="C28" s="41">
        <v>127970</v>
      </c>
    </row>
    <row r="29" spans="1:3">
      <c r="A29" s="40">
        <v>28</v>
      </c>
      <c r="B29" s="20" t="s">
        <v>57</v>
      </c>
      <c r="C29" s="41">
        <v>13400</v>
      </c>
    </row>
    <row r="30" spans="1:3">
      <c r="A30" s="40">
        <v>29</v>
      </c>
      <c r="B30" s="20" t="s">
        <v>58</v>
      </c>
      <c r="C30" s="41">
        <v>27710</v>
      </c>
    </row>
    <row r="31" spans="1:3">
      <c r="A31" s="40">
        <v>30</v>
      </c>
      <c r="B31" s="20" t="s">
        <v>59</v>
      </c>
      <c r="C31" s="41">
        <v>17710</v>
      </c>
    </row>
    <row r="32" spans="1:3">
      <c r="A32" s="40">
        <v>31</v>
      </c>
      <c r="B32" s="20" t="s">
        <v>60</v>
      </c>
      <c r="C32" s="41">
        <v>103330</v>
      </c>
    </row>
    <row r="33" spans="1:3">
      <c r="A33" s="40">
        <v>32</v>
      </c>
      <c r="B33" s="20" t="s">
        <v>102</v>
      </c>
      <c r="C33" s="41">
        <v>13310</v>
      </c>
    </row>
    <row r="34" spans="1:3">
      <c r="A34" s="40">
        <v>33</v>
      </c>
      <c r="B34" s="20" t="s">
        <v>64</v>
      </c>
      <c r="C34" s="41">
        <v>168540</v>
      </c>
    </row>
    <row r="35" spans="1:3">
      <c r="A35" s="40">
        <v>34</v>
      </c>
      <c r="B35" s="20" t="s">
        <v>65</v>
      </c>
      <c r="C35" s="41">
        <v>109840</v>
      </c>
    </row>
    <row r="36" spans="1:3">
      <c r="A36" s="40">
        <v>35</v>
      </c>
      <c r="B36" s="20" t="s">
        <v>67</v>
      </c>
      <c r="C36" s="41">
        <v>13010</v>
      </c>
    </row>
    <row r="37" spans="1:3">
      <c r="A37" s="40">
        <v>36</v>
      </c>
      <c r="B37" s="20" t="s">
        <v>69</v>
      </c>
      <c r="C37" s="41">
        <v>18720</v>
      </c>
    </row>
    <row r="38" spans="1:3">
      <c r="A38" s="40">
        <v>37</v>
      </c>
      <c r="B38" s="20" t="s">
        <v>70</v>
      </c>
      <c r="C38" s="41">
        <v>24030</v>
      </c>
    </row>
    <row r="39" spans="1:3">
      <c r="A39" s="40">
        <v>38</v>
      </c>
      <c r="B39" s="20" t="s">
        <v>72</v>
      </c>
      <c r="C39" s="41">
        <v>110780</v>
      </c>
    </row>
    <row r="40" spans="1:3">
      <c r="A40" s="40">
        <v>39</v>
      </c>
      <c r="B40" s="20" t="s">
        <v>75</v>
      </c>
      <c r="C40" s="41">
        <v>12290</v>
      </c>
    </row>
    <row r="41" spans="1:3">
      <c r="A41" s="40">
        <v>40</v>
      </c>
      <c r="B41" s="20" t="s">
        <v>76</v>
      </c>
      <c r="C41" s="41">
        <v>6680</v>
      </c>
    </row>
    <row r="42" spans="1:3">
      <c r="A42" s="40">
        <v>41</v>
      </c>
      <c r="B42" s="20" t="s">
        <v>82</v>
      </c>
      <c r="C42" s="41">
        <v>45180</v>
      </c>
    </row>
    <row r="43" spans="1:3">
      <c r="A43" s="40">
        <v>42</v>
      </c>
      <c r="B43" s="20" t="s">
        <v>83</v>
      </c>
      <c r="C43" s="41">
        <v>9820</v>
      </c>
    </row>
    <row r="44" spans="1:3">
      <c r="A44" s="40">
        <v>43</v>
      </c>
      <c r="B44" s="20" t="s">
        <v>99</v>
      </c>
      <c r="C44" s="41">
        <v>6990</v>
      </c>
    </row>
    <row r="45" spans="1:3">
      <c r="A45" s="40">
        <v>44</v>
      </c>
      <c r="B45" s="20" t="s">
        <v>84</v>
      </c>
      <c r="C45" s="41">
        <v>194930</v>
      </c>
    </row>
    <row r="46" spans="1:3">
      <c r="A46" s="20" t="s">
        <v>103</v>
      </c>
      <c r="B46" s="41"/>
      <c r="C46" s="42">
        <f>SUM(C2:C45)</f>
        <v>3283010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</vt:lpstr>
      <vt:lpstr>CREDIT LIST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dcterms:created xsi:type="dcterms:W3CDTF">2025-10-03T06:37:19Z</dcterms:created>
  <dcterms:modified xsi:type="dcterms:W3CDTF">2025-10-09T12:21:10Z</dcterms:modified>
</cp:coreProperties>
</file>