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30" windowWidth="14535" windowHeight="7080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47" i="1"/>
  <c r="AM51"/>
  <c r="D47"/>
  <c r="C22" i="2"/>
  <c r="F39" i="1"/>
  <c r="F34"/>
  <c r="F13"/>
  <c r="C11" i="2" l="1"/>
  <c r="AR31" i="1"/>
  <c r="J74"/>
  <c r="I81" s="1"/>
  <c r="C31"/>
  <c r="E31" s="1"/>
  <c r="H31" s="1"/>
  <c r="AS31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5"/>
  <c r="L86"/>
  <c r="H86"/>
  <c r="AQ74"/>
  <c r="L87" s="1"/>
  <c r="AP74"/>
  <c r="K87" s="1"/>
  <c r="AN74"/>
  <c r="I87" s="1"/>
  <c r="AM74"/>
  <c r="H87" s="1"/>
  <c r="AL74"/>
  <c r="AK74"/>
  <c r="K86" s="1"/>
  <c r="AJ74"/>
  <c r="J86" s="1"/>
  <c r="AI74"/>
  <c r="I86" s="1"/>
  <c r="AH74"/>
  <c r="AG74"/>
  <c r="L85" s="1"/>
  <c r="AF74"/>
  <c r="K85" s="1"/>
  <c r="AE74"/>
  <c r="J85" s="1"/>
  <c r="AD74"/>
  <c r="I85" s="1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29"/>
  <c r="AR28"/>
  <c r="AR27"/>
  <c r="AR26"/>
  <c r="AR25"/>
  <c r="AR24"/>
  <c r="AR23"/>
  <c r="AR22"/>
  <c r="AR21"/>
  <c r="AR20"/>
  <c r="AR19"/>
  <c r="AR18"/>
  <c r="AR17"/>
  <c r="F74"/>
  <c r="AR16"/>
  <c r="AR15"/>
  <c r="AR14"/>
  <c r="AR13"/>
  <c r="AR12"/>
  <c r="AR11"/>
  <c r="AR10"/>
  <c r="AR9"/>
  <c r="AR8"/>
  <c r="AR7"/>
  <c r="AR6"/>
  <c r="AR5"/>
  <c r="AT31" l="1"/>
  <c r="L74"/>
  <c r="K81" s="1"/>
  <c r="P74"/>
  <c r="J82" s="1"/>
  <c r="I74"/>
  <c r="H81" s="1"/>
  <c r="M74"/>
  <c r="L81" s="1"/>
  <c r="C74"/>
  <c r="M86"/>
  <c r="AO74"/>
  <c r="J87" s="1"/>
  <c r="K74" l="1"/>
  <c r="J81" s="1"/>
  <c r="M81" s="1"/>
  <c r="O74"/>
  <c r="I82" s="1"/>
  <c r="S74"/>
  <c r="H83" s="1"/>
  <c r="M87"/>
  <c r="R74" l="1"/>
  <c r="L82" s="1"/>
  <c r="V74"/>
  <c r="K83" s="1"/>
  <c r="N74"/>
  <c r="H82" s="1"/>
  <c r="U74" l="1"/>
  <c r="J83" s="1"/>
  <c r="AB74"/>
  <c r="L84" s="1"/>
  <c r="Y74"/>
  <c r="I84" s="1"/>
  <c r="Q74"/>
  <c r="K82" s="1"/>
  <c r="G50" l="1"/>
  <c r="D50"/>
  <c r="E50" s="1"/>
  <c r="T74"/>
  <c r="I83" s="1"/>
  <c r="AA74"/>
  <c r="K84" s="1"/>
  <c r="X74"/>
  <c r="H84" s="1"/>
  <c r="K88"/>
  <c r="M82"/>
  <c r="H50" l="1"/>
  <c r="AS50" s="1"/>
  <c r="I88"/>
  <c r="W74"/>
  <c r="L83" s="1"/>
  <c r="L88" s="1"/>
  <c r="AT50" l="1"/>
  <c r="Z74"/>
  <c r="J84" s="1"/>
  <c r="AC74"/>
  <c r="H85" s="1"/>
  <c r="M83"/>
  <c r="J88" l="1"/>
  <c r="M84"/>
  <c r="M85"/>
  <c r="H88"/>
  <c r="AR30"/>
  <c r="M88" l="1"/>
  <c r="AR74"/>
  <c r="G53" l="1"/>
  <c r="D53"/>
  <c r="E53" s="1"/>
  <c r="H53" s="1"/>
  <c r="AS53" s="1"/>
  <c r="G36"/>
  <c r="D36"/>
  <c r="E36" s="1"/>
  <c r="H36" s="1"/>
  <c r="AS36" s="1"/>
  <c r="G70"/>
  <c r="D70"/>
  <c r="E70" s="1"/>
  <c r="H70" s="1"/>
  <c r="AS70" s="1"/>
  <c r="G62"/>
  <c r="D62"/>
  <c r="E62" s="1"/>
  <c r="G58"/>
  <c r="D58"/>
  <c r="E58" s="1"/>
  <c r="H58" s="1"/>
  <c r="AS58" s="1"/>
  <c r="G49"/>
  <c r="D49"/>
  <c r="E49" s="1"/>
  <c r="H49" s="1"/>
  <c r="AS49" s="1"/>
  <c r="G66"/>
  <c r="D66"/>
  <c r="E66" s="1"/>
  <c r="G54"/>
  <c r="D54"/>
  <c r="E54" s="1"/>
  <c r="G37"/>
  <c r="D37"/>
  <c r="E37" s="1"/>
  <c r="AT58" l="1"/>
  <c r="AT70"/>
  <c r="AT53"/>
  <c r="H66"/>
  <c r="AS66" s="1"/>
  <c r="H37"/>
  <c r="AS37" s="1"/>
  <c r="AT66"/>
  <c r="G26"/>
  <c r="D26"/>
  <c r="E26" s="1"/>
  <c r="G12"/>
  <c r="D12"/>
  <c r="E12" s="1"/>
  <c r="H12" s="1"/>
  <c r="AS12" s="1"/>
  <c r="G39"/>
  <c r="D39"/>
  <c r="E39" s="1"/>
  <c r="G61"/>
  <c r="D61"/>
  <c r="E61" s="1"/>
  <c r="G63"/>
  <c r="D63"/>
  <c r="E63" s="1"/>
  <c r="G60"/>
  <c r="D60"/>
  <c r="E60" s="1"/>
  <c r="H60" s="1"/>
  <c r="AS60" s="1"/>
  <c r="G9"/>
  <c r="D9"/>
  <c r="E9" s="1"/>
  <c r="G13"/>
  <c r="D13"/>
  <c r="E13" s="1"/>
  <c r="G20"/>
  <c r="D20"/>
  <c r="E20" s="1"/>
  <c r="G73"/>
  <c r="D73"/>
  <c r="E73" s="1"/>
  <c r="G21"/>
  <c r="D21"/>
  <c r="E21" s="1"/>
  <c r="G29"/>
  <c r="D29"/>
  <c r="E29" s="1"/>
  <c r="G24"/>
  <c r="D24"/>
  <c r="E24" s="1"/>
  <c r="H24" s="1"/>
  <c r="AS24" s="1"/>
  <c r="G8"/>
  <c r="D8"/>
  <c r="E8" s="1"/>
  <c r="H8" s="1"/>
  <c r="AS8" s="1"/>
  <c r="G57"/>
  <c r="D57"/>
  <c r="E57" s="1"/>
  <c r="G55"/>
  <c r="D55"/>
  <c r="E55" s="1"/>
  <c r="G28"/>
  <c r="D28"/>
  <c r="E28" s="1"/>
  <c r="H28" s="1"/>
  <c r="AS28" s="1"/>
  <c r="G56"/>
  <c r="D56"/>
  <c r="E56" s="1"/>
  <c r="H56" s="1"/>
  <c r="AS56" s="1"/>
  <c r="G67"/>
  <c r="D67"/>
  <c r="E67" s="1"/>
  <c r="G11"/>
  <c r="D11"/>
  <c r="E11" s="1"/>
  <c r="G25"/>
  <c r="D25"/>
  <c r="E25" s="1"/>
  <c r="H25" s="1"/>
  <c r="AS25" s="1"/>
  <c r="G30"/>
  <c r="D30"/>
  <c r="E30" s="1"/>
  <c r="G38"/>
  <c r="D38"/>
  <c r="E38" s="1"/>
  <c r="G22"/>
  <c r="D22"/>
  <c r="E22" s="1"/>
  <c r="G41"/>
  <c r="D41"/>
  <c r="E41" s="1"/>
  <c r="G10"/>
  <c r="D10"/>
  <c r="E10" s="1"/>
  <c r="H10" s="1"/>
  <c r="AS10" s="1"/>
  <c r="G27"/>
  <c r="D27"/>
  <c r="E27" s="1"/>
  <c r="H27" s="1"/>
  <c r="AS27" s="1"/>
  <c r="G69"/>
  <c r="D69"/>
  <c r="E69" s="1"/>
  <c r="H69" s="1"/>
  <c r="AS69" s="1"/>
  <c r="G71"/>
  <c r="D71"/>
  <c r="E71" s="1"/>
  <c r="G47"/>
  <c r="E47"/>
  <c r="G64"/>
  <c r="D64"/>
  <c r="E64" s="1"/>
  <c r="H64" s="1"/>
  <c r="AS64" s="1"/>
  <c r="G34"/>
  <c r="D34"/>
  <c r="E34" s="1"/>
  <c r="G17"/>
  <c r="D17"/>
  <c r="E17" s="1"/>
  <c r="G16"/>
  <c r="D16"/>
  <c r="E16" s="1"/>
  <c r="G42"/>
  <c r="D42"/>
  <c r="E42" s="1"/>
  <c r="G46"/>
  <c r="D46"/>
  <c r="E46" s="1"/>
  <c r="H54"/>
  <c r="AS54" s="1"/>
  <c r="G15"/>
  <c r="D15"/>
  <c r="E15" s="1"/>
  <c r="H15" s="1"/>
  <c r="AS15" s="1"/>
  <c r="G43"/>
  <c r="D43"/>
  <c r="E43" s="1"/>
  <c r="H43" s="1"/>
  <c r="AS43" s="1"/>
  <c r="G44"/>
  <c r="D44"/>
  <c r="E44" s="1"/>
  <c r="H44" s="1"/>
  <c r="AS44" s="1"/>
  <c r="G35"/>
  <c r="D35"/>
  <c r="E35" s="1"/>
  <c r="G23"/>
  <c r="D23"/>
  <c r="E23" s="1"/>
  <c r="H23" s="1"/>
  <c r="AS23" s="1"/>
  <c r="G72"/>
  <c r="D72"/>
  <c r="E72" s="1"/>
  <c r="H72" s="1"/>
  <c r="AS72" s="1"/>
  <c r="G65"/>
  <c r="D65"/>
  <c r="E65" s="1"/>
  <c r="G18"/>
  <c r="D18"/>
  <c r="E18" s="1"/>
  <c r="H18" s="1"/>
  <c r="AS18" s="1"/>
  <c r="G40"/>
  <c r="D40"/>
  <c r="E40" s="1"/>
  <c r="G33"/>
  <c r="D33"/>
  <c r="E33" s="1"/>
  <c r="G48"/>
  <c r="D48"/>
  <c r="E48" s="1"/>
  <c r="H48" s="1"/>
  <c r="AS48" s="1"/>
  <c r="G32"/>
  <c r="D32"/>
  <c r="E32" s="1"/>
  <c r="G52"/>
  <c r="D52"/>
  <c r="E52" s="1"/>
  <c r="G68"/>
  <c r="D68"/>
  <c r="E68" s="1"/>
  <c r="H68" s="1"/>
  <c r="AS68" s="1"/>
  <c r="G59"/>
  <c r="D59"/>
  <c r="E59" s="1"/>
  <c r="G19"/>
  <c r="D19"/>
  <c r="E19" s="1"/>
  <c r="H19" s="1"/>
  <c r="AS19" s="1"/>
  <c r="G14"/>
  <c r="D14"/>
  <c r="E14" s="1"/>
  <c r="G45"/>
  <c r="D45"/>
  <c r="E45" s="1"/>
  <c r="G51"/>
  <c r="D51"/>
  <c r="E51" s="1"/>
  <c r="AT49"/>
  <c r="H62"/>
  <c r="AS62" s="1"/>
  <c r="AT36"/>
  <c r="G6"/>
  <c r="D6"/>
  <c r="D5"/>
  <c r="E5" s="1"/>
  <c r="H5" s="1"/>
  <c r="AS5" s="1"/>
  <c r="AT62" l="1"/>
  <c r="AT54"/>
  <c r="AT37"/>
  <c r="H42"/>
  <c r="AS42" s="1"/>
  <c r="H17"/>
  <c r="AS17" s="1"/>
  <c r="AT64"/>
  <c r="H71"/>
  <c r="AS71" s="1"/>
  <c r="AT27"/>
  <c r="H41"/>
  <c r="AS41" s="1"/>
  <c r="H38"/>
  <c r="AS38" s="1"/>
  <c r="AT25"/>
  <c r="H67"/>
  <c r="AS67" s="1"/>
  <c r="AT28"/>
  <c r="H57"/>
  <c r="AS57" s="1"/>
  <c r="AT24"/>
  <c r="H21"/>
  <c r="AS21" s="1"/>
  <c r="H20"/>
  <c r="AS20" s="1"/>
  <c r="H9"/>
  <c r="AS9" s="1"/>
  <c r="H63"/>
  <c r="AS63" s="1"/>
  <c r="H39"/>
  <c r="AS39" s="1"/>
  <c r="H26"/>
  <c r="AS26" s="1"/>
  <c r="H14"/>
  <c r="AS14" s="1"/>
  <c r="H65"/>
  <c r="AS65" s="1"/>
  <c r="G7"/>
  <c r="D7"/>
  <c r="E7" s="1"/>
  <c r="H7" s="1"/>
  <c r="AS7" s="1"/>
  <c r="H51"/>
  <c r="AS51" s="1"/>
  <c r="H52"/>
  <c r="AS52" s="1"/>
  <c r="AT23"/>
  <c r="H45"/>
  <c r="AS45" s="1"/>
  <c r="AT19"/>
  <c r="AT68"/>
  <c r="H32"/>
  <c r="AS32" s="1"/>
  <c r="H33"/>
  <c r="AS33" s="1"/>
  <c r="AT18"/>
  <c r="AT72"/>
  <c r="H35"/>
  <c r="AS35" s="1"/>
  <c r="AT43"/>
  <c r="H59"/>
  <c r="AS59" s="1"/>
  <c r="AT48"/>
  <c r="H40"/>
  <c r="AS40" s="1"/>
  <c r="AT44"/>
  <c r="AT15"/>
  <c r="H46"/>
  <c r="AS46" s="1"/>
  <c r="H16"/>
  <c r="AS16" s="1"/>
  <c r="H34"/>
  <c r="AS34" s="1"/>
  <c r="H47"/>
  <c r="AS47" s="1"/>
  <c r="AT69"/>
  <c r="AT10"/>
  <c r="H22"/>
  <c r="AS22" s="1"/>
  <c r="H30"/>
  <c r="AS30" s="1"/>
  <c r="H11"/>
  <c r="AS11" s="1"/>
  <c r="AT56"/>
  <c r="H55"/>
  <c r="AS55" s="1"/>
  <c r="AT8"/>
  <c r="H29"/>
  <c r="AS29" s="1"/>
  <c r="H73"/>
  <c r="AS73" s="1"/>
  <c r="H13"/>
  <c r="AS13" s="1"/>
  <c r="AT60"/>
  <c r="H61"/>
  <c r="AS61" s="1"/>
  <c r="AT12"/>
  <c r="D74"/>
  <c r="E6"/>
  <c r="AT61" l="1"/>
  <c r="AT29"/>
  <c r="AT11"/>
  <c r="AT65"/>
  <c r="AT73"/>
  <c r="AT46"/>
  <c r="AT52"/>
  <c r="AT63"/>
  <c r="AT71"/>
  <c r="AT16"/>
  <c r="AT40"/>
  <c r="AT35"/>
  <c r="AT32"/>
  <c r="AT39"/>
  <c r="AT21"/>
  <c r="AT67"/>
  <c r="AT42"/>
  <c r="AT13"/>
  <c r="AT55"/>
  <c r="AT22"/>
  <c r="AT34"/>
  <c r="AT33"/>
  <c r="AT45"/>
  <c r="AT26"/>
  <c r="AT20"/>
  <c r="AT41"/>
  <c r="AT17"/>
  <c r="AT30"/>
  <c r="AT47"/>
  <c r="AT59"/>
  <c r="AT51"/>
  <c r="AT14"/>
  <c r="AT9"/>
  <c r="AT57"/>
  <c r="AT38"/>
  <c r="AT7"/>
  <c r="G5"/>
  <c r="H6"/>
  <c r="E74"/>
  <c r="AT5" l="1"/>
  <c r="G74"/>
  <c r="AS6"/>
  <c r="H74"/>
  <c r="AT6" l="1"/>
  <c r="AS74"/>
  <c r="AT74" l="1"/>
</calcChain>
</file>

<file path=xl/sharedStrings.xml><?xml version="1.0" encoding="utf-8"?>
<sst xmlns="http://schemas.openxmlformats.org/spreadsheetml/2006/main" count="170" uniqueCount="102">
  <si>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</si>
  <si>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</si>
  <si>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</si>
  <si>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</si>
  <si>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</si>
  <si>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</si>
  <si>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</si>
  <si>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</si>
  <si>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</si>
  <si>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</si>
  <si>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</si>
  <si>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</si>
  <si>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</si>
  <si>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</si>
  <si>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</si>
  <si>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</si>
  <si>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</si>
  <si>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</si>
  <si>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</si>
  <si>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</si>
  <si>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</si>
  <si>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</si>
  <si>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</si>
  <si>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</si>
  <si>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</si>
  <si>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</si>
  <si>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</si>
  <si>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</si>
  <si>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</si>
  <si>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</si>
  <si>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</si>
  <si>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</si>
  <si>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</si>
  <si>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</si>
  <si>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</si>
  <si>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</si>
  <si>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</si>
  <si>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</si>
  <si>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</si>
  <si>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</si>
  <si>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</si>
  <si>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</si>
  <si>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</si>
  <si>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</si>
  <si>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</si>
  <si>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</si>
  <si>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</si>
  <si>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</si>
  <si>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</si>
  <si>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</si>
  <si>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</si>
  <si>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</si>
  <si>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</si>
  <si>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</si>
  <si>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</si>
  <si>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</si>
  <si>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</si>
  <si>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</si>
  <si>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</si>
  <si>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</si>
  <si>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</si>
  <si>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RAJKUMAR BULK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</si>
  <si>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</si>
  <si>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</si>
  <si>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</si>
  <si>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</si>
  <si>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</si>
  <si>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</si>
  <si>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</si>
  <si>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</si>
  <si>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</si>
  <si>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</si>
  <si>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</si>
  <si>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</si>
  <si>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</si>
  <si>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</si>
  <si>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</si>
  <si>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</si>
  <si>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</si>
  <si>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</si>
  <si>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</si>
  <si>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</si>
  <si>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</si>
  <si>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</si>
  <si>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</si>
  <si>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</si>
  <si>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</si>
  <si>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</si>
  <si>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</si>
  <si>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30/06/25</t>
  </si>
  <si>
    <t>31/06/25</t>
  </si>
  <si>
    <t>013/07/25 - 19/07/25</t>
  </si>
  <si>
    <t>13/7/2025</t>
  </si>
  <si>
    <t>14/7/2025</t>
  </si>
  <si>
    <t>15/7/2025</t>
  </si>
  <si>
    <t>16/7/2025</t>
  </si>
  <si>
    <t>17/7/2025</t>
  </si>
  <si>
    <t>18/7/2025</t>
  </si>
  <si>
    <t>19/7/2025</t>
  </si>
  <si>
    <t>Credit</t>
  </si>
  <si>
    <t>MURUGAN QUARRY</t>
  </si>
  <si>
    <t>Grand Total  =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</si>
</sst>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3" borderId="11" xfId="0" applyFont="1" applyFill="1" applyBorder="1" applyAlignment="1" applyProtection="1">
      <alignment vertical="top"/>
      <protection locked="0"/>
    </xf>
    <xf numFmtId="0" fontId="4" fillId="3" borderId="12" xfId="0" applyFont="1" applyFill="1" applyBorder="1" applyAlignment="1" applyProtection="1">
      <alignment vertical="top"/>
      <protection locked="0"/>
    </xf>
    <xf numFmtId="1" fontId="5" fillId="3" borderId="12" xfId="0" applyNumberFormat="1" applyFont="1" applyFill="1" applyBorder="1" applyAlignment="1" applyProtection="1">
      <alignment vertical="top"/>
      <protection locked="0"/>
    </xf>
    <xf numFmtId="165" fontId="6" fillId="0" borderId="11" xfId="0" applyNumberFormat="1" applyFont="1" applyBorder="1" applyAlignment="1" applyProtection="1">
      <alignment vertical="top"/>
      <protection locked="0"/>
    </xf>
    <xf numFmtId="0" fontId="0" fillId="0" borderId="14" xfId="0" applyBorder="1" applyAlignment="1" applyProtection="1">
      <alignment vertical="top"/>
      <protection locked="0"/>
    </xf>
    <xf numFmtId="1" fontId="6" fillId="5" borderId="11" xfId="0" applyNumberFormat="1" applyFont="1" applyFill="1" applyBorder="1" applyAlignment="1" applyProtection="1">
      <alignment vertical="top"/>
    </xf>
    <xf numFmtId="1" fontId="5" fillId="5" borderId="14" xfId="0" applyNumberFormat="1" applyFont="1" applyFill="1" applyBorder="1" applyAlignment="1" applyProtection="1">
      <alignment vertical="top"/>
    </xf>
    <xf numFmtId="1" fontId="5" fillId="6" borderId="14" xfId="0" applyNumberFormat="1" applyFont="1" applyFill="1" applyBorder="1" applyAlignment="1" applyProtection="1">
      <alignment vertical="top"/>
      <protection locked="0"/>
    </xf>
    <xf numFmtId="1" fontId="4" fillId="5" borderId="14" xfId="0" applyNumberFormat="1" applyFont="1" applyFill="1" applyBorder="1" applyAlignment="1" applyProtection="1">
      <alignment vertical="justify"/>
    </xf>
    <xf numFmtId="1" fontId="5" fillId="5" borderId="15" xfId="0" applyNumberFormat="1" applyFont="1" applyFill="1" applyBorder="1" applyAlignment="1" applyProtection="1">
      <alignment vertical="top"/>
    </xf>
    <xf numFmtId="1" fontId="5" fillId="0" borderId="11" xfId="0" applyNumberFormat="1" applyFont="1" applyBorder="1" applyAlignment="1" applyProtection="1">
      <alignment vertical="top"/>
      <protection locked="0"/>
    </xf>
    <xf numFmtId="1" fontId="5" fillId="7" borderId="14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11" xfId="0" applyFill="1" applyBorder="1" applyAlignment="1" applyProtection="1">
      <alignment vertical="top"/>
      <protection locked="0"/>
    </xf>
    <xf numFmtId="1" fontId="7" fillId="4" borderId="11" xfId="0" applyNumberFormat="1" applyFont="1" applyFill="1" applyBorder="1" applyAlignment="1" applyProtection="1">
      <alignment horizontal="center" vertical="center" wrapText="1"/>
    </xf>
    <xf numFmtId="1" fontId="5" fillId="4" borderId="14" xfId="0" applyNumberFormat="1" applyFont="1" applyFill="1" applyBorder="1" applyAlignment="1" applyProtection="1">
      <alignment vertical="top"/>
    </xf>
    <xf numFmtId="1" fontId="7" fillId="4" borderId="14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vertical="center"/>
      <protection locked="0"/>
    </xf>
    <xf numFmtId="0" fontId="8" fillId="2" borderId="18" xfId="0" applyFont="1" applyFill="1" applyBorder="1" applyAlignment="1" applyProtection="1">
      <alignment vertical="center"/>
      <protection locked="0"/>
    </xf>
    <xf numFmtId="14" fontId="8" fillId="2" borderId="19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0" xfId="0" applyNumberFormat="1" applyFill="1" applyBorder="1" applyAlignment="1" applyProtection="1">
      <alignment vertical="top"/>
    </xf>
    <xf numFmtId="0" fontId="8" fillId="2" borderId="19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0" fontId="0" fillId="0" borderId="11" xfId="0" applyBorder="1" applyAlignment="1">
      <alignment vertical="top"/>
    </xf>
    <xf numFmtId="165" fontId="9" fillId="0" borderId="11" xfId="0" applyNumberFormat="1" applyFont="1" applyBorder="1" applyAlignment="1">
      <alignment vertical="top"/>
    </xf>
    <xf numFmtId="166" fontId="9" fillId="0" borderId="11" xfId="0" applyNumberFormat="1" applyFont="1" applyBorder="1" applyAlignment="1">
      <alignment vertical="top"/>
    </xf>
    <xf numFmtId="0" fontId="0" fillId="0" borderId="11" xfId="0" applyBorder="1"/>
    <xf numFmtId="0" fontId="0" fillId="0" borderId="11" xfId="0" applyBorder="1" applyAlignment="1">
      <alignment vertical="top"/>
    </xf>
    <xf numFmtId="1" fontId="5" fillId="6" borderId="14" xfId="0" applyNumberFormat="1" applyFont="1" applyFill="1" applyBorder="1" applyAlignment="1" applyProtection="1">
      <alignment vertical="top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14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14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164" fontId="1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6-7-25TO12-7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2">
          <cell r="I2">
            <v>45815</v>
          </cell>
          <cell r="N2">
            <v>45845</v>
          </cell>
          <cell r="S2">
            <v>45876</v>
          </cell>
          <cell r="X2">
            <v>45907</v>
          </cell>
          <cell r="AC2">
            <v>45937</v>
          </cell>
          <cell r="AH2">
            <v>45968</v>
          </cell>
          <cell r="AM2">
            <v>45998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5">
          <cell r="B5" t="str">
            <v>ALLWIN-PRAVEEN</v>
          </cell>
          <cell r="C5">
            <v>14290</v>
          </cell>
          <cell r="D5">
            <v>0</v>
          </cell>
          <cell r="E5">
            <v>14290</v>
          </cell>
          <cell r="F5">
            <v>0</v>
          </cell>
          <cell r="G5">
            <v>0</v>
          </cell>
          <cell r="H5">
            <v>14290</v>
          </cell>
          <cell r="AN5">
            <v>14290</v>
          </cell>
          <cell r="AR5">
            <v>14290</v>
          </cell>
          <cell r="AS5">
            <v>0</v>
          </cell>
          <cell r="AT5">
            <v>0</v>
          </cell>
        </row>
        <row r="6">
          <cell r="B6" t="str">
            <v>AMAR</v>
          </cell>
          <cell r="C6">
            <v>66310</v>
          </cell>
          <cell r="D6">
            <v>55710</v>
          </cell>
          <cell r="E6">
            <v>122020</v>
          </cell>
          <cell r="F6">
            <v>10370</v>
          </cell>
          <cell r="G6">
            <v>0</v>
          </cell>
          <cell r="H6">
            <v>111650</v>
          </cell>
          <cell r="I6">
            <v>55710</v>
          </cell>
          <cell r="AR6">
            <v>55710</v>
          </cell>
          <cell r="AS6">
            <v>55940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B8" t="str">
            <v>ARUL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ASIRVATHAM</v>
          </cell>
          <cell r="C9">
            <v>65980</v>
          </cell>
          <cell r="D9">
            <v>0</v>
          </cell>
          <cell r="E9">
            <v>65980</v>
          </cell>
          <cell r="F9">
            <v>1020</v>
          </cell>
          <cell r="G9">
            <v>0</v>
          </cell>
          <cell r="H9">
            <v>64960</v>
          </cell>
          <cell r="AM9">
            <v>36700</v>
          </cell>
          <cell r="AN9">
            <v>28260</v>
          </cell>
          <cell r="AR9">
            <v>64960</v>
          </cell>
          <cell r="AS9">
            <v>0</v>
          </cell>
          <cell r="AT9">
            <v>0</v>
          </cell>
        </row>
        <row r="10">
          <cell r="B10" t="str">
            <v>BALAN</v>
          </cell>
          <cell r="C10" t="str">
            <v>No load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BRUCE</v>
          </cell>
          <cell r="C11" t="str">
            <v>No load</v>
          </cell>
          <cell r="D11">
            <v>6410</v>
          </cell>
          <cell r="E11">
            <v>6410</v>
          </cell>
          <cell r="F11">
            <v>0</v>
          </cell>
          <cell r="G11">
            <v>0</v>
          </cell>
          <cell r="H11">
            <v>6410</v>
          </cell>
          <cell r="AR11">
            <v>0</v>
          </cell>
          <cell r="AS11">
            <v>6410</v>
          </cell>
          <cell r="AT11">
            <v>0</v>
          </cell>
        </row>
        <row r="12">
          <cell r="B12" t="str">
            <v>CLINTON</v>
          </cell>
          <cell r="C12" t="str">
            <v>No load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B13" t="str">
            <v>CNR</v>
          </cell>
          <cell r="C13">
            <v>6360</v>
          </cell>
          <cell r="D13">
            <v>9890</v>
          </cell>
          <cell r="E13">
            <v>16250</v>
          </cell>
          <cell r="F13">
            <v>200</v>
          </cell>
          <cell r="G13">
            <v>0</v>
          </cell>
          <cell r="H13">
            <v>16050</v>
          </cell>
          <cell r="N13">
            <v>9890</v>
          </cell>
          <cell r="AR13">
            <v>9890</v>
          </cell>
          <cell r="AS13">
            <v>6160</v>
          </cell>
          <cell r="AT13">
            <v>0</v>
          </cell>
        </row>
        <row r="14">
          <cell r="B14" t="str">
            <v>DHAS</v>
          </cell>
          <cell r="C14">
            <v>132120</v>
          </cell>
          <cell r="D14">
            <v>0</v>
          </cell>
          <cell r="E14">
            <v>132120</v>
          </cell>
          <cell r="F14">
            <v>950</v>
          </cell>
          <cell r="G14">
            <v>0</v>
          </cell>
          <cell r="H14">
            <v>131170</v>
          </cell>
          <cell r="AM14">
            <v>60000</v>
          </cell>
          <cell r="AN14">
            <v>45000</v>
          </cell>
          <cell r="AO14">
            <v>24000</v>
          </cell>
          <cell r="AR14">
            <v>129000</v>
          </cell>
          <cell r="AS14">
            <v>2170</v>
          </cell>
          <cell r="AT14">
            <v>0</v>
          </cell>
        </row>
        <row r="15">
          <cell r="B15" t="str">
            <v>DSR RAJAN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IYYAPPAN M</v>
          </cell>
          <cell r="C16">
            <v>29460</v>
          </cell>
          <cell r="D16">
            <v>0</v>
          </cell>
          <cell r="E16">
            <v>29460</v>
          </cell>
          <cell r="F16">
            <v>200</v>
          </cell>
          <cell r="G16">
            <v>0</v>
          </cell>
          <cell r="H16">
            <v>29260</v>
          </cell>
          <cell r="AO16">
            <v>29260</v>
          </cell>
          <cell r="AR16">
            <v>29260</v>
          </cell>
          <cell r="AS16">
            <v>0</v>
          </cell>
          <cell r="AT16">
            <v>0</v>
          </cell>
        </row>
        <row r="17">
          <cell r="B17" t="str">
            <v>JANAKI</v>
          </cell>
          <cell r="C17">
            <v>35120</v>
          </cell>
          <cell r="D17">
            <v>13700</v>
          </cell>
          <cell r="E17">
            <v>48820</v>
          </cell>
          <cell r="F17">
            <v>1940</v>
          </cell>
          <cell r="G17">
            <v>0</v>
          </cell>
          <cell r="H17">
            <v>46880</v>
          </cell>
          <cell r="N17">
            <v>13700</v>
          </cell>
          <cell r="AR17">
            <v>13700</v>
          </cell>
          <cell r="AS17">
            <v>33180</v>
          </cell>
          <cell r="AT17">
            <v>0</v>
          </cell>
        </row>
        <row r="18">
          <cell r="B18" t="str">
            <v>JEGAN JKT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JEYARAJ INTERLOCK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KANNAN KANNAN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KARIKALAN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B22" t="str">
            <v>KINCY</v>
          </cell>
          <cell r="C22">
            <v>17540</v>
          </cell>
          <cell r="D22">
            <v>78980</v>
          </cell>
          <cell r="E22">
            <v>96520</v>
          </cell>
          <cell r="F22">
            <v>220</v>
          </cell>
          <cell r="G22">
            <v>0</v>
          </cell>
          <cell r="H22">
            <v>96300</v>
          </cell>
          <cell r="I22">
            <v>70000</v>
          </cell>
          <cell r="AM22">
            <v>26300</v>
          </cell>
          <cell r="AR22">
            <v>96300</v>
          </cell>
          <cell r="AS22">
            <v>0</v>
          </cell>
          <cell r="AT22">
            <v>0</v>
          </cell>
        </row>
        <row r="23">
          <cell r="B23" t="str">
            <v>KITTU</v>
          </cell>
          <cell r="C23">
            <v>13120</v>
          </cell>
          <cell r="D23">
            <v>0</v>
          </cell>
          <cell r="E23">
            <v>13120</v>
          </cell>
          <cell r="F23">
            <v>20</v>
          </cell>
          <cell r="G23">
            <v>0</v>
          </cell>
          <cell r="H23">
            <v>13100</v>
          </cell>
          <cell r="AO23">
            <v>13100</v>
          </cell>
          <cell r="AR23">
            <v>13100</v>
          </cell>
          <cell r="AS23">
            <v>0</v>
          </cell>
          <cell r="AT23">
            <v>0</v>
          </cell>
        </row>
        <row r="24">
          <cell r="B24" t="str">
            <v>KRISHNAN</v>
          </cell>
          <cell r="C24" t="str">
            <v>No load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B25" t="str">
            <v>KUMAR ARAL</v>
          </cell>
          <cell r="C25" t="str">
            <v>No load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B26" t="str">
            <v>KUMAR THAZHAKUDY</v>
          </cell>
          <cell r="C26">
            <v>5770</v>
          </cell>
          <cell r="D26">
            <v>5760</v>
          </cell>
          <cell r="E26">
            <v>11530</v>
          </cell>
          <cell r="F26">
            <v>0</v>
          </cell>
          <cell r="G26">
            <v>0</v>
          </cell>
          <cell r="H26">
            <v>11530</v>
          </cell>
          <cell r="N26">
            <v>0</v>
          </cell>
          <cell r="P26">
            <v>5000</v>
          </cell>
          <cell r="AR26">
            <v>5000</v>
          </cell>
          <cell r="AS26">
            <v>6530</v>
          </cell>
          <cell r="AT26">
            <v>0</v>
          </cell>
        </row>
        <row r="27">
          <cell r="B27" t="str">
            <v>LEON</v>
          </cell>
          <cell r="C27">
            <v>54240</v>
          </cell>
          <cell r="D27">
            <v>0</v>
          </cell>
          <cell r="E27">
            <v>54240</v>
          </cell>
          <cell r="F27">
            <v>54240</v>
          </cell>
          <cell r="G27">
            <v>0</v>
          </cell>
          <cell r="H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B28" t="str">
            <v>LINGAM</v>
          </cell>
          <cell r="C28" t="str">
            <v>No load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B29" t="str">
            <v>MANOGAR</v>
          </cell>
          <cell r="C29">
            <v>18100</v>
          </cell>
          <cell r="D29">
            <v>4800</v>
          </cell>
          <cell r="E29">
            <v>22900</v>
          </cell>
          <cell r="F29">
            <v>0</v>
          </cell>
          <cell r="G29">
            <v>0</v>
          </cell>
          <cell r="H29">
            <v>22900</v>
          </cell>
          <cell r="P29">
            <v>4800</v>
          </cell>
          <cell r="AN29">
            <v>12000</v>
          </cell>
          <cell r="AR29">
            <v>16800</v>
          </cell>
          <cell r="AS29">
            <v>6100</v>
          </cell>
          <cell r="AT29">
            <v>0</v>
          </cell>
        </row>
        <row r="30">
          <cell r="B30" t="str">
            <v>MKV</v>
          </cell>
          <cell r="C30">
            <v>84740</v>
          </cell>
          <cell r="D30">
            <v>0</v>
          </cell>
          <cell r="E30">
            <v>84740</v>
          </cell>
          <cell r="F30">
            <v>680</v>
          </cell>
          <cell r="G30">
            <v>0</v>
          </cell>
          <cell r="H30">
            <v>84060</v>
          </cell>
          <cell r="AM30">
            <v>81240</v>
          </cell>
          <cell r="AR30">
            <v>81240</v>
          </cell>
          <cell r="AS30">
            <v>2820</v>
          </cell>
          <cell r="AT30">
            <v>0</v>
          </cell>
        </row>
        <row r="31">
          <cell r="B31" t="str">
            <v>MURUGAN SAHADEVAN</v>
          </cell>
          <cell r="C31">
            <v>90940</v>
          </cell>
          <cell r="D31">
            <v>0</v>
          </cell>
          <cell r="E31">
            <v>90940</v>
          </cell>
          <cell r="F31">
            <v>0</v>
          </cell>
          <cell r="G31">
            <v>0</v>
          </cell>
          <cell r="H31">
            <v>90940</v>
          </cell>
          <cell r="AM31">
            <v>90940</v>
          </cell>
          <cell r="AR31">
            <v>90940</v>
          </cell>
          <cell r="AS31">
            <v>0</v>
          </cell>
          <cell r="AT31">
            <v>0</v>
          </cell>
        </row>
        <row r="32">
          <cell r="B32" t="str">
            <v>MURUGAPPAN</v>
          </cell>
          <cell r="C32">
            <v>16910</v>
          </cell>
          <cell r="D32">
            <v>34880</v>
          </cell>
          <cell r="E32">
            <v>51790</v>
          </cell>
          <cell r="F32">
            <v>0</v>
          </cell>
          <cell r="G32">
            <v>0</v>
          </cell>
          <cell r="H32">
            <v>51790</v>
          </cell>
          <cell r="S32">
            <v>34000</v>
          </cell>
          <cell r="AR32">
            <v>34000</v>
          </cell>
          <cell r="AS32">
            <v>17790</v>
          </cell>
          <cell r="AT32">
            <v>0</v>
          </cell>
        </row>
        <row r="33">
          <cell r="B33" t="str">
            <v>NADARAJAN</v>
          </cell>
          <cell r="C33">
            <v>29260</v>
          </cell>
          <cell r="D33">
            <v>50640</v>
          </cell>
          <cell r="E33">
            <v>79900</v>
          </cell>
          <cell r="F33">
            <v>1630</v>
          </cell>
          <cell r="G33">
            <v>0</v>
          </cell>
          <cell r="H33">
            <v>78270</v>
          </cell>
          <cell r="AC33">
            <v>100000</v>
          </cell>
          <cell r="AR33">
            <v>100000</v>
          </cell>
          <cell r="AS33">
            <v>0</v>
          </cell>
          <cell r="AT33">
            <v>21730</v>
          </cell>
        </row>
        <row r="34">
          <cell r="B34" t="str">
            <v>NAGALAXMI</v>
          </cell>
          <cell r="C34">
            <v>4200</v>
          </cell>
          <cell r="D34">
            <v>0</v>
          </cell>
          <cell r="E34">
            <v>4200</v>
          </cell>
          <cell r="F34">
            <v>0</v>
          </cell>
          <cell r="G34">
            <v>0</v>
          </cell>
          <cell r="H34">
            <v>4200</v>
          </cell>
          <cell r="AR34">
            <v>0</v>
          </cell>
          <cell r="AS34">
            <v>4200</v>
          </cell>
          <cell r="AT34">
            <v>0</v>
          </cell>
        </row>
        <row r="35">
          <cell r="B35" t="str">
            <v>NAGARAJAN</v>
          </cell>
          <cell r="C35" t="str">
            <v>No load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B36" t="str">
            <v>NARAYANAN</v>
          </cell>
          <cell r="C36">
            <v>26100</v>
          </cell>
          <cell r="D36">
            <v>4020</v>
          </cell>
          <cell r="E36">
            <v>30120</v>
          </cell>
          <cell r="F36">
            <v>120</v>
          </cell>
          <cell r="G36">
            <v>0</v>
          </cell>
          <cell r="H36">
            <v>30000</v>
          </cell>
          <cell r="AR36">
            <v>0</v>
          </cell>
          <cell r="AS36">
            <v>30000</v>
          </cell>
          <cell r="AT36">
            <v>0</v>
          </cell>
        </row>
        <row r="37">
          <cell r="B37" t="str">
            <v>PANNEER</v>
          </cell>
          <cell r="C37">
            <v>5950</v>
          </cell>
          <cell r="D37">
            <v>0</v>
          </cell>
          <cell r="E37">
            <v>5950</v>
          </cell>
          <cell r="F37">
            <v>0</v>
          </cell>
          <cell r="G37">
            <v>0</v>
          </cell>
          <cell r="H37">
            <v>5950</v>
          </cell>
          <cell r="AR37">
            <v>0</v>
          </cell>
          <cell r="AS37">
            <v>5950</v>
          </cell>
          <cell r="AT37">
            <v>0</v>
          </cell>
        </row>
        <row r="38">
          <cell r="B38" t="str">
            <v>PAREETH</v>
          </cell>
          <cell r="C38">
            <v>133930</v>
          </cell>
          <cell r="D38">
            <v>0</v>
          </cell>
          <cell r="E38">
            <v>133930</v>
          </cell>
          <cell r="F38">
            <v>0</v>
          </cell>
          <cell r="G38">
            <v>0</v>
          </cell>
          <cell r="H38">
            <v>133930</v>
          </cell>
          <cell r="AR38">
            <v>0</v>
          </cell>
          <cell r="AS38">
            <v>133930</v>
          </cell>
          <cell r="AT38">
            <v>0</v>
          </cell>
        </row>
        <row r="39">
          <cell r="B39" t="str">
            <v>PARTHIBEN SEETHAPAL</v>
          </cell>
          <cell r="C39" t="str">
            <v>No load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B40" t="str">
            <v>PARTHIPAN</v>
          </cell>
          <cell r="C40">
            <v>1460910</v>
          </cell>
          <cell r="D40">
            <v>953390</v>
          </cell>
          <cell r="E40">
            <v>2414300</v>
          </cell>
          <cell r="F40">
            <v>0</v>
          </cell>
          <cell r="G40">
            <v>0</v>
          </cell>
          <cell r="H40">
            <v>2414300</v>
          </cell>
          <cell r="AR40">
            <v>0</v>
          </cell>
          <cell r="AS40">
            <v>2414300</v>
          </cell>
          <cell r="AT40">
            <v>0</v>
          </cell>
        </row>
        <row r="41">
          <cell r="B41" t="str">
            <v>PRAVEEN</v>
          </cell>
          <cell r="C41">
            <v>70740</v>
          </cell>
          <cell r="D41">
            <v>13800</v>
          </cell>
          <cell r="E41">
            <v>84540</v>
          </cell>
          <cell r="F41">
            <v>640</v>
          </cell>
          <cell r="G41">
            <v>0</v>
          </cell>
          <cell r="H41">
            <v>83900</v>
          </cell>
          <cell r="P41">
            <v>13800</v>
          </cell>
          <cell r="AM41">
            <v>70100</v>
          </cell>
          <cell r="AN41">
            <v>0</v>
          </cell>
          <cell r="AR41">
            <v>83900</v>
          </cell>
          <cell r="AS41">
            <v>0</v>
          </cell>
          <cell r="AT41">
            <v>0</v>
          </cell>
        </row>
        <row r="42">
          <cell r="B42" t="str">
            <v>PRAVEEN ARAL</v>
          </cell>
          <cell r="C42" t="str">
            <v>No load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B43" t="str">
            <v>PSK</v>
          </cell>
          <cell r="C43" t="str">
            <v>No load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B44" t="str">
            <v>RAJAN</v>
          </cell>
          <cell r="C44">
            <v>7370</v>
          </cell>
          <cell r="D44">
            <v>10290</v>
          </cell>
          <cell r="E44">
            <v>17660</v>
          </cell>
          <cell r="F44">
            <v>0</v>
          </cell>
          <cell r="G44">
            <v>0</v>
          </cell>
          <cell r="H44">
            <v>17660</v>
          </cell>
          <cell r="AC44">
            <v>9700</v>
          </cell>
          <cell r="AR44">
            <v>9700</v>
          </cell>
          <cell r="AS44">
            <v>7960</v>
          </cell>
          <cell r="AT44">
            <v>0</v>
          </cell>
        </row>
        <row r="45">
          <cell r="B45" t="str">
            <v>RAJAN THIDAL</v>
          </cell>
          <cell r="C45">
            <v>40700</v>
          </cell>
          <cell r="D45">
            <v>0</v>
          </cell>
          <cell r="E45">
            <v>40700</v>
          </cell>
          <cell r="F45">
            <v>300</v>
          </cell>
          <cell r="G45">
            <v>0</v>
          </cell>
          <cell r="H45">
            <v>40400</v>
          </cell>
          <cell r="AM45">
            <v>17400</v>
          </cell>
          <cell r="AN45">
            <v>23000</v>
          </cell>
          <cell r="AR45">
            <v>40400</v>
          </cell>
          <cell r="AS45">
            <v>0</v>
          </cell>
          <cell r="AT45">
            <v>0</v>
          </cell>
        </row>
        <row r="46">
          <cell r="B46" t="str">
            <v>RAJARETHINAM</v>
          </cell>
          <cell r="C46">
            <v>5820</v>
          </cell>
          <cell r="D46">
            <v>44000</v>
          </cell>
          <cell r="E46">
            <v>49820</v>
          </cell>
          <cell r="F46">
            <v>0</v>
          </cell>
          <cell r="G46">
            <v>0</v>
          </cell>
          <cell r="H46">
            <v>49820</v>
          </cell>
          <cell r="I46">
            <v>24000</v>
          </cell>
          <cell r="K46">
            <v>20000</v>
          </cell>
          <cell r="AR46">
            <v>44000</v>
          </cell>
          <cell r="AS46">
            <v>5820</v>
          </cell>
          <cell r="AT46">
            <v>0</v>
          </cell>
        </row>
        <row r="47">
          <cell r="B47" t="str">
            <v>RAMACHANDRAN</v>
          </cell>
          <cell r="C47" t="str">
            <v>No load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B48" t="str">
            <v>RAMIYYA</v>
          </cell>
          <cell r="C48" t="str">
            <v>No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B49" t="str">
            <v>RAJKUMAR BULK</v>
          </cell>
          <cell r="C49">
            <v>9480</v>
          </cell>
          <cell r="D49">
            <v>0</v>
          </cell>
          <cell r="E49">
            <v>9480</v>
          </cell>
          <cell r="F49">
            <v>0</v>
          </cell>
          <cell r="G49">
            <v>0</v>
          </cell>
          <cell r="H49">
            <v>9480</v>
          </cell>
          <cell r="AR49">
            <v>0</v>
          </cell>
          <cell r="AS49">
            <v>9480</v>
          </cell>
          <cell r="AT49">
            <v>0</v>
          </cell>
        </row>
        <row r="50">
          <cell r="B50" t="str">
            <v>RAZZAK</v>
          </cell>
          <cell r="C50">
            <v>116560</v>
          </cell>
          <cell r="D50">
            <v>35250</v>
          </cell>
          <cell r="E50">
            <v>151810</v>
          </cell>
          <cell r="F50">
            <v>1450</v>
          </cell>
          <cell r="G50">
            <v>0</v>
          </cell>
          <cell r="H50">
            <v>150360</v>
          </cell>
          <cell r="AM50">
            <v>150360</v>
          </cell>
          <cell r="AR50">
            <v>150360</v>
          </cell>
          <cell r="AS50">
            <v>0</v>
          </cell>
          <cell r="AT50">
            <v>0</v>
          </cell>
        </row>
        <row r="51">
          <cell r="B51" t="str">
            <v>REENA TRADERS</v>
          </cell>
          <cell r="C51">
            <v>86630</v>
          </cell>
          <cell r="D51">
            <v>0</v>
          </cell>
          <cell r="E51">
            <v>86630</v>
          </cell>
          <cell r="F51">
            <v>650</v>
          </cell>
          <cell r="G51">
            <v>0</v>
          </cell>
          <cell r="H51">
            <v>85980</v>
          </cell>
          <cell r="AM51">
            <v>50000</v>
          </cell>
          <cell r="AN51">
            <v>35900</v>
          </cell>
          <cell r="AR51">
            <v>85900</v>
          </cell>
          <cell r="AS51">
            <v>80</v>
          </cell>
          <cell r="AT51">
            <v>0</v>
          </cell>
        </row>
        <row r="52">
          <cell r="B52" t="str">
            <v>REES BLUE METALS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B53" t="str">
            <v>RKL</v>
          </cell>
          <cell r="C53">
            <v>33890</v>
          </cell>
          <cell r="D53">
            <v>41230</v>
          </cell>
          <cell r="E53">
            <v>75120</v>
          </cell>
          <cell r="F53">
            <v>0</v>
          </cell>
          <cell r="G53">
            <v>0</v>
          </cell>
          <cell r="H53">
            <v>75120</v>
          </cell>
          <cell r="AR53">
            <v>0</v>
          </cell>
          <cell r="AS53">
            <v>75120</v>
          </cell>
          <cell r="AT53">
            <v>0</v>
          </cell>
        </row>
        <row r="54">
          <cell r="B54" t="str">
            <v>ROYAL PEARLS CONSTRUCTION</v>
          </cell>
          <cell r="C54">
            <v>57470</v>
          </cell>
          <cell r="D54">
            <v>17440</v>
          </cell>
          <cell r="E54">
            <v>74910</v>
          </cell>
          <cell r="F54">
            <v>18460</v>
          </cell>
          <cell r="G54">
            <v>0</v>
          </cell>
          <cell r="H54">
            <v>56450</v>
          </cell>
          <cell r="AR54">
            <v>0</v>
          </cell>
          <cell r="AS54">
            <v>56450</v>
          </cell>
          <cell r="AT54">
            <v>0</v>
          </cell>
        </row>
        <row r="55">
          <cell r="B55" t="str">
            <v>RS PRABHU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B56" t="str">
            <v>SARAVANAN</v>
          </cell>
          <cell r="C56">
            <v>36390</v>
          </cell>
          <cell r="D56">
            <v>0</v>
          </cell>
          <cell r="E56">
            <v>36390</v>
          </cell>
          <cell r="F56">
            <v>0</v>
          </cell>
          <cell r="G56">
            <v>0</v>
          </cell>
          <cell r="H56">
            <v>36390</v>
          </cell>
          <cell r="AR56">
            <v>0</v>
          </cell>
          <cell r="AS56">
            <v>36390</v>
          </cell>
          <cell r="AT56">
            <v>0</v>
          </cell>
        </row>
        <row r="57">
          <cell r="B57" t="str">
            <v>SATHISH SA</v>
          </cell>
          <cell r="C57" t="str">
            <v>No load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B58" t="str">
            <v>SHEK</v>
          </cell>
          <cell r="C58">
            <v>179130</v>
          </cell>
          <cell r="D58">
            <v>31710</v>
          </cell>
          <cell r="E58">
            <v>210840</v>
          </cell>
          <cell r="F58">
            <v>24590</v>
          </cell>
          <cell r="G58">
            <v>0</v>
          </cell>
          <cell r="H58">
            <v>186250</v>
          </cell>
          <cell r="K58">
            <v>20000</v>
          </cell>
          <cell r="AM58">
            <v>144300</v>
          </cell>
          <cell r="AO58">
            <v>15000</v>
          </cell>
          <cell r="AR58">
            <v>179300</v>
          </cell>
          <cell r="AS58">
            <v>6950</v>
          </cell>
          <cell r="AT58">
            <v>0</v>
          </cell>
        </row>
        <row r="59">
          <cell r="B59" t="str">
            <v>SOOSAI MICHEAL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STALIN</v>
          </cell>
          <cell r="C60" t="str">
            <v>No load</v>
          </cell>
          <cell r="D60">
            <v>6490</v>
          </cell>
          <cell r="E60">
            <v>6490</v>
          </cell>
          <cell r="F60">
            <v>0</v>
          </cell>
          <cell r="G60">
            <v>0</v>
          </cell>
          <cell r="H60">
            <v>6490</v>
          </cell>
          <cell r="AR60">
            <v>0</v>
          </cell>
          <cell r="AS60">
            <v>6490</v>
          </cell>
          <cell r="AT60">
            <v>0</v>
          </cell>
        </row>
        <row r="61">
          <cell r="B61" t="str">
            <v>SUBASH</v>
          </cell>
          <cell r="C61" t="str">
            <v>No load</v>
          </cell>
          <cell r="D61">
            <v>25800</v>
          </cell>
          <cell r="E61">
            <v>25800</v>
          </cell>
          <cell r="F61">
            <v>0</v>
          </cell>
          <cell r="G61">
            <v>0</v>
          </cell>
          <cell r="H61">
            <v>25800</v>
          </cell>
          <cell r="N61">
            <v>25000</v>
          </cell>
          <cell r="AR61">
            <v>25000</v>
          </cell>
          <cell r="AS61">
            <v>800</v>
          </cell>
          <cell r="AT61">
            <v>0</v>
          </cell>
        </row>
        <row r="62">
          <cell r="B62" t="str">
            <v>SUGUMARAN</v>
          </cell>
          <cell r="C62" t="str">
            <v>No load</v>
          </cell>
          <cell r="D62">
            <v>4440</v>
          </cell>
          <cell r="E62">
            <v>4440</v>
          </cell>
          <cell r="F62">
            <v>0</v>
          </cell>
          <cell r="G62">
            <v>0</v>
          </cell>
          <cell r="H62">
            <v>4440</v>
          </cell>
          <cell r="AR62">
            <v>0</v>
          </cell>
          <cell r="AS62">
            <v>4440</v>
          </cell>
          <cell r="AT62">
            <v>0</v>
          </cell>
        </row>
        <row r="63">
          <cell r="B63" t="str">
            <v>SURESH TAMIL RAJ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SUYAMBU</v>
          </cell>
          <cell r="C64">
            <v>13770</v>
          </cell>
          <cell r="D64">
            <v>0</v>
          </cell>
          <cell r="E64">
            <v>13770</v>
          </cell>
          <cell r="F64">
            <v>150</v>
          </cell>
          <cell r="G64">
            <v>0</v>
          </cell>
          <cell r="H64">
            <v>13620</v>
          </cell>
          <cell r="AM64">
            <v>12000</v>
          </cell>
          <cell r="AN64">
            <v>1000</v>
          </cell>
          <cell r="AR64">
            <v>13000</v>
          </cell>
          <cell r="AS64">
            <v>620</v>
          </cell>
          <cell r="AT64">
            <v>0</v>
          </cell>
        </row>
        <row r="65">
          <cell r="B65" t="str">
            <v>SUYAMBURAJAN</v>
          </cell>
          <cell r="C65">
            <v>3260</v>
          </cell>
          <cell r="D65">
            <v>0</v>
          </cell>
          <cell r="E65">
            <v>3260</v>
          </cell>
          <cell r="F65">
            <v>0</v>
          </cell>
          <cell r="G65">
            <v>0</v>
          </cell>
          <cell r="H65">
            <v>3260</v>
          </cell>
          <cell r="AM65">
            <v>3260</v>
          </cell>
          <cell r="AR65">
            <v>3260</v>
          </cell>
          <cell r="AS65">
            <v>0</v>
          </cell>
          <cell r="AT65">
            <v>0</v>
          </cell>
        </row>
        <row r="66">
          <cell r="B66" t="str">
            <v>T.MURUGAN</v>
          </cell>
          <cell r="C66">
            <v>6990</v>
          </cell>
          <cell r="D66">
            <v>23220</v>
          </cell>
          <cell r="E66">
            <v>30210</v>
          </cell>
          <cell r="F66">
            <v>0</v>
          </cell>
          <cell r="G66">
            <v>0</v>
          </cell>
          <cell r="H66">
            <v>30210</v>
          </cell>
          <cell r="K66">
            <v>23220</v>
          </cell>
          <cell r="AR66">
            <v>23220</v>
          </cell>
          <cell r="AS66">
            <v>6990</v>
          </cell>
          <cell r="AT66">
            <v>0</v>
          </cell>
        </row>
        <row r="67">
          <cell r="B67" t="str">
            <v>THAMIRAPARANI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THANGAMANI</v>
          </cell>
          <cell r="C68" t="str">
            <v>No load</v>
          </cell>
          <cell r="D68">
            <v>13690</v>
          </cell>
          <cell r="E68">
            <v>13690</v>
          </cell>
          <cell r="F68">
            <v>0</v>
          </cell>
          <cell r="G68">
            <v>0</v>
          </cell>
          <cell r="H68">
            <v>13690</v>
          </cell>
          <cell r="P68">
            <v>13690</v>
          </cell>
          <cell r="AR68">
            <v>13690</v>
          </cell>
          <cell r="AS68">
            <v>0</v>
          </cell>
          <cell r="AT68">
            <v>0</v>
          </cell>
        </row>
        <row r="69">
          <cell r="B69" t="str">
            <v>THANGASELVAN</v>
          </cell>
          <cell r="C69">
            <v>5150</v>
          </cell>
          <cell r="D69">
            <v>5600</v>
          </cell>
          <cell r="E69">
            <v>10750</v>
          </cell>
          <cell r="F69">
            <v>0</v>
          </cell>
          <cell r="G69">
            <v>0</v>
          </cell>
          <cell r="H69">
            <v>10750</v>
          </cell>
          <cell r="K69">
            <v>5600</v>
          </cell>
          <cell r="AM69">
            <v>5150</v>
          </cell>
          <cell r="AR69">
            <v>10750</v>
          </cell>
          <cell r="AS69">
            <v>0</v>
          </cell>
          <cell r="AT69">
            <v>0</v>
          </cell>
        </row>
        <row r="70">
          <cell r="B70" t="str">
            <v>VIJAY</v>
          </cell>
          <cell r="C70">
            <v>41960</v>
          </cell>
          <cell r="D70">
            <v>40300</v>
          </cell>
          <cell r="E70">
            <v>82260</v>
          </cell>
          <cell r="F70">
            <v>0</v>
          </cell>
          <cell r="G70">
            <v>0</v>
          </cell>
          <cell r="H70">
            <v>82260</v>
          </cell>
          <cell r="N70">
            <v>16600</v>
          </cell>
          <cell r="AQ70">
            <v>0</v>
          </cell>
          <cell r="AR70">
            <v>16600</v>
          </cell>
          <cell r="AS70">
            <v>65660</v>
          </cell>
          <cell r="AT70">
            <v>0</v>
          </cell>
        </row>
        <row r="71">
          <cell r="B71" t="str">
            <v>VKR</v>
          </cell>
          <cell r="C71">
            <v>27650</v>
          </cell>
          <cell r="D71">
            <v>0</v>
          </cell>
          <cell r="E71">
            <v>27650</v>
          </cell>
          <cell r="F71">
            <v>820</v>
          </cell>
          <cell r="G71">
            <v>0</v>
          </cell>
          <cell r="H71">
            <v>26830</v>
          </cell>
          <cell r="AN71">
            <v>26830</v>
          </cell>
          <cell r="AQ71">
            <v>0</v>
          </cell>
          <cell r="AR71">
            <v>26830</v>
          </cell>
          <cell r="AS71">
            <v>0</v>
          </cell>
          <cell r="AT71">
            <v>0</v>
          </cell>
        </row>
        <row r="72">
          <cell r="B72" t="str">
            <v>V.M.VIGNESH</v>
          </cell>
          <cell r="C72">
            <v>55050</v>
          </cell>
          <cell r="D72">
            <v>0</v>
          </cell>
          <cell r="E72">
            <v>55050</v>
          </cell>
          <cell r="F72">
            <v>0</v>
          </cell>
          <cell r="G72">
            <v>0</v>
          </cell>
          <cell r="H72">
            <v>55050</v>
          </cell>
          <cell r="AR72">
            <v>0</v>
          </cell>
          <cell r="AS72">
            <v>55050</v>
          </cell>
          <cell r="AT72">
            <v>0</v>
          </cell>
        </row>
        <row r="73">
          <cell r="C73">
            <v>3109360</v>
          </cell>
          <cell r="D73">
            <v>1531440</v>
          </cell>
          <cell r="E73">
            <v>4640800</v>
          </cell>
          <cell r="F73">
            <v>118650</v>
          </cell>
          <cell r="G73">
            <v>0</v>
          </cell>
          <cell r="H73">
            <v>4522150</v>
          </cell>
          <cell r="I73">
            <v>149710</v>
          </cell>
          <cell r="J73">
            <v>0</v>
          </cell>
          <cell r="K73">
            <v>68820</v>
          </cell>
          <cell r="L73">
            <v>0</v>
          </cell>
          <cell r="M73">
            <v>0</v>
          </cell>
          <cell r="N73">
            <v>65190</v>
          </cell>
          <cell r="O73">
            <v>0</v>
          </cell>
          <cell r="P73">
            <v>37290</v>
          </cell>
          <cell r="Q73">
            <v>0</v>
          </cell>
          <cell r="R73">
            <v>0</v>
          </cell>
          <cell r="S73">
            <v>34000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109700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747750</v>
          </cell>
          <cell r="AN73">
            <v>186280</v>
          </cell>
          <cell r="AO73">
            <v>81360</v>
          </cell>
          <cell r="AP73">
            <v>0</v>
          </cell>
          <cell r="AQ73">
            <v>0</v>
          </cell>
          <cell r="AR73">
            <v>1480100</v>
          </cell>
          <cell r="AS73">
            <v>3063780</v>
          </cell>
          <cell r="AT73">
            <v>21730</v>
          </cell>
        </row>
        <row r="79">
          <cell r="G79" t="str">
            <v>DATE</v>
          </cell>
          <cell r="H79" t="str">
            <v>CASH</v>
          </cell>
          <cell r="I79" t="str">
            <v>SEF</v>
          </cell>
          <cell r="J79" t="str">
            <v>BRUCE</v>
          </cell>
          <cell r="K79" t="str">
            <v>PRABHU</v>
          </cell>
          <cell r="L79" t="str">
            <v>CHEQUE</v>
          </cell>
          <cell r="M79" t="str">
            <v>TOTAL</v>
          </cell>
        </row>
        <row r="80">
          <cell r="G80" t="str">
            <v>30/06/25</v>
          </cell>
          <cell r="H80">
            <v>149710</v>
          </cell>
          <cell r="I80">
            <v>0</v>
          </cell>
          <cell r="J80">
            <v>68820</v>
          </cell>
          <cell r="K80">
            <v>0</v>
          </cell>
          <cell r="L80">
            <v>0</v>
          </cell>
          <cell r="M80">
            <v>218530</v>
          </cell>
        </row>
        <row r="81">
          <cell r="G81" t="str">
            <v>31/06/25</v>
          </cell>
          <cell r="H81">
            <v>65190</v>
          </cell>
          <cell r="I81">
            <v>0</v>
          </cell>
          <cell r="J81">
            <v>37290</v>
          </cell>
          <cell r="K81">
            <v>0</v>
          </cell>
          <cell r="L81">
            <v>0</v>
          </cell>
          <cell r="M81">
            <v>102480</v>
          </cell>
        </row>
        <row r="82">
          <cell r="G82">
            <v>45664</v>
          </cell>
          <cell r="H82">
            <v>34000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34000</v>
          </cell>
        </row>
        <row r="83">
          <cell r="G83">
            <v>45665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G84">
            <v>45695</v>
          </cell>
          <cell r="H84">
            <v>109700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109700</v>
          </cell>
        </row>
        <row r="85">
          <cell r="G85">
            <v>45696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G86">
            <v>45723</v>
          </cell>
          <cell r="H86">
            <v>747750</v>
          </cell>
          <cell r="I86">
            <v>186280</v>
          </cell>
          <cell r="J86">
            <v>81360</v>
          </cell>
          <cell r="K86">
            <v>0</v>
          </cell>
          <cell r="L86">
            <v>0</v>
          </cell>
          <cell r="M86">
            <v>1015390</v>
          </cell>
        </row>
        <row r="87">
          <cell r="G87" t="str">
            <v>TOTAL</v>
          </cell>
          <cell r="H87">
            <v>1106350</v>
          </cell>
          <cell r="I87">
            <v>186280</v>
          </cell>
          <cell r="J87">
            <v>187470</v>
          </cell>
          <cell r="K87">
            <v>0</v>
          </cell>
          <cell r="L87">
            <v>0</v>
          </cell>
          <cell r="M87">
            <v>1480100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88"/>
  <sheetViews>
    <sheetView tabSelected="1" zoomScale="85" zoomScaleNormal="85" workbookViewId="0">
      <pane xSplit="8" ySplit="4" topLeftCell="AK38" activePane="bottomRight" state="frozen"/>
      <selection pane="topRight" activeCell="I1" sqref="I1"/>
      <selection pane="bottomLeft" activeCell="A5" sqref="A5"/>
      <selection pane="bottomRight" activeCell="C47" sqref="C47"/>
    </sheetView>
  </sheetViews>
  <sheetFormatPr defaultRowHeight="15"/>
  <cols>
    <col min="1" max="1" width="3.7109375" style="4" customWidth="1"/>
    <col min="2" max="2" width="14.5703125" style="4" customWidth="1"/>
    <col min="3" max="6" width="9.140625" style="4"/>
    <col min="7" max="7" width="9.7109375" style="4" customWidth="1"/>
    <col min="8" max="28" width="9.140625" style="4"/>
    <col min="29" max="29" width="9.28515625" style="4" customWidth="1"/>
    <col min="30" max="16384" width="9.140625" style="4"/>
  </cols>
  <sheetData>
    <row r="1" spans="1:46" ht="19.5" thickBot="1">
      <c r="A1" s="37" t="s">
        <v>91</v>
      </c>
      <c r="B1" s="38"/>
      <c r="C1" s="38"/>
      <c r="D1" s="38"/>
      <c r="E1" s="38"/>
      <c r="F1" s="38"/>
      <c r="G1" s="38"/>
      <c r="H1" s="38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39" t="s">
        <v>0</v>
      </c>
      <c r="B2" s="40"/>
      <c r="C2" s="40"/>
      <c r="D2" s="40"/>
      <c r="E2" s="40"/>
      <c r="F2" s="40"/>
      <c r="G2" s="40"/>
      <c r="H2" s="41"/>
      <c r="I2" s="42" t="s">
        <v>92</v>
      </c>
      <c r="J2" s="43"/>
      <c r="K2" s="43"/>
      <c r="L2" s="43"/>
      <c r="M2" s="44"/>
      <c r="N2" s="42" t="s">
        <v>93</v>
      </c>
      <c r="O2" s="43"/>
      <c r="P2" s="43"/>
      <c r="Q2" s="43"/>
      <c r="R2" s="44"/>
      <c r="S2" s="42" t="s">
        <v>94</v>
      </c>
      <c r="T2" s="43"/>
      <c r="U2" s="43"/>
      <c r="V2" s="43"/>
      <c r="W2" s="44"/>
      <c r="X2" s="42" t="s">
        <v>95</v>
      </c>
      <c r="Y2" s="43"/>
      <c r="Z2" s="43"/>
      <c r="AA2" s="43"/>
      <c r="AB2" s="44"/>
      <c r="AC2" s="42" t="s">
        <v>96</v>
      </c>
      <c r="AD2" s="43"/>
      <c r="AE2" s="43"/>
      <c r="AF2" s="43"/>
      <c r="AG2" s="44"/>
      <c r="AH2" s="42" t="s">
        <v>97</v>
      </c>
      <c r="AI2" s="43"/>
      <c r="AJ2" s="43"/>
      <c r="AK2" s="43"/>
      <c r="AL2" s="44"/>
      <c r="AM2" s="42" t="s">
        <v>98</v>
      </c>
      <c r="AN2" s="43"/>
      <c r="AO2" s="43"/>
      <c r="AP2" s="43"/>
      <c r="AQ2" s="44"/>
      <c r="AR2" s="5"/>
      <c r="AS2" s="6"/>
      <c r="AT2" s="7"/>
    </row>
    <row r="3" spans="1:46" ht="18.75" customHeight="1">
      <c r="A3" s="45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8" t="s">
        <v>7</v>
      </c>
      <c r="H3" s="47" t="s">
        <v>8</v>
      </c>
      <c r="I3" s="47" t="s">
        <v>9</v>
      </c>
      <c r="J3" s="47" t="s">
        <v>10</v>
      </c>
      <c r="K3" s="47" t="s">
        <v>11</v>
      </c>
      <c r="L3" s="47" t="s">
        <v>12</v>
      </c>
      <c r="M3" s="47" t="s">
        <v>13</v>
      </c>
      <c r="N3" s="47" t="s">
        <v>14</v>
      </c>
      <c r="O3" s="47" t="s">
        <v>10</v>
      </c>
      <c r="P3" s="47" t="s">
        <v>11</v>
      </c>
      <c r="Q3" s="47" t="s">
        <v>12</v>
      </c>
      <c r="R3" s="47" t="s">
        <v>13</v>
      </c>
      <c r="S3" s="47" t="s">
        <v>14</v>
      </c>
      <c r="T3" s="47" t="s">
        <v>10</v>
      </c>
      <c r="U3" s="47" t="s">
        <v>11</v>
      </c>
      <c r="V3" s="47" t="s">
        <v>12</v>
      </c>
      <c r="W3" s="47" t="s">
        <v>13</v>
      </c>
      <c r="X3" s="47" t="s">
        <v>14</v>
      </c>
      <c r="Y3" s="47" t="s">
        <v>10</v>
      </c>
      <c r="Z3" s="47" t="s">
        <v>11</v>
      </c>
      <c r="AA3" s="47" t="s">
        <v>12</v>
      </c>
      <c r="AB3" s="47" t="s">
        <v>13</v>
      </c>
      <c r="AC3" s="47" t="s">
        <v>14</v>
      </c>
      <c r="AD3" s="47" t="s">
        <v>10</v>
      </c>
      <c r="AE3" s="47" t="s">
        <v>11</v>
      </c>
      <c r="AF3" s="47" t="s">
        <v>12</v>
      </c>
      <c r="AG3" s="47" t="s">
        <v>13</v>
      </c>
      <c r="AH3" s="47" t="s">
        <v>9</v>
      </c>
      <c r="AI3" s="47" t="s">
        <v>10</v>
      </c>
      <c r="AJ3" s="47" t="s">
        <v>11</v>
      </c>
      <c r="AK3" s="47" t="s">
        <v>12</v>
      </c>
      <c r="AL3" s="47" t="s">
        <v>13</v>
      </c>
      <c r="AM3" s="45" t="s">
        <v>14</v>
      </c>
      <c r="AN3" s="47" t="s">
        <v>10</v>
      </c>
      <c r="AO3" s="45" t="s">
        <v>11</v>
      </c>
      <c r="AP3" s="47" t="s">
        <v>12</v>
      </c>
      <c r="AQ3" s="47" t="s">
        <v>13</v>
      </c>
      <c r="AR3" s="45" t="s">
        <v>15</v>
      </c>
      <c r="AS3" s="45" t="s">
        <v>16</v>
      </c>
      <c r="AT3" s="49" t="s">
        <v>17</v>
      </c>
    </row>
    <row r="4" spans="1:46" ht="18.75" customHeight="1">
      <c r="A4" s="46"/>
      <c r="B4" s="47"/>
      <c r="C4" s="47"/>
      <c r="D4" s="47"/>
      <c r="E4" s="47"/>
      <c r="F4" s="47"/>
      <c r="G4" s="48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6"/>
      <c r="AN4" s="47"/>
      <c r="AO4" s="46"/>
      <c r="AP4" s="47"/>
      <c r="AQ4" s="47"/>
      <c r="AR4" s="46"/>
      <c r="AS4" s="46"/>
      <c r="AT4" s="50"/>
    </row>
    <row r="5" spans="1:46">
      <c r="A5" s="8">
        <v>1</v>
      </c>
      <c r="B5" s="9" t="s">
        <v>18</v>
      </c>
      <c r="C5" s="10" t="str">
        <f>IFERROR(IF(VLOOKUP(B5, 'CREDIT LIST'!$B:$C, 2, FALSE)="TRUE", "no load", VLOOKUP(B5, 'CREDIT LIST'!$B:$C, 2, FALSE)), "No load")</f>
        <v>No load</v>
      </c>
      <c r="D5" s="11">
        <f>VLOOKUP(B5,[1]PAYMENT!$B:$AS,44,FALSE)</f>
        <v>0</v>
      </c>
      <c r="E5" s="11">
        <f>IF(OR(C5="", D5=""), "INCOMP", IFERROR(IF(C5="no load", 0, C5) + IF(D5="no load", 0, D5), "INCOMP"))</f>
        <v>0</v>
      </c>
      <c r="F5" s="12">
        <v>0</v>
      </c>
      <c r="G5" s="13">
        <f>VLOOKUP(B5,[1]PAYMENT!$B:$AT,45,FALSE)</f>
        <v>0</v>
      </c>
      <c r="H5" s="14">
        <f>ABS(IF((E5=0),0,MAX(0,IF(OR(D5="", E5="", F5=""),C5, E5-F5-G5))))</f>
        <v>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6">
        <f t="shared" ref="AR5:AR38" si="0">SUM(I5:AQ5)</f>
        <v>0</v>
      </c>
      <c r="AS5" s="11">
        <f t="shared" ref="AS5:AS73" si="1">IF((H5-AR5&lt;0),0,H5-AR5)</f>
        <v>0</v>
      </c>
      <c r="AT5" s="13">
        <f>ABS(IF(AND(AR5=0,AS5=0),G5,IF((H5-AR5&lt;0),H5-AR5,0)))</f>
        <v>0</v>
      </c>
    </row>
    <row r="6" spans="1:46">
      <c r="A6" s="8">
        <v>2</v>
      </c>
      <c r="B6" s="17" t="s">
        <v>19</v>
      </c>
      <c r="C6" s="10" t="str">
        <f>IFERROR(IF(VLOOKUP(B6, 'CREDIT LIST'!$B:$C, 2, FALSE)="TRUE", "no load", VLOOKUP(B6, 'CREDIT LIST'!$B:$C, 2, FALSE)), "No load")</f>
        <v>No load</v>
      </c>
      <c r="D6" s="11">
        <f>VLOOKUP(B6,[1]PAYMENT!$B:$AS,44,FALSE)</f>
        <v>55940</v>
      </c>
      <c r="E6" s="11">
        <f>IF(OR(C6="", D6=""), "INCOMP", IFERROR(IF(C6="no load", 0, C6) + IF(D6="no load", 0, D6), "INCOMP"))</f>
        <v>55940</v>
      </c>
      <c r="F6" s="12">
        <v>0</v>
      </c>
      <c r="G6" s="13">
        <f>VLOOKUP(B6,[1]PAYMENT!$B:$AT,45,FALSE)</f>
        <v>0</v>
      </c>
      <c r="H6" s="14">
        <f t="shared" ref="H6:H70" si="2">ABS(IF((E6=0),0,MAX(0,IF(OR(D6="", E6="", F6=""),C6, E6-F6-G6))))</f>
        <v>55940</v>
      </c>
      <c r="I6" s="15">
        <v>55940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6">
        <f t="shared" si="0"/>
        <v>55940</v>
      </c>
      <c r="AS6" s="11">
        <f t="shared" si="1"/>
        <v>0</v>
      </c>
      <c r="AT6" s="13">
        <f>ABS(IF(AND(AR6=0,AS6=0),G6,IF((H6-AR6&lt;0),H6-AR6,0)))</f>
        <v>0</v>
      </c>
    </row>
    <row r="7" spans="1:46">
      <c r="A7" s="8">
        <v>3</v>
      </c>
      <c r="B7" s="18" t="s">
        <v>20</v>
      </c>
      <c r="C7" s="10" t="str">
        <f>IFERROR(IF(VLOOKUP(B7, 'CREDIT LIST'!$B:$C, 2, FALSE)="TRUE", "no load", VLOOKUP(B7, 'CREDIT LIST'!$B:$C, 2, FALSE)), "No load")</f>
        <v>No load</v>
      </c>
      <c r="D7" s="11">
        <f>VLOOKUP(B7,[1]PAYMENT!$B:$AS,44,FALSE)</f>
        <v>0</v>
      </c>
      <c r="E7" s="11">
        <f t="shared" ref="E7:E17" si="3">IF(OR(C7="", D7=""), "INCOMP", IFERROR(IF(C7="no load", 0, C7) + IF(D7="no load", 0, D7), "INCOMP"))</f>
        <v>0</v>
      </c>
      <c r="F7" s="12">
        <v>0</v>
      </c>
      <c r="G7" s="13">
        <f>VLOOKUP(B7,[1]PAYMENT!$B:$AT,45,FALSE)</f>
        <v>0</v>
      </c>
      <c r="H7" s="14">
        <f t="shared" si="2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6">
        <f t="shared" si="0"/>
        <v>0</v>
      </c>
      <c r="AS7" s="11">
        <f t="shared" si="1"/>
        <v>0</v>
      </c>
      <c r="AT7" s="13">
        <f t="shared" ref="AT7:AT73" si="4">ABS(IF(AND(AR7=0,AS7=0),G7,IF((H7-AR7&lt;0),H7-AR7,0)))</f>
        <v>0</v>
      </c>
    </row>
    <row r="8" spans="1:46">
      <c r="A8" s="8">
        <v>4</v>
      </c>
      <c r="B8" s="18" t="s">
        <v>21</v>
      </c>
      <c r="C8" s="10" t="str">
        <f>IFERROR(IF(VLOOKUP(B8, 'CREDIT LIST'!$B:$C, 2, FALSE)="TRUE", "no load", VLOOKUP(B8, 'CREDIT LIST'!$B:$C, 2, FALSE)), "No load")</f>
        <v>No load</v>
      </c>
      <c r="D8" s="11">
        <f>VLOOKUP(B8,[1]PAYMENT!$B:$AS,44,FALSE)</f>
        <v>0</v>
      </c>
      <c r="E8" s="11">
        <f t="shared" si="3"/>
        <v>0</v>
      </c>
      <c r="F8" s="12">
        <v>0</v>
      </c>
      <c r="G8" s="13">
        <f>VLOOKUP(B8,[1]PAYMENT!$B:$AT,45,FALSE)</f>
        <v>0</v>
      </c>
      <c r="H8" s="14">
        <f t="shared" si="2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6">
        <f t="shared" si="0"/>
        <v>0</v>
      </c>
      <c r="AS8" s="11">
        <f t="shared" si="1"/>
        <v>0</v>
      </c>
      <c r="AT8" s="13">
        <f t="shared" si="4"/>
        <v>0</v>
      </c>
    </row>
    <row r="9" spans="1:46">
      <c r="A9" s="8">
        <v>5</v>
      </c>
      <c r="B9" s="18" t="s">
        <v>22</v>
      </c>
      <c r="C9" s="10">
        <f>IFERROR(IF(VLOOKUP(B9, 'CREDIT LIST'!$B:$C, 2, FALSE)="TRUE", "no load", VLOOKUP(B9, 'CREDIT LIST'!$B:$C, 2, FALSE)), "No load")</f>
        <v>116560</v>
      </c>
      <c r="D9" s="11">
        <f>VLOOKUP(B9,[1]PAYMENT!$B:$AS,44,FALSE)</f>
        <v>0</v>
      </c>
      <c r="E9" s="11">
        <f t="shared" si="3"/>
        <v>116560</v>
      </c>
      <c r="F9" s="12">
        <v>0</v>
      </c>
      <c r="G9" s="13">
        <f>VLOOKUP(B9,[1]PAYMENT!$B:$AT,45,FALSE)</f>
        <v>0</v>
      </c>
      <c r="H9" s="14">
        <f t="shared" si="2"/>
        <v>116560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>
        <v>88000</v>
      </c>
      <c r="AN9" s="15"/>
      <c r="AO9" s="15"/>
      <c r="AP9" s="15"/>
      <c r="AQ9" s="15"/>
      <c r="AR9" s="16">
        <f t="shared" si="0"/>
        <v>88000</v>
      </c>
      <c r="AS9" s="11">
        <f t="shared" si="1"/>
        <v>28560</v>
      </c>
      <c r="AT9" s="13">
        <f t="shared" si="4"/>
        <v>0</v>
      </c>
    </row>
    <row r="10" spans="1:46">
      <c r="A10" s="8">
        <v>6</v>
      </c>
      <c r="B10" s="18" t="s">
        <v>23</v>
      </c>
      <c r="C10" s="10" t="str">
        <f>IFERROR(IF(VLOOKUP(B10, 'CREDIT LIST'!$B:$C, 2, FALSE)="TRUE", "no load", VLOOKUP(B10, 'CREDIT LIST'!$B:$C, 2, FALSE)), "No load")</f>
        <v>No load</v>
      </c>
      <c r="D10" s="11">
        <f>VLOOKUP(B10,[1]PAYMENT!$B:$AS,44,FALSE)</f>
        <v>0</v>
      </c>
      <c r="E10" s="11">
        <f t="shared" si="3"/>
        <v>0</v>
      </c>
      <c r="F10" s="12">
        <v>0</v>
      </c>
      <c r="G10" s="13">
        <f>VLOOKUP(B10,[1]PAYMENT!$B:$AT,45,FALSE)</f>
        <v>0</v>
      </c>
      <c r="H10" s="14">
        <f t="shared" si="2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6">
        <f t="shared" si="0"/>
        <v>0</v>
      </c>
      <c r="AS10" s="11">
        <f t="shared" si="1"/>
        <v>0</v>
      </c>
      <c r="AT10" s="13">
        <f t="shared" si="4"/>
        <v>0</v>
      </c>
    </row>
    <row r="11" spans="1:46">
      <c r="A11" s="8">
        <v>7</v>
      </c>
      <c r="B11" s="18" t="s">
        <v>11</v>
      </c>
      <c r="C11" s="10" t="str">
        <f>IFERROR(IF(VLOOKUP(B11, 'CREDIT LIST'!$B:$C, 2, FALSE)="TRUE", "no load", VLOOKUP(B11, 'CREDIT LIST'!$B:$C, 2, FALSE)), "No load")</f>
        <v>No load</v>
      </c>
      <c r="D11" s="11">
        <f>VLOOKUP(B11,[1]PAYMENT!$B:$AS,44,FALSE)</f>
        <v>6410</v>
      </c>
      <c r="E11" s="11">
        <f t="shared" si="3"/>
        <v>6410</v>
      </c>
      <c r="F11" s="12">
        <v>0</v>
      </c>
      <c r="G11" s="13">
        <f>VLOOKUP(B11,[1]PAYMENT!$B:$AT,45,FALSE)</f>
        <v>0</v>
      </c>
      <c r="H11" s="14">
        <f t="shared" si="2"/>
        <v>6410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6">
        <f t="shared" si="0"/>
        <v>0</v>
      </c>
      <c r="AS11" s="11">
        <f t="shared" si="1"/>
        <v>6410</v>
      </c>
      <c r="AT11" s="13">
        <f t="shared" si="4"/>
        <v>0</v>
      </c>
    </row>
    <row r="12" spans="1:46">
      <c r="A12" s="8">
        <v>8</v>
      </c>
      <c r="B12" s="18" t="s">
        <v>24</v>
      </c>
      <c r="C12" s="10" t="str">
        <f>IFERROR(IF(VLOOKUP(B12, 'CREDIT LIST'!$B:$C, 2, FALSE)="TRUE", "no load", VLOOKUP(B12, 'CREDIT LIST'!$B:$C, 2, FALSE)), "No load")</f>
        <v>No load</v>
      </c>
      <c r="D12" s="11">
        <f>VLOOKUP(B12,[1]PAYMENT!$B:$AS,44,FALSE)</f>
        <v>0</v>
      </c>
      <c r="E12" s="11">
        <f t="shared" si="3"/>
        <v>0</v>
      </c>
      <c r="F12" s="12">
        <v>0</v>
      </c>
      <c r="G12" s="13">
        <f>VLOOKUP(B12,[1]PAYMENT!$B:$AT,45,FALSE)</f>
        <v>0</v>
      </c>
      <c r="H12" s="14">
        <f t="shared" si="2"/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6">
        <f t="shared" si="0"/>
        <v>0</v>
      </c>
      <c r="AS12" s="11">
        <f t="shared" si="1"/>
        <v>0</v>
      </c>
      <c r="AT12" s="13">
        <f t="shared" si="4"/>
        <v>0</v>
      </c>
    </row>
    <row r="13" spans="1:46">
      <c r="A13" s="8">
        <v>9</v>
      </c>
      <c r="B13" s="18" t="s">
        <v>25</v>
      </c>
      <c r="C13" s="10">
        <f>IFERROR(IF(VLOOKUP(B13, 'CREDIT LIST'!$B:$C, 2, FALSE)="TRUE", "no load", VLOOKUP(B13, 'CREDIT LIST'!$B:$C, 2, FALSE)), "No load")</f>
        <v>10000</v>
      </c>
      <c r="D13" s="11">
        <f>VLOOKUP(B13,[1]PAYMENT!$B:$AS,44,FALSE)</f>
        <v>6160</v>
      </c>
      <c r="E13" s="11">
        <f t="shared" si="3"/>
        <v>16160</v>
      </c>
      <c r="F13" s="36">
        <f>100+380</f>
        <v>480</v>
      </c>
      <c r="G13" s="13">
        <f>VLOOKUP(B13,[1]PAYMENT!$B:$AT,45,FALSE)</f>
        <v>0</v>
      </c>
      <c r="H13" s="14">
        <f t="shared" si="2"/>
        <v>15680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6">
        <f t="shared" si="0"/>
        <v>0</v>
      </c>
      <c r="AS13" s="11">
        <f t="shared" si="1"/>
        <v>15680</v>
      </c>
      <c r="AT13" s="13">
        <f t="shared" si="4"/>
        <v>0</v>
      </c>
    </row>
    <row r="14" spans="1:46">
      <c r="A14" s="8">
        <v>10</v>
      </c>
      <c r="B14" s="18" t="s">
        <v>26</v>
      </c>
      <c r="C14" s="10" t="str">
        <f>IFERROR(IF(VLOOKUP(B14, 'CREDIT LIST'!$B:$C, 2, FALSE)="TRUE", "no load", VLOOKUP(B14, 'CREDIT LIST'!$B:$C, 2, FALSE)), "No load")</f>
        <v>No load</v>
      </c>
      <c r="D14" s="11">
        <f>VLOOKUP(B14,[1]PAYMENT!$B:$AS,44,FALSE)</f>
        <v>2170</v>
      </c>
      <c r="E14" s="11">
        <f t="shared" si="3"/>
        <v>2170</v>
      </c>
      <c r="F14" s="12">
        <v>0</v>
      </c>
      <c r="G14" s="13">
        <f>VLOOKUP(B14,[1]PAYMENT!$B:$AT,45,FALSE)</f>
        <v>0</v>
      </c>
      <c r="H14" s="14">
        <f t="shared" si="2"/>
        <v>2170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6">
        <f t="shared" si="0"/>
        <v>0</v>
      </c>
      <c r="AS14" s="11">
        <f t="shared" si="1"/>
        <v>2170</v>
      </c>
      <c r="AT14" s="13">
        <f t="shared" si="4"/>
        <v>0</v>
      </c>
    </row>
    <row r="15" spans="1:46">
      <c r="A15" s="8">
        <v>11</v>
      </c>
      <c r="B15" s="18" t="s">
        <v>27</v>
      </c>
      <c r="C15" s="10" t="str">
        <f>IFERROR(IF(VLOOKUP(B15, 'CREDIT LIST'!$B:$C, 2, FALSE)="TRUE", "no load", VLOOKUP(B15, 'CREDIT LIST'!$B:$C, 2, FALSE)), "No load")</f>
        <v>No load</v>
      </c>
      <c r="D15" s="11">
        <f>VLOOKUP(B15,[1]PAYMENT!$B:$AS,44,FALSE)</f>
        <v>0</v>
      </c>
      <c r="E15" s="11">
        <f t="shared" si="3"/>
        <v>0</v>
      </c>
      <c r="F15" s="12">
        <v>0</v>
      </c>
      <c r="G15" s="13">
        <f>VLOOKUP(B15,[1]PAYMENT!$B:$AT,45,FALSE)</f>
        <v>0</v>
      </c>
      <c r="H15" s="14">
        <f t="shared" si="2"/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6">
        <f t="shared" si="0"/>
        <v>0</v>
      </c>
      <c r="AS15" s="11">
        <f t="shared" si="1"/>
        <v>0</v>
      </c>
      <c r="AT15" s="13">
        <f t="shared" si="4"/>
        <v>0</v>
      </c>
    </row>
    <row r="16" spans="1:46">
      <c r="A16" s="8">
        <v>12</v>
      </c>
      <c r="B16" s="18" t="s">
        <v>28</v>
      </c>
      <c r="C16" s="10">
        <f>IFERROR(IF(VLOOKUP(B16, 'CREDIT LIST'!$B:$C, 2, FALSE)="TRUE", "no load", VLOOKUP(B16, 'CREDIT LIST'!$B:$C, 2, FALSE)), "No load")</f>
        <v>26860</v>
      </c>
      <c r="D16" s="11">
        <f>VLOOKUP(B16,[1]PAYMENT!$B:$AS,44,FALSE)</f>
        <v>0</v>
      </c>
      <c r="E16" s="11">
        <f t="shared" si="3"/>
        <v>26860</v>
      </c>
      <c r="F16" s="12">
        <v>200</v>
      </c>
      <c r="G16" s="13">
        <f>VLOOKUP(B16,[1]PAYMENT!$B:$AT,45,FALSE)</f>
        <v>0</v>
      </c>
      <c r="H16" s="14">
        <f t="shared" si="2"/>
        <v>26660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>
        <v>26660</v>
      </c>
      <c r="AP16" s="15"/>
      <c r="AQ16" s="15"/>
      <c r="AR16" s="16">
        <f t="shared" si="0"/>
        <v>26660</v>
      </c>
      <c r="AS16" s="11">
        <f t="shared" si="1"/>
        <v>0</v>
      </c>
      <c r="AT16" s="13">
        <f t="shared" si="4"/>
        <v>0</v>
      </c>
    </row>
    <row r="17" spans="1:46">
      <c r="A17" s="8">
        <v>13</v>
      </c>
      <c r="B17" s="18" t="s">
        <v>29</v>
      </c>
      <c r="C17" s="10" t="str">
        <f>IFERROR(IF(VLOOKUP(B17, 'CREDIT LIST'!$B:$C, 2, FALSE)="TRUE", "no load", VLOOKUP(B17, 'CREDIT LIST'!$B:$C, 2, FALSE)), "No load")</f>
        <v>No load</v>
      </c>
      <c r="D17" s="11">
        <f>VLOOKUP(B17,[1]PAYMENT!$B:$AS,44,FALSE)</f>
        <v>33180</v>
      </c>
      <c r="E17" s="11">
        <f t="shared" si="3"/>
        <v>33180</v>
      </c>
      <c r="F17" s="12">
        <v>0</v>
      </c>
      <c r="G17" s="13">
        <f>VLOOKUP(B17,[1]PAYMENT!$B:$AT,45,FALSE)</f>
        <v>0</v>
      </c>
      <c r="H17" s="14">
        <f t="shared" si="2"/>
        <v>33180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>
        <v>33180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6">
        <f t="shared" si="0"/>
        <v>33180</v>
      </c>
      <c r="AS17" s="11">
        <f t="shared" si="1"/>
        <v>0</v>
      </c>
      <c r="AT17" s="13">
        <f t="shared" si="4"/>
        <v>0</v>
      </c>
    </row>
    <row r="18" spans="1:46">
      <c r="A18" s="8">
        <v>14</v>
      </c>
      <c r="B18" s="18" t="s">
        <v>30</v>
      </c>
      <c r="C18" s="10" t="str">
        <f>IFERROR(IF(VLOOKUP(B18, 'CREDIT LIST'!$B:$C, 2, FALSE)="TRUE", "no load", VLOOKUP(B18, 'CREDIT LIST'!$B:$C, 2, FALSE)), "No load")</f>
        <v>No load</v>
      </c>
      <c r="D18" s="11">
        <f>VLOOKUP(B18,[1]PAYMENT!$B:$AS,44,FALSE)</f>
        <v>0</v>
      </c>
      <c r="E18" s="11">
        <f>IF(OR(C18="", D18=""), "INCOMP", IFERROR(IF(C18="no load", 0, C18) + IF(D18="no load", 0, D18), "INCOMP"))</f>
        <v>0</v>
      </c>
      <c r="F18" s="12">
        <v>0</v>
      </c>
      <c r="G18" s="13">
        <f>VLOOKUP(B18,[1]PAYMENT!$B:$AT,45,FALSE)</f>
        <v>0</v>
      </c>
      <c r="H18" s="14">
        <f t="shared" si="2"/>
        <v>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6">
        <f t="shared" si="0"/>
        <v>0</v>
      </c>
      <c r="AS18" s="11">
        <f t="shared" si="1"/>
        <v>0</v>
      </c>
      <c r="AT18" s="13">
        <f t="shared" si="4"/>
        <v>0</v>
      </c>
    </row>
    <row r="19" spans="1:46">
      <c r="A19" s="8">
        <v>15</v>
      </c>
      <c r="B19" s="18" t="s">
        <v>31</v>
      </c>
      <c r="C19" s="10" t="str">
        <f>IFERROR(IF(VLOOKUP(B19, 'CREDIT LIST'!$B:$C, 2, FALSE)="TRUE", "no load", VLOOKUP(B19, 'CREDIT LIST'!$B:$C, 2, FALSE)), "No load")</f>
        <v>No load</v>
      </c>
      <c r="D19" s="11">
        <f>VLOOKUP(B19,[1]PAYMENT!$B:$AS,44,FALSE)</f>
        <v>0</v>
      </c>
      <c r="E19" s="11">
        <f>IF(OR(C19="", D19=""), "INCOMP", IFERROR(IF(C19="no load", 0, C19) + IF(D19="no load", 0, D19), "INCOMP"))</f>
        <v>0</v>
      </c>
      <c r="F19" s="12">
        <v>0</v>
      </c>
      <c r="G19" s="13">
        <f>VLOOKUP(B19,[1]PAYMENT!$B:$AT,45,FALSE)</f>
        <v>0</v>
      </c>
      <c r="H19" s="14">
        <f t="shared" si="2"/>
        <v>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6">
        <f t="shared" si="0"/>
        <v>0</v>
      </c>
      <c r="AS19" s="11">
        <f t="shared" si="1"/>
        <v>0</v>
      </c>
      <c r="AT19" s="13">
        <f t="shared" si="4"/>
        <v>0</v>
      </c>
    </row>
    <row r="20" spans="1:46">
      <c r="A20" s="8">
        <v>16</v>
      </c>
      <c r="B20" s="17" t="s">
        <v>32</v>
      </c>
      <c r="C20" s="10">
        <f>IFERROR(IF(VLOOKUP(B20, 'CREDIT LIST'!$B:$C, 2, FALSE)="TRUE", "no load", VLOOKUP(B20, 'CREDIT LIST'!$B:$C, 2, FALSE)), "No load")</f>
        <v>361670</v>
      </c>
      <c r="D20" s="11">
        <f>VLOOKUP(B20,[1]PAYMENT!$B:$AS,44,FALSE)</f>
        <v>0</v>
      </c>
      <c r="E20" s="11">
        <f t="shared" ref="E20:E32" si="5">IF(OR(C20="", D20=""), "INCOMP", IFERROR(IF(C20="no load", 0, C20) + IF(D20="no load", 0, D20), "INCOMP"))</f>
        <v>361670</v>
      </c>
      <c r="F20" s="12">
        <v>17600</v>
      </c>
      <c r="G20" s="13">
        <f>VLOOKUP(B20,[1]PAYMENT!$B:$AT,45,FALSE)</f>
        <v>0</v>
      </c>
      <c r="H20" s="14">
        <f t="shared" si="2"/>
        <v>344070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>
        <v>344070</v>
      </c>
      <c r="AN20" s="15"/>
      <c r="AO20" s="15"/>
      <c r="AP20" s="15"/>
      <c r="AQ20" s="15"/>
      <c r="AR20" s="16">
        <f t="shared" si="0"/>
        <v>344070</v>
      </c>
      <c r="AS20" s="11">
        <f t="shared" si="1"/>
        <v>0</v>
      </c>
      <c r="AT20" s="13">
        <f t="shared" si="4"/>
        <v>0</v>
      </c>
    </row>
    <row r="21" spans="1:46">
      <c r="A21" s="8">
        <v>17</v>
      </c>
      <c r="B21" s="18" t="s">
        <v>33</v>
      </c>
      <c r="C21" s="10">
        <f>IFERROR(IF(VLOOKUP(B21, 'CREDIT LIST'!$B:$C, 2, FALSE)="TRUE", "no load", VLOOKUP(B21, 'CREDIT LIST'!$B:$C, 2, FALSE)), "No load")</f>
        <v>15080</v>
      </c>
      <c r="D21" s="11">
        <f>VLOOKUP(B21,[1]PAYMENT!$B:$AS,44,FALSE)</f>
        <v>0</v>
      </c>
      <c r="E21" s="11">
        <f t="shared" si="5"/>
        <v>15080</v>
      </c>
      <c r="F21" s="12">
        <v>100</v>
      </c>
      <c r="G21" s="13">
        <f>VLOOKUP(B21,[1]PAYMENT!$B:$AT,45,FALSE)</f>
        <v>0</v>
      </c>
      <c r="H21" s="14">
        <f t="shared" si="2"/>
        <v>14980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>
        <v>14980</v>
      </c>
      <c r="AN21" s="15"/>
      <c r="AO21" s="15"/>
      <c r="AP21" s="15"/>
      <c r="AQ21" s="15"/>
      <c r="AR21" s="16">
        <f t="shared" si="0"/>
        <v>14980</v>
      </c>
      <c r="AS21" s="11">
        <f t="shared" si="1"/>
        <v>0</v>
      </c>
      <c r="AT21" s="13">
        <f t="shared" si="4"/>
        <v>0</v>
      </c>
    </row>
    <row r="22" spans="1:46">
      <c r="A22" s="8">
        <v>18</v>
      </c>
      <c r="B22" s="18" t="s">
        <v>34</v>
      </c>
      <c r="C22" s="10">
        <f>IFERROR(IF(VLOOKUP(B22, 'CREDIT LIST'!$B:$C, 2, FALSE)="TRUE", "no load", VLOOKUP(B22, 'CREDIT LIST'!$B:$C, 2, FALSE)), "No load")</f>
        <v>92360</v>
      </c>
      <c r="D22" s="11">
        <f>VLOOKUP(B22,[1]PAYMENT!$B:$AS,44,FALSE)</f>
        <v>0</v>
      </c>
      <c r="E22" s="11">
        <f t="shared" si="5"/>
        <v>92360</v>
      </c>
      <c r="F22" s="12">
        <v>1100</v>
      </c>
      <c r="G22" s="13">
        <f>VLOOKUP(B22,[1]PAYMENT!$B:$AT,45,FALSE)</f>
        <v>0</v>
      </c>
      <c r="H22" s="14">
        <f t="shared" si="2"/>
        <v>91260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>
        <v>50000</v>
      </c>
      <c r="AN22" s="15"/>
      <c r="AO22" s="15">
        <v>30000</v>
      </c>
      <c r="AP22" s="15"/>
      <c r="AQ22" s="15"/>
      <c r="AR22" s="16">
        <f t="shared" si="0"/>
        <v>80000</v>
      </c>
      <c r="AS22" s="11">
        <f t="shared" si="1"/>
        <v>11260</v>
      </c>
      <c r="AT22" s="13">
        <f t="shared" si="4"/>
        <v>0</v>
      </c>
    </row>
    <row r="23" spans="1:46">
      <c r="A23" s="8">
        <v>19</v>
      </c>
      <c r="B23" s="18" t="s">
        <v>35</v>
      </c>
      <c r="C23" s="10" t="str">
        <f>IFERROR(IF(VLOOKUP(B23, 'CREDIT LIST'!$B:$C, 2, FALSE)="TRUE", "no load", VLOOKUP(B23, 'CREDIT LIST'!$B:$C, 2, FALSE)), "No load")</f>
        <v>No load</v>
      </c>
      <c r="D23" s="11">
        <f>VLOOKUP(B23,[1]PAYMENT!$B:$AS,44,FALSE)</f>
        <v>0</v>
      </c>
      <c r="E23" s="11">
        <f t="shared" si="5"/>
        <v>0</v>
      </c>
      <c r="F23" s="12">
        <v>0</v>
      </c>
      <c r="G23" s="13">
        <f>VLOOKUP(B23,[1]PAYMENT!$B:$AT,45,FALSE)</f>
        <v>0</v>
      </c>
      <c r="H23" s="14">
        <f t="shared" si="2"/>
        <v>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6">
        <f t="shared" si="0"/>
        <v>0</v>
      </c>
      <c r="AS23" s="11">
        <f t="shared" si="1"/>
        <v>0</v>
      </c>
      <c r="AT23" s="13">
        <f t="shared" si="4"/>
        <v>0</v>
      </c>
    </row>
    <row r="24" spans="1:46">
      <c r="A24" s="8">
        <v>20</v>
      </c>
      <c r="B24" s="18" t="s">
        <v>36</v>
      </c>
      <c r="C24" s="10" t="str">
        <f>IFERROR(IF(VLOOKUP(B24, 'CREDIT LIST'!$B:$C, 2, FALSE)="TRUE", "no load", VLOOKUP(B24, 'CREDIT LIST'!$B:$C, 2, FALSE)), "No load")</f>
        <v>No load</v>
      </c>
      <c r="D24" s="11">
        <f>VLOOKUP(B24,[1]PAYMENT!$B:$AS,44,FALSE)</f>
        <v>0</v>
      </c>
      <c r="E24" s="11">
        <f t="shared" si="5"/>
        <v>0</v>
      </c>
      <c r="F24" s="12">
        <v>0</v>
      </c>
      <c r="G24" s="13">
        <f>VLOOKUP(B24,[1]PAYMENT!$B:$AT,45,FALSE)</f>
        <v>0</v>
      </c>
      <c r="H24" s="14">
        <f t="shared" si="2"/>
        <v>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6">
        <f t="shared" si="0"/>
        <v>0</v>
      </c>
      <c r="AS24" s="11">
        <f t="shared" si="1"/>
        <v>0</v>
      </c>
      <c r="AT24" s="13">
        <f t="shared" si="4"/>
        <v>0</v>
      </c>
    </row>
    <row r="25" spans="1:46">
      <c r="A25" s="8">
        <v>21</v>
      </c>
      <c r="B25" s="18" t="s">
        <v>37</v>
      </c>
      <c r="C25" s="10" t="str">
        <f>IFERROR(IF(VLOOKUP(B25, 'CREDIT LIST'!$B:$C, 2, FALSE)="TRUE", "no load", VLOOKUP(B25, 'CREDIT LIST'!$B:$C, 2, FALSE)), "No load")</f>
        <v>No load</v>
      </c>
      <c r="D25" s="11">
        <f>VLOOKUP(B25,[1]PAYMENT!$B:$AS,44,FALSE)</f>
        <v>0</v>
      </c>
      <c r="E25" s="11">
        <f t="shared" si="5"/>
        <v>0</v>
      </c>
      <c r="F25" s="12">
        <v>0</v>
      </c>
      <c r="G25" s="13">
        <f>VLOOKUP(B25,[1]PAYMENT!$B:$AT,45,FALSE)</f>
        <v>0</v>
      </c>
      <c r="H25" s="14">
        <f t="shared" si="2"/>
        <v>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6">
        <f t="shared" si="0"/>
        <v>0</v>
      </c>
      <c r="AS25" s="11">
        <f t="shared" si="1"/>
        <v>0</v>
      </c>
      <c r="AT25" s="13">
        <f t="shared" si="4"/>
        <v>0</v>
      </c>
    </row>
    <row r="26" spans="1:46">
      <c r="A26" s="8">
        <v>22</v>
      </c>
      <c r="B26" s="17" t="s">
        <v>38</v>
      </c>
      <c r="C26" s="10" t="str">
        <f>IFERROR(IF(VLOOKUP(B26, 'CREDIT LIST'!$B:$C, 2, FALSE)="TRUE", "no load", VLOOKUP(B26, 'CREDIT LIST'!$B:$C, 2, FALSE)), "No load")</f>
        <v>No load</v>
      </c>
      <c r="D26" s="11">
        <f>VLOOKUP(B26,[1]PAYMENT!$B:$AS,44,FALSE)</f>
        <v>6530</v>
      </c>
      <c r="E26" s="11">
        <f t="shared" si="5"/>
        <v>6530</v>
      </c>
      <c r="F26" s="12">
        <v>0</v>
      </c>
      <c r="G26" s="13">
        <f>VLOOKUP(B26,[1]PAYMENT!$B:$AT,45,FALSE)</f>
        <v>0</v>
      </c>
      <c r="H26" s="14">
        <f t="shared" si="2"/>
        <v>6530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>
        <f t="shared" si="0"/>
        <v>0</v>
      </c>
      <c r="AS26" s="11">
        <f t="shared" si="1"/>
        <v>6530</v>
      </c>
      <c r="AT26" s="13">
        <f t="shared" si="4"/>
        <v>0</v>
      </c>
    </row>
    <row r="27" spans="1:46">
      <c r="A27" s="8">
        <v>23</v>
      </c>
      <c r="B27" s="17" t="s">
        <v>39</v>
      </c>
      <c r="C27" s="10" t="str">
        <f>IFERROR(IF(VLOOKUP(B27, 'CREDIT LIST'!$B:$C, 2, FALSE)="TRUE", "no load", VLOOKUP(B27, 'CREDIT LIST'!$B:$C, 2, FALSE)), "No load")</f>
        <v>No load</v>
      </c>
      <c r="D27" s="11">
        <f>VLOOKUP(B27,[1]PAYMENT!$B:$AS,44,FALSE)</f>
        <v>0</v>
      </c>
      <c r="E27" s="11">
        <f t="shared" si="5"/>
        <v>0</v>
      </c>
      <c r="F27" s="12">
        <v>0</v>
      </c>
      <c r="G27" s="13">
        <f>VLOOKUP(B27,[1]PAYMENT!$B:$AT,45,FALSE)</f>
        <v>0</v>
      </c>
      <c r="H27" s="14">
        <f t="shared" si="2"/>
        <v>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6">
        <f t="shared" si="0"/>
        <v>0</v>
      </c>
      <c r="AS27" s="11">
        <f t="shared" si="1"/>
        <v>0</v>
      </c>
      <c r="AT27" s="13">
        <f t="shared" si="4"/>
        <v>0</v>
      </c>
    </row>
    <row r="28" spans="1:46">
      <c r="A28" s="8">
        <v>24</v>
      </c>
      <c r="B28" s="18" t="s">
        <v>40</v>
      </c>
      <c r="C28" s="10" t="str">
        <f>IFERROR(IF(VLOOKUP(B28, 'CREDIT LIST'!$B:$C, 2, FALSE)="TRUE", "no load", VLOOKUP(B28, 'CREDIT LIST'!$B:$C, 2, FALSE)), "No load")</f>
        <v>No load</v>
      </c>
      <c r="D28" s="11">
        <f>VLOOKUP(B28,[1]PAYMENT!$B:$AS,44,FALSE)</f>
        <v>0</v>
      </c>
      <c r="E28" s="11">
        <f t="shared" si="5"/>
        <v>0</v>
      </c>
      <c r="F28" s="12">
        <v>0</v>
      </c>
      <c r="G28" s="13">
        <f>VLOOKUP(B28,[1]PAYMENT!$B:$AT,45,FALSE)</f>
        <v>0</v>
      </c>
      <c r="H28" s="14">
        <f t="shared" si="2"/>
        <v>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6">
        <f t="shared" si="0"/>
        <v>0</v>
      </c>
      <c r="AS28" s="11">
        <f t="shared" si="1"/>
        <v>0</v>
      </c>
      <c r="AT28" s="13">
        <f t="shared" si="4"/>
        <v>0</v>
      </c>
    </row>
    <row r="29" spans="1:46">
      <c r="A29" s="8">
        <v>25</v>
      </c>
      <c r="B29" s="18" t="s">
        <v>41</v>
      </c>
      <c r="C29" s="10">
        <f>IFERROR(IF(VLOOKUP(B29, 'CREDIT LIST'!$B:$C, 2, FALSE)="TRUE", "no load", VLOOKUP(B29, 'CREDIT LIST'!$B:$C, 2, FALSE)), "No load")</f>
        <v>27410</v>
      </c>
      <c r="D29" s="11">
        <f>VLOOKUP(B29,[1]PAYMENT!$B:$AS,44,FALSE)</f>
        <v>6100</v>
      </c>
      <c r="E29" s="11">
        <f t="shared" si="5"/>
        <v>33510</v>
      </c>
      <c r="F29" s="12">
        <v>0</v>
      </c>
      <c r="G29" s="13">
        <f>VLOOKUP(B29,[1]PAYMENT!$B:$AT,45,FALSE)</f>
        <v>0</v>
      </c>
      <c r="H29" s="14">
        <f t="shared" si="2"/>
        <v>33510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6">
        <f t="shared" si="0"/>
        <v>0</v>
      </c>
      <c r="AS29" s="11">
        <f t="shared" si="1"/>
        <v>33510</v>
      </c>
      <c r="AT29" s="13">
        <f t="shared" si="4"/>
        <v>0</v>
      </c>
    </row>
    <row r="30" spans="1:46">
      <c r="A30" s="8">
        <v>26</v>
      </c>
      <c r="B30" s="18" t="s">
        <v>42</v>
      </c>
      <c r="C30" s="10">
        <f>IFERROR(IF(VLOOKUP(B30, 'CREDIT LIST'!$B:$C, 2, FALSE)="TRUE", "no load", VLOOKUP(B30, 'CREDIT LIST'!$B:$C, 2, FALSE)), "No load")</f>
        <v>74120</v>
      </c>
      <c r="D30" s="11">
        <f>VLOOKUP(B30,[1]PAYMENT!$B:$AS,44,FALSE)</f>
        <v>2820</v>
      </c>
      <c r="E30" s="11">
        <f t="shared" si="5"/>
        <v>76940</v>
      </c>
      <c r="F30" s="12">
        <v>520</v>
      </c>
      <c r="G30" s="13">
        <f>VLOOKUP(B30,[1]PAYMENT!$B:$AT,45,FALSE)</f>
        <v>0</v>
      </c>
      <c r="H30" s="14">
        <f t="shared" si="2"/>
        <v>76420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>
        <v>73600</v>
      </c>
      <c r="AN30" s="15"/>
      <c r="AO30" s="15"/>
      <c r="AP30" s="15"/>
      <c r="AQ30" s="15"/>
      <c r="AR30" s="16">
        <f t="shared" si="0"/>
        <v>73600</v>
      </c>
      <c r="AS30" s="11">
        <f t="shared" si="1"/>
        <v>2820</v>
      </c>
      <c r="AT30" s="13">
        <f t="shared" si="4"/>
        <v>0</v>
      </c>
    </row>
    <row r="31" spans="1:46">
      <c r="A31" s="8">
        <v>27</v>
      </c>
      <c r="B31" s="35" t="s">
        <v>100</v>
      </c>
      <c r="C31" s="10">
        <f>IFERROR(IF(VLOOKUP(B31, 'CREDIT LIST'!$B:$C, 2, FALSE)="TRUE", "no load", VLOOKUP(B31, 'CREDIT LIST'!$B:$C, 2, FALSE)), "No load")</f>
        <v>10670</v>
      </c>
      <c r="D31" s="11">
        <v>0</v>
      </c>
      <c r="E31" s="11">
        <f t="shared" si="5"/>
        <v>10670</v>
      </c>
      <c r="F31" s="12">
        <v>10670</v>
      </c>
      <c r="G31" s="13">
        <v>0</v>
      </c>
      <c r="H31" s="14">
        <f t="shared" si="2"/>
        <v>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6">
        <f t="shared" si="0"/>
        <v>0</v>
      </c>
      <c r="AS31" s="11">
        <f t="shared" si="1"/>
        <v>0</v>
      </c>
      <c r="AT31" s="13">
        <f t="shared" si="4"/>
        <v>0</v>
      </c>
    </row>
    <row r="32" spans="1:46">
      <c r="A32" s="8">
        <v>28</v>
      </c>
      <c r="B32" s="18" t="s">
        <v>43</v>
      </c>
      <c r="C32" s="10">
        <f>IFERROR(IF(VLOOKUP(B32, 'CREDIT LIST'!$B:$C, 2, FALSE)="TRUE", "no load", VLOOKUP(B32, 'CREDIT LIST'!$B:$C, 2, FALSE)), "No load")</f>
        <v>98250</v>
      </c>
      <c r="D32" s="11">
        <f>VLOOKUP(B32,[1]PAYMENT!$B:$AS,44,FALSE)</f>
        <v>0</v>
      </c>
      <c r="E32" s="11">
        <f t="shared" si="5"/>
        <v>98250</v>
      </c>
      <c r="F32" s="12">
        <v>0</v>
      </c>
      <c r="G32" s="13">
        <f>VLOOKUP(B32,[1]PAYMENT!$B:$AT,45,FALSE)</f>
        <v>0</v>
      </c>
      <c r="H32" s="14">
        <f t="shared" si="2"/>
        <v>98250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>
        <v>98250</v>
      </c>
      <c r="AN32" s="15"/>
      <c r="AO32" s="15"/>
      <c r="AP32" s="15"/>
      <c r="AQ32" s="15"/>
      <c r="AR32" s="16">
        <f t="shared" si="0"/>
        <v>98250</v>
      </c>
      <c r="AS32" s="11">
        <f t="shared" si="1"/>
        <v>0</v>
      </c>
      <c r="AT32" s="13">
        <f t="shared" si="4"/>
        <v>0</v>
      </c>
    </row>
    <row r="33" spans="1:46">
      <c r="A33" s="8">
        <v>29</v>
      </c>
      <c r="B33" s="18" t="s">
        <v>44</v>
      </c>
      <c r="C33" s="10">
        <f>IFERROR(IF(VLOOKUP(B33, 'CREDIT LIST'!$B:$C, 2, FALSE)="TRUE", "no load", VLOOKUP(B33, 'CREDIT LIST'!$B:$C, 2, FALSE)), "No load")</f>
        <v>13860</v>
      </c>
      <c r="D33" s="11">
        <f>VLOOKUP(B33,[1]PAYMENT!$B:$AS,44,FALSE)</f>
        <v>17790</v>
      </c>
      <c r="E33" s="11">
        <f>IF(OR(C33="", D33=""), "INCOMP", IFERROR(IF(C33="no load", 0, C33) + IF(D33="no load", 0, D33), "INCOMP"))</f>
        <v>31650</v>
      </c>
      <c r="F33" s="12">
        <v>0</v>
      </c>
      <c r="G33" s="13">
        <f>VLOOKUP(B33,[1]PAYMENT!$B:$AT,45,FALSE)</f>
        <v>0</v>
      </c>
      <c r="H33" s="14">
        <f t="shared" si="2"/>
        <v>31650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>
        <v>17000</v>
      </c>
      <c r="T33" s="15"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6">
        <f t="shared" si="0"/>
        <v>17000</v>
      </c>
      <c r="AS33" s="11">
        <f t="shared" si="1"/>
        <v>14650</v>
      </c>
      <c r="AT33" s="13">
        <f t="shared" si="4"/>
        <v>0</v>
      </c>
    </row>
    <row r="34" spans="1:46">
      <c r="A34" s="8">
        <v>30</v>
      </c>
      <c r="B34" s="18" t="s">
        <v>45</v>
      </c>
      <c r="C34" s="10">
        <f>IFERROR(IF(VLOOKUP(B34, 'CREDIT LIST'!$B:$C, 2, FALSE)="TRUE", "no load", VLOOKUP(B34, 'CREDIT LIST'!$B:$C, 2, FALSE)), "No load")</f>
        <v>150850</v>
      </c>
      <c r="D34" s="11">
        <f>VLOOKUP(B34,[1]PAYMENT!$B:$AS,44,FALSE)</f>
        <v>0</v>
      </c>
      <c r="E34" s="11">
        <f>IF(OR(C34="", D34=""), "INCOMP", IFERROR(IF(C34="no load", 0, C34) + IF(D34="no load", 0, D34), "INCOMP"))</f>
        <v>150850</v>
      </c>
      <c r="F34" s="12">
        <f>1150+7070</f>
        <v>8220</v>
      </c>
      <c r="G34" s="13">
        <f>VLOOKUP(B34,[1]PAYMENT!$B:$AT,45,FALSE)</f>
        <v>21730</v>
      </c>
      <c r="H34" s="14">
        <f t="shared" si="2"/>
        <v>120900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6">
        <f t="shared" si="0"/>
        <v>0</v>
      </c>
      <c r="AS34" s="11">
        <f t="shared" si="1"/>
        <v>120900</v>
      </c>
      <c r="AT34" s="13">
        <f t="shared" si="4"/>
        <v>0</v>
      </c>
    </row>
    <row r="35" spans="1:46">
      <c r="A35" s="8">
        <v>31</v>
      </c>
      <c r="B35" s="18" t="s">
        <v>46</v>
      </c>
      <c r="C35" s="10">
        <f>IFERROR(IF(VLOOKUP(B35, 'CREDIT LIST'!$B:$C, 2, FALSE)="TRUE", "no load", VLOOKUP(B35, 'CREDIT LIST'!$B:$C, 2, FALSE)), "No load")</f>
        <v>6570</v>
      </c>
      <c r="D35" s="11">
        <f>VLOOKUP(B35,[1]PAYMENT!$B:$AS,44,FALSE)</f>
        <v>4200</v>
      </c>
      <c r="E35" s="11">
        <f t="shared" ref="E35:E43" si="6">IF(OR(C35="", D35=""), "INCOMP", IFERROR(IF(C35="no load", 0, C35) + IF(D35="no load", 0, D35), "INCOMP"))</f>
        <v>10770</v>
      </c>
      <c r="F35" s="12">
        <v>70</v>
      </c>
      <c r="G35" s="13">
        <f>VLOOKUP(B35,[1]PAYMENT!$B:$AT,45,FALSE)</f>
        <v>0</v>
      </c>
      <c r="H35" s="14">
        <f t="shared" si="2"/>
        <v>10700</v>
      </c>
      <c r="I35" s="15"/>
      <c r="J35" s="15"/>
      <c r="K35" s="15">
        <v>4200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>
        <v>6500</v>
      </c>
      <c r="AP35" s="15"/>
      <c r="AQ35" s="15"/>
      <c r="AR35" s="16">
        <f t="shared" si="0"/>
        <v>10700</v>
      </c>
      <c r="AS35" s="11">
        <f t="shared" si="1"/>
        <v>0</v>
      </c>
      <c r="AT35" s="13">
        <f t="shared" si="4"/>
        <v>0</v>
      </c>
    </row>
    <row r="36" spans="1:46">
      <c r="A36" s="8">
        <v>32</v>
      </c>
      <c r="B36" s="18" t="s">
        <v>47</v>
      </c>
      <c r="C36" s="10" t="str">
        <f>IFERROR(IF(VLOOKUP(B36, 'CREDIT LIST'!$B:$C, 2, FALSE)="TRUE", "no load", VLOOKUP(B36, 'CREDIT LIST'!$B:$C, 2, FALSE)), "No load")</f>
        <v>No load</v>
      </c>
      <c r="D36" s="11">
        <f>VLOOKUP(B36,[1]PAYMENT!$B:$AS,44,FALSE)</f>
        <v>0</v>
      </c>
      <c r="E36" s="11">
        <f t="shared" si="6"/>
        <v>0</v>
      </c>
      <c r="F36" s="12">
        <v>0</v>
      </c>
      <c r="G36" s="13">
        <f>VLOOKUP(B36,[1]PAYMENT!$B:$AT,45,FALSE)</f>
        <v>0</v>
      </c>
      <c r="H36" s="14">
        <f t="shared" si="2"/>
        <v>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6">
        <f t="shared" si="0"/>
        <v>0</v>
      </c>
      <c r="AS36" s="11">
        <f t="shared" si="1"/>
        <v>0</v>
      </c>
      <c r="AT36" s="13">
        <f t="shared" si="4"/>
        <v>0</v>
      </c>
    </row>
    <row r="37" spans="1:46">
      <c r="A37" s="8">
        <v>33</v>
      </c>
      <c r="B37" s="18" t="s">
        <v>48</v>
      </c>
      <c r="C37" s="10">
        <f>IFERROR(IF(VLOOKUP(B37, 'CREDIT LIST'!$B:$C, 2, FALSE)="TRUE", "no load", VLOOKUP(B37, 'CREDIT LIST'!$B:$C, 2, FALSE)), "No load")</f>
        <v>15920</v>
      </c>
      <c r="D37" s="11">
        <f>VLOOKUP(B37,[1]PAYMENT!$B:$AS,44,FALSE)</f>
        <v>30000</v>
      </c>
      <c r="E37" s="11">
        <f t="shared" si="6"/>
        <v>45920</v>
      </c>
      <c r="F37" s="12">
        <v>30</v>
      </c>
      <c r="G37" s="13">
        <f>VLOOKUP(B37,[1]PAYMENT!$B:$AT,45,FALSE)</f>
        <v>0</v>
      </c>
      <c r="H37" s="14">
        <f t="shared" si="2"/>
        <v>45890</v>
      </c>
      <c r="I37" s="15"/>
      <c r="J37" s="15"/>
      <c r="K37" s="15">
        <v>30000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>
        <v>15900</v>
      </c>
      <c r="AP37" s="15"/>
      <c r="AQ37" s="15"/>
      <c r="AR37" s="16">
        <f t="shared" si="0"/>
        <v>45900</v>
      </c>
      <c r="AS37" s="11">
        <f t="shared" si="1"/>
        <v>0</v>
      </c>
      <c r="AT37" s="13">
        <f t="shared" si="4"/>
        <v>10</v>
      </c>
    </row>
    <row r="38" spans="1:46">
      <c r="A38" s="8">
        <v>34</v>
      </c>
      <c r="B38" s="18" t="s">
        <v>49</v>
      </c>
      <c r="C38" s="10" t="str">
        <f>IFERROR(IF(VLOOKUP(B38, 'CREDIT LIST'!$B:$C, 2, FALSE)="TRUE", "no load", VLOOKUP(B38, 'CREDIT LIST'!$B:$C, 2, FALSE)), "No load")</f>
        <v>No load</v>
      </c>
      <c r="D38" s="11">
        <f>VLOOKUP(B38,[1]PAYMENT!$B:$AS,44,FALSE)</f>
        <v>5950</v>
      </c>
      <c r="E38" s="11">
        <f t="shared" si="6"/>
        <v>5950</v>
      </c>
      <c r="F38" s="12">
        <v>0</v>
      </c>
      <c r="G38" s="13">
        <f>VLOOKUP(B38,[1]PAYMENT!$B:$AT,45,FALSE)</f>
        <v>0</v>
      </c>
      <c r="H38" s="14">
        <f t="shared" si="2"/>
        <v>5950</v>
      </c>
      <c r="I38" s="15"/>
      <c r="J38" s="15"/>
      <c r="K38" s="15">
        <v>5950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6">
        <f t="shared" si="0"/>
        <v>5950</v>
      </c>
      <c r="AS38" s="11">
        <f t="shared" si="1"/>
        <v>0</v>
      </c>
      <c r="AT38" s="13">
        <f t="shared" si="4"/>
        <v>0</v>
      </c>
    </row>
    <row r="39" spans="1:46">
      <c r="A39" s="8">
        <v>35</v>
      </c>
      <c r="B39" s="17" t="s">
        <v>50</v>
      </c>
      <c r="C39" s="10">
        <f>IFERROR(IF(VLOOKUP(B39, 'CREDIT LIST'!$B:$C, 2, FALSE)="TRUE", "no load", VLOOKUP(B39, 'CREDIT LIST'!$B:$C, 2, FALSE)), "No load")</f>
        <v>129880</v>
      </c>
      <c r="D39" s="11">
        <f>VLOOKUP(B39,[1]PAYMENT!$B:$AS,44,FALSE)</f>
        <v>133930</v>
      </c>
      <c r="E39" s="11">
        <f t="shared" si="6"/>
        <v>263810</v>
      </c>
      <c r="F39" s="12">
        <f>145+2590</f>
        <v>2735</v>
      </c>
      <c r="G39" s="13">
        <f>VLOOKUP(B39,[1]PAYMENT!$B:$AT,45,FALSE)</f>
        <v>0</v>
      </c>
      <c r="H39" s="14">
        <f t="shared" si="2"/>
        <v>261075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>
        <v>130000</v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>
        <v>100000</v>
      </c>
      <c r="AN39" s="15"/>
      <c r="AO39" s="15"/>
      <c r="AP39" s="15"/>
      <c r="AQ39" s="15"/>
      <c r="AR39" s="16">
        <f t="shared" ref="AR39:AR73" si="7">SUM(I39:AQ39)</f>
        <v>230000</v>
      </c>
      <c r="AS39" s="11">
        <f t="shared" si="1"/>
        <v>31075</v>
      </c>
      <c r="AT39" s="13">
        <f t="shared" si="4"/>
        <v>0</v>
      </c>
    </row>
    <row r="40" spans="1:46">
      <c r="A40" s="8">
        <v>36</v>
      </c>
      <c r="B40" s="18" t="s">
        <v>51</v>
      </c>
      <c r="C40" s="10">
        <f>IFERROR(IF(VLOOKUP(B40, 'CREDIT LIST'!$B:$C, 2, FALSE)="TRUE", "no load", VLOOKUP(B40, 'CREDIT LIST'!$B:$C, 2, FALSE)), "No load")</f>
        <v>18510</v>
      </c>
      <c r="D40" s="11">
        <f>VLOOKUP(B40,[1]PAYMENT!$B:$AS,44,FALSE)</f>
        <v>0</v>
      </c>
      <c r="E40" s="11">
        <f t="shared" si="6"/>
        <v>18510</v>
      </c>
      <c r="F40" s="12">
        <v>150</v>
      </c>
      <c r="G40" s="13">
        <f>VLOOKUP(B40,[1]PAYMENT!$B:$AT,45,FALSE)</f>
        <v>0</v>
      </c>
      <c r="H40" s="14">
        <f t="shared" si="2"/>
        <v>18360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>
        <v>18360</v>
      </c>
      <c r="AP40" s="15"/>
      <c r="AQ40" s="15"/>
      <c r="AR40" s="16">
        <f t="shared" si="7"/>
        <v>18360</v>
      </c>
      <c r="AS40" s="11">
        <f t="shared" si="1"/>
        <v>0</v>
      </c>
      <c r="AT40" s="13">
        <f t="shared" si="4"/>
        <v>0</v>
      </c>
    </row>
    <row r="41" spans="1:46">
      <c r="A41" s="8">
        <v>37</v>
      </c>
      <c r="B41" s="17" t="s">
        <v>52</v>
      </c>
      <c r="C41" s="10">
        <f>IFERROR(IF(VLOOKUP(B41, 'CREDIT LIST'!$B:$C, 2, FALSE)="TRUE", "no load", VLOOKUP(B41, 'CREDIT LIST'!$B:$C, 2, FALSE)), "No load")</f>
        <v>2533770</v>
      </c>
      <c r="D41" s="11">
        <f>VLOOKUP(B41,[1]PAYMENT!$B:$AS,44,FALSE)</f>
        <v>2414300</v>
      </c>
      <c r="E41" s="11">
        <f t="shared" si="6"/>
        <v>4948070</v>
      </c>
      <c r="F41" s="12">
        <v>0</v>
      </c>
      <c r="G41" s="13">
        <f>VLOOKUP(B41,[1]PAYMENT!$B:$AT,45,FALSE)</f>
        <v>0</v>
      </c>
      <c r="H41" s="14">
        <f t="shared" si="2"/>
        <v>4948070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6">
        <f t="shared" si="7"/>
        <v>0</v>
      </c>
      <c r="AS41" s="11">
        <f t="shared" si="1"/>
        <v>4948070</v>
      </c>
      <c r="AT41" s="13">
        <f t="shared" si="4"/>
        <v>0</v>
      </c>
    </row>
    <row r="42" spans="1:46">
      <c r="A42" s="8">
        <v>38</v>
      </c>
      <c r="B42" s="18" t="s">
        <v>53</v>
      </c>
      <c r="C42" s="10">
        <f>IFERROR(IF(VLOOKUP(B42, 'CREDIT LIST'!$B:$C, 2, FALSE)="TRUE", "no load", VLOOKUP(B42, 'CREDIT LIST'!$B:$C, 2, FALSE)), "No load")</f>
        <v>21200</v>
      </c>
      <c r="D42" s="11">
        <f>VLOOKUP(B42,[1]PAYMENT!$B:$AS,44,FALSE)</f>
        <v>0</v>
      </c>
      <c r="E42" s="11">
        <f t="shared" si="6"/>
        <v>21200</v>
      </c>
      <c r="F42" s="12">
        <v>200</v>
      </c>
      <c r="G42" s="13">
        <f>VLOOKUP(B42,[1]PAYMENT!$B:$AT,45,FALSE)</f>
        <v>0</v>
      </c>
      <c r="H42" s="14">
        <f>ABS(IF((E42=0),0,MAX(0,IF(OR(D42="", E42="", F42=""),C42, E42-F42-G42))))</f>
        <v>21000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6">
        <f t="shared" si="7"/>
        <v>0</v>
      </c>
      <c r="AS42" s="11">
        <f t="shared" si="1"/>
        <v>21000</v>
      </c>
      <c r="AT42" s="13">
        <f t="shared" si="4"/>
        <v>0</v>
      </c>
    </row>
    <row r="43" spans="1:46">
      <c r="A43" s="8">
        <v>39</v>
      </c>
      <c r="B43" s="18" t="s">
        <v>54</v>
      </c>
      <c r="C43" s="10" t="str">
        <f>IFERROR(IF(VLOOKUP(B43, 'CREDIT LIST'!$B:$C, 2, FALSE)="TRUE", "no load", VLOOKUP(B43, 'CREDIT LIST'!$B:$C, 2, FALSE)), "No load")</f>
        <v>No load</v>
      </c>
      <c r="D43" s="11">
        <f>VLOOKUP(B43,[1]PAYMENT!$B:$AS,44,FALSE)</f>
        <v>0</v>
      </c>
      <c r="E43" s="11">
        <f t="shared" si="6"/>
        <v>0</v>
      </c>
      <c r="F43" s="12">
        <v>0</v>
      </c>
      <c r="G43" s="13">
        <f>VLOOKUP(B43,[1]PAYMENT!$B:$AT,45,FALSE)</f>
        <v>0</v>
      </c>
      <c r="H43" s="14">
        <f t="shared" si="2"/>
        <v>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6">
        <f t="shared" si="7"/>
        <v>0</v>
      </c>
      <c r="AS43" s="11">
        <f t="shared" si="1"/>
        <v>0</v>
      </c>
      <c r="AT43" s="13">
        <f t="shared" si="4"/>
        <v>0</v>
      </c>
    </row>
    <row r="44" spans="1:46">
      <c r="A44" s="8">
        <v>40</v>
      </c>
      <c r="B44" s="19" t="s">
        <v>55</v>
      </c>
      <c r="C44" s="10" t="str">
        <f>IFERROR(IF(VLOOKUP(B44, 'CREDIT LIST'!$B:$C, 2, FALSE)="TRUE", "no load", VLOOKUP(B44, 'CREDIT LIST'!$B:$C, 2, FALSE)), "No load")</f>
        <v>No load</v>
      </c>
      <c r="D44" s="11">
        <f>VLOOKUP(B44,[1]PAYMENT!$B:$AS,44,FALSE)</f>
        <v>0</v>
      </c>
      <c r="E44" s="11">
        <f>IF(OR(C44="", D44=""), "INCOMP", IFERROR(IF(C44="no load", 0, C44) + IF(D44="no load", 0, D44), "INCOMP"))</f>
        <v>0</v>
      </c>
      <c r="F44" s="12">
        <v>0</v>
      </c>
      <c r="G44" s="13">
        <f>VLOOKUP(B44,[1]PAYMENT!$B:$AT,45,FALSE)</f>
        <v>0</v>
      </c>
      <c r="H44" s="14">
        <f t="shared" si="2"/>
        <v>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6">
        <f t="shared" si="7"/>
        <v>0</v>
      </c>
      <c r="AS44" s="11">
        <f t="shared" si="1"/>
        <v>0</v>
      </c>
      <c r="AT44" s="13">
        <f t="shared" si="4"/>
        <v>0</v>
      </c>
    </row>
    <row r="45" spans="1:46">
      <c r="A45" s="8">
        <v>41</v>
      </c>
      <c r="B45" s="18" t="s">
        <v>56</v>
      </c>
      <c r="C45" s="10">
        <f>IFERROR(IF(VLOOKUP(B45, 'CREDIT LIST'!$B:$C, 2, FALSE)="TRUE", "no load", VLOOKUP(B45, 'CREDIT LIST'!$B:$C, 2, FALSE)), "No load")</f>
        <v>10810</v>
      </c>
      <c r="D45" s="11">
        <f>VLOOKUP(B45,[1]PAYMENT!$B:$AS,44,FALSE)</f>
        <v>7960</v>
      </c>
      <c r="E45" s="11">
        <f>IF(OR(C45="", D45=""), "INCOMP", IFERROR(IF(C45="no load", 0, C45) + IF(D45="no load", 0, D45), "INCOMP"))</f>
        <v>18770</v>
      </c>
      <c r="F45" s="12">
        <v>0</v>
      </c>
      <c r="G45" s="13">
        <f>VLOOKUP(B45,[1]PAYMENT!$B:$AT,45,FALSE)</f>
        <v>0</v>
      </c>
      <c r="H45" s="14">
        <f t="shared" si="2"/>
        <v>18770</v>
      </c>
      <c r="I45" s="15"/>
      <c r="J45" s="15"/>
      <c r="K45" s="15">
        <v>7370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>
        <v>11400</v>
      </c>
      <c r="AN45" s="15"/>
      <c r="AO45" s="15"/>
      <c r="AP45" s="15"/>
      <c r="AQ45" s="15"/>
      <c r="AR45" s="16">
        <f t="shared" si="7"/>
        <v>18770</v>
      </c>
      <c r="AS45" s="11">
        <f t="shared" si="1"/>
        <v>0</v>
      </c>
      <c r="AT45" s="13">
        <f t="shared" si="4"/>
        <v>0</v>
      </c>
    </row>
    <row r="46" spans="1:46">
      <c r="A46" s="8">
        <v>42</v>
      </c>
      <c r="B46" s="18" t="s">
        <v>57</v>
      </c>
      <c r="C46" s="10">
        <f>IFERROR(IF(VLOOKUP(B46, 'CREDIT LIST'!$B:$C, 2, FALSE)="TRUE", "no load", VLOOKUP(B46, 'CREDIT LIST'!$B:$C, 2, FALSE)), "No load")</f>
        <v>7230</v>
      </c>
      <c r="D46" s="11">
        <f>VLOOKUP(B46,[1]PAYMENT!$B:$AS,44,FALSE)</f>
        <v>0</v>
      </c>
      <c r="E46" s="11">
        <f t="shared" ref="E46:E58" si="8">IF(OR(C46="", D46=""), "INCOMP", IFERROR(IF(C46="no load", 0, C46) + IF(D46="no load", 0, D46), "INCOMP"))</f>
        <v>7230</v>
      </c>
      <c r="F46" s="12">
        <v>50</v>
      </c>
      <c r="G46" s="13">
        <f>VLOOKUP(B46,[1]PAYMENT!$B:$AT,45,FALSE)</f>
        <v>0</v>
      </c>
      <c r="H46" s="14">
        <f t="shared" si="2"/>
        <v>7180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6">
        <f t="shared" si="7"/>
        <v>0</v>
      </c>
      <c r="AS46" s="11">
        <f t="shared" si="1"/>
        <v>7180</v>
      </c>
      <c r="AT46" s="13">
        <f t="shared" si="4"/>
        <v>0</v>
      </c>
    </row>
    <row r="47" spans="1:46">
      <c r="A47" s="8">
        <v>43</v>
      </c>
      <c r="B47" s="18" t="s">
        <v>58</v>
      </c>
      <c r="C47" s="10">
        <f>IFERROR(IF(VLOOKUP(B47, 'CREDIT LIST'!$B:$C, 2, FALSE)="TRUE", "no load", VLOOKUP(B47, 'CREDIT LIST'!$B:$C, 2, FALSE)), "No load")</f>
        <v>27590</v>
      </c>
      <c r="D47" s="11">
        <f>VLOOKUP(B47,[1]PAYMENT!$B:$AS,44,FALSE)</f>
        <v>5820</v>
      </c>
      <c r="E47" s="11">
        <f t="shared" si="8"/>
        <v>33410</v>
      </c>
      <c r="F47" s="12">
        <v>0</v>
      </c>
      <c r="G47" s="13">
        <f>VLOOKUP(B47,[1]PAYMENT!$B:$AT,45,FALSE)</f>
        <v>0</v>
      </c>
      <c r="H47" s="14">
        <f t="shared" si="2"/>
        <v>33410</v>
      </c>
      <c r="I47" s="15"/>
      <c r="J47" s="15"/>
      <c r="K47" s="15">
        <v>5820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>
        <v>15000</v>
      </c>
      <c r="AK47" s="15"/>
      <c r="AL47" s="15"/>
      <c r="AM47" s="15"/>
      <c r="AN47" s="15"/>
      <c r="AO47" s="15"/>
      <c r="AP47" s="15"/>
      <c r="AQ47" s="15"/>
      <c r="AR47" s="16">
        <f t="shared" si="7"/>
        <v>20820</v>
      </c>
      <c r="AS47" s="11">
        <f t="shared" si="1"/>
        <v>12590</v>
      </c>
      <c r="AT47" s="13">
        <f t="shared" si="4"/>
        <v>0</v>
      </c>
    </row>
    <row r="48" spans="1:46">
      <c r="A48" s="8">
        <v>44</v>
      </c>
      <c r="B48" s="18" t="s">
        <v>59</v>
      </c>
      <c r="C48" s="10" t="str">
        <f>IFERROR(IF(VLOOKUP(B48, 'CREDIT LIST'!$B:$C, 2, FALSE)="TRUE", "no load", VLOOKUP(B48, 'CREDIT LIST'!$B:$C, 2, FALSE)), "No load")</f>
        <v>No load</v>
      </c>
      <c r="D48" s="11">
        <f>VLOOKUP(B48,[1]PAYMENT!$B:$AS,44,FALSE)</f>
        <v>0</v>
      </c>
      <c r="E48" s="11">
        <f t="shared" si="8"/>
        <v>0</v>
      </c>
      <c r="F48" s="12">
        <v>0</v>
      </c>
      <c r="G48" s="13">
        <f>VLOOKUP(B48,[1]PAYMENT!$B:$AT,45,FALSE)</f>
        <v>0</v>
      </c>
      <c r="H48" s="14">
        <f t="shared" si="2"/>
        <v>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6">
        <f t="shared" si="7"/>
        <v>0</v>
      </c>
      <c r="AS48" s="11">
        <f t="shared" si="1"/>
        <v>0</v>
      </c>
      <c r="AT48" s="13">
        <f t="shared" si="4"/>
        <v>0</v>
      </c>
    </row>
    <row r="49" spans="1:46">
      <c r="A49" s="8">
        <v>45</v>
      </c>
      <c r="B49" s="18" t="s">
        <v>60</v>
      </c>
      <c r="C49" s="10" t="str">
        <f>IFERROR(IF(VLOOKUP(B49, 'CREDIT LIST'!$B:$C, 2, FALSE)="TRUE", "no load", VLOOKUP(B49, 'CREDIT LIST'!$B:$C, 2, FALSE)), "No load")</f>
        <v>No load</v>
      </c>
      <c r="D49" s="11">
        <f>VLOOKUP(B49,[1]PAYMENT!$B:$AS,44,FALSE)</f>
        <v>0</v>
      </c>
      <c r="E49" s="11">
        <f t="shared" si="8"/>
        <v>0</v>
      </c>
      <c r="F49" s="12">
        <v>0</v>
      </c>
      <c r="G49" s="13">
        <f>VLOOKUP(B49,[1]PAYMENT!$B:$AT,45,FALSE)</f>
        <v>0</v>
      </c>
      <c r="H49" s="14">
        <f t="shared" si="2"/>
        <v>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6">
        <f t="shared" si="7"/>
        <v>0</v>
      </c>
      <c r="AS49" s="11">
        <f t="shared" si="1"/>
        <v>0</v>
      </c>
      <c r="AT49" s="13">
        <f t="shared" si="4"/>
        <v>0</v>
      </c>
    </row>
    <row r="50" spans="1:46">
      <c r="A50" s="8">
        <v>46</v>
      </c>
      <c r="B50" s="18" t="s">
        <v>61</v>
      </c>
      <c r="C50" s="10" t="str">
        <f>IFERROR(IF(VLOOKUP(B50, 'CREDIT LIST'!$B:$C, 2, FALSE)="TRUE", "no load", VLOOKUP(B50, 'CREDIT LIST'!$B:$C, 2, FALSE)), "No load")</f>
        <v>No load</v>
      </c>
      <c r="D50" s="11">
        <f>VLOOKUP(B50,[1]PAYMENT!$B:$AS,44,FALSE)</f>
        <v>9480</v>
      </c>
      <c r="E50" s="11">
        <f t="shared" si="8"/>
        <v>9480</v>
      </c>
      <c r="F50" s="12">
        <v>0</v>
      </c>
      <c r="G50" s="13">
        <f>VLOOKUP(B50,[1]PAYMENT!$B:$AT,45,FALSE)</f>
        <v>0</v>
      </c>
      <c r="H50" s="14">
        <f t="shared" si="2"/>
        <v>9480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>
        <v>5000</v>
      </c>
      <c r="AN50" s="15"/>
      <c r="AO50" s="15"/>
      <c r="AP50" s="15"/>
      <c r="AQ50" s="15"/>
      <c r="AR50" s="16">
        <f t="shared" si="7"/>
        <v>5000</v>
      </c>
      <c r="AS50" s="11">
        <f t="shared" si="1"/>
        <v>4480</v>
      </c>
      <c r="AT50" s="13">
        <f t="shared" si="4"/>
        <v>0</v>
      </c>
    </row>
    <row r="51" spans="1:46">
      <c r="A51" s="8">
        <v>47</v>
      </c>
      <c r="B51" s="18" t="s">
        <v>62</v>
      </c>
      <c r="C51" s="10">
        <f>IFERROR(IF(VLOOKUP(B51, 'CREDIT LIST'!$B:$C, 2, FALSE)="TRUE", "no load", VLOOKUP(B51, 'CREDIT LIST'!$B:$C, 2, FALSE)), "No load")</f>
        <v>63470</v>
      </c>
      <c r="D51" s="11">
        <f>VLOOKUP(B51,[1]PAYMENT!$B:$AS,44,FALSE)</f>
        <v>0</v>
      </c>
      <c r="E51" s="11">
        <f t="shared" si="8"/>
        <v>63470</v>
      </c>
      <c r="F51" s="12">
        <v>430</v>
      </c>
      <c r="G51" s="13">
        <f>VLOOKUP(B51,[1]PAYMENT!$B:$AT,45,FALSE)</f>
        <v>0</v>
      </c>
      <c r="H51" s="14">
        <f t="shared" si="2"/>
        <v>63040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>
        <f>21500+41540</f>
        <v>63040</v>
      </c>
      <c r="AN51" s="15"/>
      <c r="AO51" s="15"/>
      <c r="AP51" s="15"/>
      <c r="AQ51" s="15"/>
      <c r="AR51" s="16">
        <f t="shared" si="7"/>
        <v>63040</v>
      </c>
      <c r="AS51" s="11">
        <f t="shared" si="1"/>
        <v>0</v>
      </c>
      <c r="AT51" s="13">
        <f t="shared" si="4"/>
        <v>0</v>
      </c>
    </row>
    <row r="52" spans="1:46">
      <c r="A52" s="8">
        <v>48</v>
      </c>
      <c r="B52" s="18" t="s">
        <v>63</v>
      </c>
      <c r="C52" s="10">
        <f>IFERROR(IF(VLOOKUP(B52, 'CREDIT LIST'!$B:$C, 2, FALSE)="TRUE", "no load", VLOOKUP(B52, 'CREDIT LIST'!$B:$C, 2, FALSE)), "No load")</f>
        <v>137380</v>
      </c>
      <c r="D52" s="11">
        <f>VLOOKUP(B52,[1]PAYMENT!$B:$AS,44,FALSE)</f>
        <v>80</v>
      </c>
      <c r="E52" s="11">
        <f t="shared" si="8"/>
        <v>137460</v>
      </c>
      <c r="F52" s="12">
        <v>0</v>
      </c>
      <c r="G52" s="13">
        <f>VLOOKUP(B52,[1]PAYMENT!$B:$AT,45,FALSE)</f>
        <v>0</v>
      </c>
      <c r="H52" s="14">
        <f t="shared" si="2"/>
        <v>137460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>
        <v>21850</v>
      </c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>
        <v>50000</v>
      </c>
      <c r="AN52" s="15">
        <v>60000</v>
      </c>
      <c r="AO52" s="15"/>
      <c r="AP52" s="15"/>
      <c r="AQ52" s="15"/>
      <c r="AR52" s="16">
        <f t="shared" si="7"/>
        <v>131850</v>
      </c>
      <c r="AS52" s="11">
        <f t="shared" si="1"/>
        <v>5610</v>
      </c>
      <c r="AT52" s="13">
        <f t="shared" si="4"/>
        <v>0</v>
      </c>
    </row>
    <row r="53" spans="1:46">
      <c r="A53" s="8">
        <v>49</v>
      </c>
      <c r="B53" s="18" t="s">
        <v>64</v>
      </c>
      <c r="C53" s="10" t="str">
        <f>IFERROR(IF(VLOOKUP(B53, 'CREDIT LIST'!$B:$C, 2, FALSE)="TRUE", "no load", VLOOKUP(B53, 'CREDIT LIST'!$B:$C, 2, FALSE)), "No load")</f>
        <v>No load</v>
      </c>
      <c r="D53" s="11">
        <f>VLOOKUP(B53,[1]PAYMENT!$B:$AS,44,FALSE)</f>
        <v>0</v>
      </c>
      <c r="E53" s="11">
        <f t="shared" si="8"/>
        <v>0</v>
      </c>
      <c r="F53" s="12">
        <v>0</v>
      </c>
      <c r="G53" s="13">
        <f>VLOOKUP(B53,[1]PAYMENT!$B:$AT,45,FALSE)</f>
        <v>0</v>
      </c>
      <c r="H53" s="14">
        <f t="shared" si="2"/>
        <v>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6">
        <f t="shared" si="7"/>
        <v>0</v>
      </c>
      <c r="AS53" s="11">
        <f t="shared" si="1"/>
        <v>0</v>
      </c>
      <c r="AT53" s="13">
        <f t="shared" si="4"/>
        <v>0</v>
      </c>
    </row>
    <row r="54" spans="1:46">
      <c r="A54" s="8">
        <v>50</v>
      </c>
      <c r="B54" s="17" t="s">
        <v>65</v>
      </c>
      <c r="C54" s="10">
        <f>IFERROR(IF(VLOOKUP(B54, 'CREDIT LIST'!$B:$C, 2, FALSE)="TRUE", "no load", VLOOKUP(B54, 'CREDIT LIST'!$B:$C, 2, FALSE)), "No load")</f>
        <v>11660</v>
      </c>
      <c r="D54" s="11">
        <f>VLOOKUP(B54,[1]PAYMENT!$B:$AS,44,FALSE)</f>
        <v>75120</v>
      </c>
      <c r="E54" s="11">
        <f t="shared" si="8"/>
        <v>86780</v>
      </c>
      <c r="F54" s="12">
        <v>0</v>
      </c>
      <c r="G54" s="13">
        <f>VLOOKUP(B54,[1]PAYMENT!$B:$AT,45,FALSE)</f>
        <v>0</v>
      </c>
      <c r="H54" s="14">
        <f t="shared" si="2"/>
        <v>86780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6">
        <f t="shared" si="7"/>
        <v>0</v>
      </c>
      <c r="AS54" s="11">
        <f t="shared" si="1"/>
        <v>86780</v>
      </c>
      <c r="AT54" s="13">
        <f t="shared" si="4"/>
        <v>0</v>
      </c>
    </row>
    <row r="55" spans="1:46">
      <c r="A55" s="8">
        <v>51</v>
      </c>
      <c r="B55" s="17" t="s">
        <v>66</v>
      </c>
      <c r="C55" s="10">
        <f>IFERROR(IF(VLOOKUP(B55, 'CREDIT LIST'!$B:$C, 2, FALSE)="TRUE", "no load", VLOOKUP(B55, 'CREDIT LIST'!$B:$C, 2, FALSE)), "No load")</f>
        <v>11600</v>
      </c>
      <c r="D55" s="11">
        <f>VLOOKUP(B55,[1]PAYMENT!$B:$AS,44,FALSE)</f>
        <v>56450</v>
      </c>
      <c r="E55" s="11">
        <f t="shared" si="8"/>
        <v>68050</v>
      </c>
      <c r="F55" s="12">
        <v>3410</v>
      </c>
      <c r="G55" s="13">
        <f>VLOOKUP(B55,[1]PAYMENT!$B:$AT,45,FALSE)</f>
        <v>0</v>
      </c>
      <c r="H55" s="14">
        <f t="shared" si="2"/>
        <v>64640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6">
        <f t="shared" si="7"/>
        <v>0</v>
      </c>
      <c r="AS55" s="11">
        <f t="shared" si="1"/>
        <v>64640</v>
      </c>
      <c r="AT55" s="13">
        <f t="shared" si="4"/>
        <v>0</v>
      </c>
    </row>
    <row r="56" spans="1:46">
      <c r="A56" s="8">
        <v>52</v>
      </c>
      <c r="B56" s="17" t="s">
        <v>67</v>
      </c>
      <c r="C56" s="10" t="str">
        <f>IFERROR(IF(VLOOKUP(B56, 'CREDIT LIST'!$B:$C, 2, FALSE)="TRUE", "no load", VLOOKUP(B56, 'CREDIT LIST'!$B:$C, 2, FALSE)), "No load")</f>
        <v>No load</v>
      </c>
      <c r="D56" s="11">
        <f>VLOOKUP(B56,[1]PAYMENT!$B:$AS,44,FALSE)</f>
        <v>0</v>
      </c>
      <c r="E56" s="11">
        <f t="shared" si="8"/>
        <v>0</v>
      </c>
      <c r="F56" s="12">
        <v>0</v>
      </c>
      <c r="G56" s="13">
        <f>VLOOKUP(B56,[1]PAYMENT!$B:$AT,45,FALSE)</f>
        <v>0</v>
      </c>
      <c r="H56" s="14">
        <f t="shared" si="2"/>
        <v>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6">
        <f t="shared" si="7"/>
        <v>0</v>
      </c>
      <c r="AS56" s="11">
        <f t="shared" si="1"/>
        <v>0</v>
      </c>
      <c r="AT56" s="13">
        <f t="shared" si="4"/>
        <v>0</v>
      </c>
    </row>
    <row r="57" spans="1:46">
      <c r="A57" s="8">
        <v>53</v>
      </c>
      <c r="B57" s="19" t="s">
        <v>68</v>
      </c>
      <c r="C57" s="10">
        <f>IFERROR(IF(VLOOKUP(B57, 'CREDIT LIST'!$B:$C, 2, FALSE)="TRUE", "no load", VLOOKUP(B57, 'CREDIT LIST'!$B:$C, 2, FALSE)), "No load")</f>
        <v>19610</v>
      </c>
      <c r="D57" s="11">
        <f>VLOOKUP(B57,[1]PAYMENT!$B:$AS,44,FALSE)</f>
        <v>36390</v>
      </c>
      <c r="E57" s="11">
        <f t="shared" si="8"/>
        <v>56000</v>
      </c>
      <c r="F57" s="12">
        <v>0</v>
      </c>
      <c r="G57" s="13">
        <f>VLOOKUP(B57,[1]PAYMENT!$B:$AT,45,FALSE)</f>
        <v>0</v>
      </c>
      <c r="H57" s="14">
        <f t="shared" si="2"/>
        <v>56000</v>
      </c>
      <c r="I57" s="15"/>
      <c r="J57" s="15"/>
      <c r="K57" s="15"/>
      <c r="L57" s="15"/>
      <c r="M57" s="15"/>
      <c r="N57" s="15"/>
      <c r="O57" s="15"/>
      <c r="P57" s="15">
        <v>36390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>
        <v>19610</v>
      </c>
      <c r="AP57" s="15"/>
      <c r="AQ57" s="15"/>
      <c r="AR57" s="16">
        <f t="shared" si="7"/>
        <v>56000</v>
      </c>
      <c r="AS57" s="11">
        <f t="shared" si="1"/>
        <v>0</v>
      </c>
      <c r="AT57" s="13">
        <f t="shared" si="4"/>
        <v>0</v>
      </c>
    </row>
    <row r="58" spans="1:46">
      <c r="A58" s="8">
        <v>54</v>
      </c>
      <c r="B58" s="19" t="s">
        <v>69</v>
      </c>
      <c r="C58" s="10" t="str">
        <f>IFERROR(IF(VLOOKUP(B58, 'CREDIT LIST'!$B:$C, 2, FALSE)="TRUE", "no load", VLOOKUP(B58, 'CREDIT LIST'!$B:$C, 2, FALSE)), "No load")</f>
        <v>No load</v>
      </c>
      <c r="D58" s="11">
        <f>VLOOKUP(B58,[1]PAYMENT!$B:$AS,44,FALSE)</f>
        <v>0</v>
      </c>
      <c r="E58" s="11">
        <f t="shared" si="8"/>
        <v>0</v>
      </c>
      <c r="F58" s="12">
        <v>0</v>
      </c>
      <c r="G58" s="13">
        <f>VLOOKUP(B58,[1]PAYMENT!$B:$AT,45,FALSE)</f>
        <v>0</v>
      </c>
      <c r="H58" s="14">
        <f t="shared" si="2"/>
        <v>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6">
        <f t="shared" si="7"/>
        <v>0</v>
      </c>
      <c r="AS58" s="11">
        <f t="shared" si="1"/>
        <v>0</v>
      </c>
      <c r="AT58" s="13">
        <f t="shared" si="4"/>
        <v>0</v>
      </c>
    </row>
    <row r="59" spans="1:46">
      <c r="A59" s="8">
        <v>55</v>
      </c>
      <c r="B59" s="18" t="s">
        <v>70</v>
      </c>
      <c r="C59" s="10">
        <f>IFERROR(IF(VLOOKUP(B59, 'CREDIT LIST'!$B:$C, 2, FALSE)="TRUE", "no load", VLOOKUP(B59, 'CREDIT LIST'!$B:$C, 2, FALSE)), "No load")</f>
        <v>144800</v>
      </c>
      <c r="D59" s="11">
        <f>VLOOKUP(B59,[1]PAYMENT!$B:$AS,44,FALSE)</f>
        <v>6950</v>
      </c>
      <c r="E59" s="11">
        <f>IF(OR(C59="", D59=""), "INCOMP", IFERROR(IF(C59="no load", 0, C59) + IF(D59="no load", 0, D59), "INCOMP"))</f>
        <v>151750</v>
      </c>
      <c r="F59" s="12">
        <v>5730</v>
      </c>
      <c r="G59" s="13">
        <f>VLOOKUP(B59,[1]PAYMENT!$B:$AT,45,FALSE)</f>
        <v>0</v>
      </c>
      <c r="H59" s="14">
        <f t="shared" si="2"/>
        <v>146020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>
        <v>100000</v>
      </c>
      <c r="AN59" s="15"/>
      <c r="AO59" s="15"/>
      <c r="AP59" s="15"/>
      <c r="AQ59" s="15">
        <v>0</v>
      </c>
      <c r="AR59" s="16">
        <f t="shared" si="7"/>
        <v>100000</v>
      </c>
      <c r="AS59" s="11">
        <f t="shared" si="1"/>
        <v>46020</v>
      </c>
      <c r="AT59" s="13">
        <f t="shared" si="4"/>
        <v>0</v>
      </c>
    </row>
    <row r="60" spans="1:46">
      <c r="A60" s="8">
        <v>56</v>
      </c>
      <c r="B60" s="18" t="s">
        <v>71</v>
      </c>
      <c r="C60" s="10" t="str">
        <f>IFERROR(IF(VLOOKUP(B60, 'CREDIT LIST'!$B:$C, 2, FALSE)="TRUE", "no load", VLOOKUP(B60, 'CREDIT LIST'!$B:$C, 2, FALSE)), "No load")</f>
        <v>No load</v>
      </c>
      <c r="D60" s="11">
        <f>VLOOKUP(B60,[1]PAYMENT!$B:$AS,44,FALSE)</f>
        <v>0</v>
      </c>
      <c r="E60" s="11">
        <f>IF(OR(C60="", D60=""), "INCOMP", IFERROR(IF(C60="no load", 0, C60) + IF(D60="no load", 0, D60), "INCOMP"))</f>
        <v>0</v>
      </c>
      <c r="F60" s="12">
        <v>0</v>
      </c>
      <c r="G60" s="13">
        <f>VLOOKUP(B60,[1]PAYMENT!$B:$AT,45,FALSE)</f>
        <v>0</v>
      </c>
      <c r="H60" s="14">
        <f t="shared" si="2"/>
        <v>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6">
        <f t="shared" si="7"/>
        <v>0</v>
      </c>
      <c r="AS60" s="11">
        <f t="shared" si="1"/>
        <v>0</v>
      </c>
      <c r="AT60" s="13">
        <f t="shared" si="4"/>
        <v>0</v>
      </c>
    </row>
    <row r="61" spans="1:46">
      <c r="A61" s="8">
        <v>57</v>
      </c>
      <c r="B61" s="18" t="s">
        <v>72</v>
      </c>
      <c r="C61" s="10" t="str">
        <f>IFERROR(IF(VLOOKUP(B61, 'CREDIT LIST'!$B:$C, 2, FALSE)="TRUE", "no load", VLOOKUP(B61, 'CREDIT LIST'!$B:$C, 2, FALSE)), "No load")</f>
        <v>No load</v>
      </c>
      <c r="D61" s="11">
        <f>VLOOKUP(B61,[1]PAYMENT!$B:$AS,44,FALSE)</f>
        <v>6490</v>
      </c>
      <c r="E61" s="11">
        <f t="shared" ref="E61" si="9">IF(OR(C61="", D61=""), "INCOMP", IFERROR(IF(C61="no load", 0, C61) + IF(D61="no load", 0, D61), "INCOMP"))</f>
        <v>6490</v>
      </c>
      <c r="F61" s="12">
        <v>0</v>
      </c>
      <c r="G61" s="13">
        <f>VLOOKUP(B61,[1]PAYMENT!$B:$AT,45,FALSE)</f>
        <v>0</v>
      </c>
      <c r="H61" s="14">
        <f t="shared" si="2"/>
        <v>6490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6">
        <f t="shared" si="7"/>
        <v>0</v>
      </c>
      <c r="AS61" s="11">
        <f t="shared" si="1"/>
        <v>6490</v>
      </c>
      <c r="AT61" s="13">
        <f t="shared" si="4"/>
        <v>0</v>
      </c>
    </row>
    <row r="62" spans="1:46">
      <c r="A62" s="8">
        <v>58</v>
      </c>
      <c r="B62" s="18" t="s">
        <v>73</v>
      </c>
      <c r="C62" s="10">
        <f>IFERROR(IF(VLOOKUP(B62, 'CREDIT LIST'!$B:$C, 2, FALSE)="TRUE", "no load", VLOOKUP(B62, 'CREDIT LIST'!$B:$C, 2, FALSE)), "No load")</f>
        <v>20590</v>
      </c>
      <c r="D62" s="11">
        <f>VLOOKUP(B62,[1]PAYMENT!$B:$AS,44,FALSE)</f>
        <v>800</v>
      </c>
      <c r="E62" s="11">
        <f>IF(OR(C62="", D62=""), "INCOMP", IFERROR(IF(C62="no load", 0, C62) + IF(D62="no load", 0, D62), "INCOMP"))</f>
        <v>21390</v>
      </c>
      <c r="F62" s="12">
        <v>0</v>
      </c>
      <c r="G62" s="13">
        <f>VLOOKUP(B62,[1]PAYMENT!$B:$AT,45,FALSE)</f>
        <v>0</v>
      </c>
      <c r="H62" s="14">
        <f t="shared" si="2"/>
        <v>21390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6">
        <f t="shared" si="7"/>
        <v>0</v>
      </c>
      <c r="AS62" s="11">
        <f t="shared" si="1"/>
        <v>21390</v>
      </c>
      <c r="AT62" s="13">
        <f t="shared" si="4"/>
        <v>0</v>
      </c>
    </row>
    <row r="63" spans="1:46">
      <c r="A63" s="8">
        <v>59</v>
      </c>
      <c r="B63" s="17" t="s">
        <v>74</v>
      </c>
      <c r="C63" s="10">
        <f>IFERROR(IF(VLOOKUP(B63, 'CREDIT LIST'!$B:$C, 2, FALSE)="TRUE", "no load", VLOOKUP(B63, 'CREDIT LIST'!$B:$C, 2, FALSE)), "No load")</f>
        <v>9700</v>
      </c>
      <c r="D63" s="11">
        <f>VLOOKUP(B63,[1]PAYMENT!$B:$AS,44,FALSE)</f>
        <v>4440</v>
      </c>
      <c r="E63" s="11">
        <f>IF(OR(C63="", D63=""), "INCOMP", IFERROR(IF(C63="no load", 0, C63) + IF(D63="no load", 0, D63), "INCOMP"))</f>
        <v>14140</v>
      </c>
      <c r="F63" s="12">
        <v>1710</v>
      </c>
      <c r="G63" s="13">
        <f>VLOOKUP(B63,[1]PAYMENT!$B:$AT,45,FALSE)</f>
        <v>0</v>
      </c>
      <c r="H63" s="14">
        <f t="shared" si="2"/>
        <v>12430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6">
        <f t="shared" si="7"/>
        <v>0</v>
      </c>
      <c r="AS63" s="11">
        <f t="shared" si="1"/>
        <v>12430</v>
      </c>
      <c r="AT63" s="13">
        <f t="shared" si="4"/>
        <v>0</v>
      </c>
    </row>
    <row r="64" spans="1:46">
      <c r="A64" s="8">
        <v>60</v>
      </c>
      <c r="B64" s="18" t="s">
        <v>75</v>
      </c>
      <c r="C64" s="10" t="str">
        <f>IFERROR(IF(VLOOKUP(B64, 'CREDIT LIST'!$B:$C, 2, FALSE)="TRUE", "no load", VLOOKUP(B64, 'CREDIT LIST'!$B:$C, 2, FALSE)), "No load")</f>
        <v>No load</v>
      </c>
      <c r="D64" s="11">
        <f>VLOOKUP(B64,[1]PAYMENT!$B:$AS,44,FALSE)</f>
        <v>0</v>
      </c>
      <c r="E64" s="11">
        <f t="shared" ref="E64:E71" si="10">IF(OR(C64="", D64=""), "INCOMP", IFERROR(IF(C64="no load", 0, C64) + IF(D64="no load", 0, D64), "INCOMP"))</f>
        <v>0</v>
      </c>
      <c r="F64" s="12">
        <v>0</v>
      </c>
      <c r="G64" s="13">
        <f>VLOOKUP(B64,[1]PAYMENT!$B:$AT,45,FALSE)</f>
        <v>0</v>
      </c>
      <c r="H64" s="14">
        <f t="shared" si="2"/>
        <v>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6">
        <f t="shared" si="7"/>
        <v>0</v>
      </c>
      <c r="AS64" s="11">
        <f t="shared" si="1"/>
        <v>0</v>
      </c>
      <c r="AT64" s="13">
        <f t="shared" si="4"/>
        <v>0</v>
      </c>
    </row>
    <row r="65" spans="1:46">
      <c r="A65" s="8">
        <v>61</v>
      </c>
      <c r="B65" s="18" t="s">
        <v>76</v>
      </c>
      <c r="C65" s="10" t="str">
        <f>IFERROR(IF(VLOOKUP(B65, 'CREDIT LIST'!$B:$C, 2, FALSE)="TRUE", "no load", VLOOKUP(B65, 'CREDIT LIST'!$B:$C, 2, FALSE)), "No load")</f>
        <v>No load</v>
      </c>
      <c r="D65" s="11">
        <f>VLOOKUP(B65,[1]PAYMENT!$B:$AS,44,FALSE)</f>
        <v>620</v>
      </c>
      <c r="E65" s="11">
        <f t="shared" si="10"/>
        <v>620</v>
      </c>
      <c r="F65" s="12">
        <v>0</v>
      </c>
      <c r="G65" s="13">
        <f>VLOOKUP(B65,[1]PAYMENT!$B:$AT,45,FALSE)</f>
        <v>0</v>
      </c>
      <c r="H65" s="14">
        <f t="shared" si="2"/>
        <v>620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6">
        <f t="shared" si="7"/>
        <v>0</v>
      </c>
      <c r="AS65" s="11">
        <f t="shared" si="1"/>
        <v>620</v>
      </c>
      <c r="AT65" s="13">
        <f t="shared" si="4"/>
        <v>0</v>
      </c>
    </row>
    <row r="66" spans="1:46">
      <c r="A66" s="8">
        <v>62</v>
      </c>
      <c r="B66" s="18" t="s">
        <v>77</v>
      </c>
      <c r="C66" s="10">
        <f>IFERROR(IF(VLOOKUP(B66, 'CREDIT LIST'!$B:$C, 2, FALSE)="TRUE", "no load", VLOOKUP(B66, 'CREDIT LIST'!$B:$C, 2, FALSE)), "No load")</f>
        <v>3590</v>
      </c>
      <c r="D66" s="11">
        <f>VLOOKUP(B66,[1]PAYMENT!$B:$AS,44,FALSE)</f>
        <v>0</v>
      </c>
      <c r="E66" s="11">
        <f t="shared" si="10"/>
        <v>3590</v>
      </c>
      <c r="F66" s="12">
        <v>0</v>
      </c>
      <c r="G66" s="13">
        <f>VLOOKUP(B66,[1]PAYMENT!$B:$AT,45,FALSE)</f>
        <v>0</v>
      </c>
      <c r="H66" s="14">
        <f t="shared" si="2"/>
        <v>3590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>
        <v>3590</v>
      </c>
      <c r="AN66" s="15"/>
      <c r="AO66" s="15"/>
      <c r="AP66" s="15"/>
      <c r="AQ66" s="15"/>
      <c r="AR66" s="16">
        <f t="shared" si="7"/>
        <v>3590</v>
      </c>
      <c r="AS66" s="11">
        <f t="shared" si="1"/>
        <v>0</v>
      </c>
      <c r="AT66" s="13">
        <f t="shared" si="4"/>
        <v>0</v>
      </c>
    </row>
    <row r="67" spans="1:46">
      <c r="A67" s="8">
        <v>63</v>
      </c>
      <c r="B67" s="18" t="s">
        <v>78</v>
      </c>
      <c r="C67" s="10">
        <f>IFERROR(IF(VLOOKUP(B67, 'CREDIT LIST'!$B:$C, 2, FALSE)="TRUE", "no load", VLOOKUP(B67, 'CREDIT LIST'!$B:$C, 2, FALSE)), "No load")</f>
        <v>10310</v>
      </c>
      <c r="D67" s="11">
        <f>VLOOKUP(B67,[1]PAYMENT!$B:$AS,44,FALSE)</f>
        <v>6990</v>
      </c>
      <c r="E67" s="11">
        <f t="shared" si="10"/>
        <v>17300</v>
      </c>
      <c r="F67" s="12">
        <v>0</v>
      </c>
      <c r="G67" s="13">
        <f>VLOOKUP(B67,[1]PAYMENT!$B:$AT,45,FALSE)</f>
        <v>0</v>
      </c>
      <c r="H67" s="14">
        <f t="shared" si="2"/>
        <v>17300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>
        <v>17300</v>
      </c>
      <c r="AP67" s="15"/>
      <c r="AQ67" s="15"/>
      <c r="AR67" s="16">
        <f t="shared" si="7"/>
        <v>17300</v>
      </c>
      <c r="AS67" s="11">
        <f t="shared" si="1"/>
        <v>0</v>
      </c>
      <c r="AT67" s="13">
        <f t="shared" si="4"/>
        <v>0</v>
      </c>
    </row>
    <row r="68" spans="1:46">
      <c r="A68" s="8">
        <v>64</v>
      </c>
      <c r="B68" s="17" t="s">
        <v>79</v>
      </c>
      <c r="C68" s="10" t="str">
        <f>IFERROR(IF(VLOOKUP(B68, 'CREDIT LIST'!$B:$C, 2, FALSE)="TRUE", "no load", VLOOKUP(B68, 'CREDIT LIST'!$B:$C, 2, FALSE)), "No load")</f>
        <v>No load</v>
      </c>
      <c r="D68" s="11">
        <f>VLOOKUP(B68,[1]PAYMENT!$B:$AS,44,FALSE)</f>
        <v>0</v>
      </c>
      <c r="E68" s="11">
        <f t="shared" si="10"/>
        <v>0</v>
      </c>
      <c r="F68" s="12">
        <v>0</v>
      </c>
      <c r="G68" s="13">
        <f>VLOOKUP(B68,[1]PAYMENT!$B:$AT,45,FALSE)</f>
        <v>0</v>
      </c>
      <c r="H68" s="14">
        <f t="shared" si="2"/>
        <v>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6">
        <f t="shared" si="7"/>
        <v>0</v>
      </c>
      <c r="AS68" s="11">
        <f t="shared" si="1"/>
        <v>0</v>
      </c>
      <c r="AT68" s="13">
        <f t="shared" si="4"/>
        <v>0</v>
      </c>
    </row>
    <row r="69" spans="1:46">
      <c r="A69" s="8">
        <v>65</v>
      </c>
      <c r="B69" s="18" t="s">
        <v>80</v>
      </c>
      <c r="C69" s="10" t="str">
        <f>IFERROR(IF(VLOOKUP(B69, 'CREDIT LIST'!$B:$C, 2, FALSE)="TRUE", "no load", VLOOKUP(B69, 'CREDIT LIST'!$B:$C, 2, FALSE)), "No load")</f>
        <v>No load</v>
      </c>
      <c r="D69" s="11">
        <f>VLOOKUP(B69,[1]PAYMENT!$B:$AS,44,FALSE)</f>
        <v>0</v>
      </c>
      <c r="E69" s="11">
        <f t="shared" si="10"/>
        <v>0</v>
      </c>
      <c r="F69" s="12">
        <v>0</v>
      </c>
      <c r="G69" s="13">
        <f>VLOOKUP(B69,[1]PAYMENT!$B:$AT,45,FALSE)</f>
        <v>0</v>
      </c>
      <c r="H69" s="14">
        <f t="shared" si="2"/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6">
        <f t="shared" si="7"/>
        <v>0</v>
      </c>
      <c r="AS69" s="11">
        <f t="shared" si="1"/>
        <v>0</v>
      </c>
      <c r="AT69" s="13">
        <f t="shared" si="4"/>
        <v>0</v>
      </c>
    </row>
    <row r="70" spans="1:46">
      <c r="A70" s="8">
        <v>66</v>
      </c>
      <c r="B70" s="18" t="s">
        <v>81</v>
      </c>
      <c r="C70" s="10" t="str">
        <f>IFERROR(IF(VLOOKUP(B70, 'CREDIT LIST'!$B:$C, 2, FALSE)="TRUE", "no load", VLOOKUP(B70, 'CREDIT LIST'!$B:$C, 2, FALSE)), "No load")</f>
        <v>No load</v>
      </c>
      <c r="D70" s="11">
        <f>VLOOKUP(B70,[1]PAYMENT!$B:$AS,44,FALSE)</f>
        <v>0</v>
      </c>
      <c r="E70" s="11">
        <f t="shared" si="10"/>
        <v>0</v>
      </c>
      <c r="F70" s="12">
        <v>0</v>
      </c>
      <c r="G70" s="13">
        <f>VLOOKUP(B70,[1]PAYMENT!$B:$AT,45,FALSE)</f>
        <v>0</v>
      </c>
      <c r="H70" s="14">
        <f t="shared" si="2"/>
        <v>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6">
        <f t="shared" si="7"/>
        <v>0</v>
      </c>
      <c r="AS70" s="11">
        <f t="shared" si="1"/>
        <v>0</v>
      </c>
      <c r="AT70" s="13">
        <f t="shared" si="4"/>
        <v>0</v>
      </c>
    </row>
    <row r="71" spans="1:46">
      <c r="A71" s="8">
        <v>67</v>
      </c>
      <c r="B71" s="18" t="s">
        <v>82</v>
      </c>
      <c r="C71" s="10">
        <f>IFERROR(IF(VLOOKUP(B71, 'CREDIT LIST'!$B:$C, 2, FALSE)="TRUE", "no load", VLOOKUP(B71, 'CREDIT LIST'!$B:$C, 2, FALSE)), "No load")</f>
        <v>13710</v>
      </c>
      <c r="D71" s="11">
        <f>VLOOKUP(B71,[1]PAYMENT!$B:$AS,44,FALSE)</f>
        <v>65660</v>
      </c>
      <c r="E71" s="11">
        <f t="shared" si="10"/>
        <v>79370</v>
      </c>
      <c r="F71" s="12">
        <v>670</v>
      </c>
      <c r="G71" s="13">
        <f>VLOOKUP(B71,[1]PAYMENT!$B:$AT,45,FALSE)</f>
        <v>0</v>
      </c>
      <c r="H71" s="14">
        <f t="shared" ref="H71:H73" si="11">ABS(IF((E71=0),0,MAX(0,IF(OR(D71="", E71="", F71=""),C71, E71-F71-G71))))</f>
        <v>78700</v>
      </c>
      <c r="I71" s="15">
        <v>30000</v>
      </c>
      <c r="J71" s="15"/>
      <c r="K71" s="15">
        <v>0</v>
      </c>
      <c r="L71" s="15"/>
      <c r="M71" s="15"/>
      <c r="N71" s="15">
        <v>23700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6">
        <f t="shared" si="7"/>
        <v>53700</v>
      </c>
      <c r="AS71" s="11">
        <f t="shared" si="1"/>
        <v>25000</v>
      </c>
      <c r="AT71" s="13">
        <f t="shared" si="4"/>
        <v>0</v>
      </c>
    </row>
    <row r="72" spans="1:46">
      <c r="A72" s="8">
        <v>68</v>
      </c>
      <c r="B72" s="18" t="s">
        <v>83</v>
      </c>
      <c r="C72" s="10" t="str">
        <f>IFERROR(IF(VLOOKUP(B72, 'CREDIT LIST'!$B:$C, 2, FALSE)="TRUE", "no load", VLOOKUP(B72, 'CREDIT LIST'!$B:$C, 2, FALSE)), "No load")</f>
        <v>No load</v>
      </c>
      <c r="D72" s="11">
        <f>VLOOKUP(B72,[1]PAYMENT!$B:$AS,44,FALSE)</f>
        <v>0</v>
      </c>
      <c r="E72" s="11">
        <f>IF(OR(C72="", D72=""), "INCOMP", IFERROR(IF(C72="no load", 0, C72) + IF(D72="no load", 0, D72), "INCOMP"))</f>
        <v>0</v>
      </c>
      <c r="F72" s="12">
        <v>0</v>
      </c>
      <c r="G72" s="13">
        <f>VLOOKUP(B72,[1]PAYMENT!$B:$AT,45,FALSE)</f>
        <v>0</v>
      </c>
      <c r="H72" s="14">
        <f t="shared" si="11"/>
        <v>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6">
        <f t="shared" si="7"/>
        <v>0</v>
      </c>
      <c r="AS72" s="11">
        <f t="shared" si="1"/>
        <v>0</v>
      </c>
      <c r="AT72" s="13">
        <f t="shared" si="4"/>
        <v>0</v>
      </c>
    </row>
    <row r="73" spans="1:46">
      <c r="A73" s="8">
        <v>69</v>
      </c>
      <c r="B73" s="18" t="s">
        <v>84</v>
      </c>
      <c r="C73" s="10">
        <f>IFERROR(IF(VLOOKUP(B73, 'CREDIT LIST'!$B:$C, 2, FALSE)="TRUE", "no load", VLOOKUP(B73, 'CREDIT LIST'!$B:$C, 2, FALSE)), "No load")</f>
        <v>39250</v>
      </c>
      <c r="D73" s="11">
        <f>VLOOKUP(B73,[1]PAYMENT!$B:$AS,44,FALSE)</f>
        <v>55050</v>
      </c>
      <c r="E73" s="11">
        <f>IF(OR(C73="", D73=""), "INCOMP", IFERROR(IF(C73="no load", 0, C73) + IF(D73="no load", 0, D73), "INCOMP"))</f>
        <v>94300</v>
      </c>
      <c r="F73" s="12">
        <v>0</v>
      </c>
      <c r="G73" s="13">
        <f>VLOOKUP(B73,[1]PAYMENT!$B:$AT,45,FALSE)</f>
        <v>0</v>
      </c>
      <c r="H73" s="14">
        <f t="shared" si="11"/>
        <v>94300</v>
      </c>
      <c r="I73" s="15">
        <v>26000</v>
      </c>
      <c r="J73" s="15"/>
      <c r="K73" s="15">
        <v>18000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6">
        <f t="shared" si="7"/>
        <v>44000</v>
      </c>
      <c r="AS73" s="11">
        <f t="shared" si="1"/>
        <v>50300</v>
      </c>
      <c r="AT73" s="13">
        <f t="shared" si="4"/>
        <v>0</v>
      </c>
    </row>
    <row r="74" spans="1:46">
      <c r="A74" s="51" t="s">
        <v>85</v>
      </c>
      <c r="B74" s="52"/>
      <c r="C74" s="20">
        <f t="shared" ref="C74" si="12">SUM(C5:C73)</f>
        <v>4254840</v>
      </c>
      <c r="D74" s="20">
        <f>SUM(D5:D73)</f>
        <v>3063780</v>
      </c>
      <c r="E74" s="21">
        <f>SUM(E5:E73)</f>
        <v>7318620</v>
      </c>
      <c r="F74" s="20">
        <f t="shared" ref="F74:AP74" si="13">SUM(F5:F73)</f>
        <v>54075</v>
      </c>
      <c r="G74" s="20">
        <f t="shared" si="13"/>
        <v>21730</v>
      </c>
      <c r="H74" s="20">
        <f t="shared" si="13"/>
        <v>7242815</v>
      </c>
      <c r="I74" s="22">
        <f t="shared" si="13"/>
        <v>111940</v>
      </c>
      <c r="J74" s="22">
        <f t="shared" si="13"/>
        <v>0</v>
      </c>
      <c r="K74" s="22">
        <f t="shared" si="13"/>
        <v>71340</v>
      </c>
      <c r="L74" s="22">
        <f t="shared" si="13"/>
        <v>0</v>
      </c>
      <c r="M74" s="22">
        <f t="shared" si="13"/>
        <v>0</v>
      </c>
      <c r="N74" s="22">
        <f t="shared" si="13"/>
        <v>23700</v>
      </c>
      <c r="O74" s="22">
        <f t="shared" si="13"/>
        <v>0</v>
      </c>
      <c r="P74" s="22">
        <f t="shared" si="13"/>
        <v>36390</v>
      </c>
      <c r="Q74" s="22">
        <f t="shared" si="13"/>
        <v>0</v>
      </c>
      <c r="R74" s="22">
        <f t="shared" si="13"/>
        <v>0</v>
      </c>
      <c r="S74" s="22">
        <f t="shared" si="13"/>
        <v>50180</v>
      </c>
      <c r="T74" s="22">
        <f t="shared" si="13"/>
        <v>21850</v>
      </c>
      <c r="U74" s="22">
        <f t="shared" si="13"/>
        <v>0</v>
      </c>
      <c r="V74" s="22">
        <f t="shared" si="13"/>
        <v>0</v>
      </c>
      <c r="W74" s="22">
        <f t="shared" si="13"/>
        <v>0</v>
      </c>
      <c r="X74" s="22">
        <f t="shared" si="13"/>
        <v>0</v>
      </c>
      <c r="Y74" s="22">
        <f t="shared" si="13"/>
        <v>0</v>
      </c>
      <c r="Z74" s="22">
        <f t="shared" si="13"/>
        <v>0</v>
      </c>
      <c r="AA74" s="22">
        <f t="shared" si="13"/>
        <v>0</v>
      </c>
      <c r="AB74" s="22">
        <f t="shared" si="13"/>
        <v>0</v>
      </c>
      <c r="AC74" s="22">
        <f t="shared" si="13"/>
        <v>130000</v>
      </c>
      <c r="AD74" s="22">
        <f t="shared" si="13"/>
        <v>0</v>
      </c>
      <c r="AE74" s="22">
        <f t="shared" si="13"/>
        <v>0</v>
      </c>
      <c r="AF74" s="22">
        <f t="shared" si="13"/>
        <v>0</v>
      </c>
      <c r="AG74" s="22">
        <f t="shared" si="13"/>
        <v>0</v>
      </c>
      <c r="AH74" s="22">
        <f t="shared" si="13"/>
        <v>0</v>
      </c>
      <c r="AI74" s="22">
        <f t="shared" si="13"/>
        <v>0</v>
      </c>
      <c r="AJ74" s="22">
        <f t="shared" si="13"/>
        <v>15000</v>
      </c>
      <c r="AK74" s="22">
        <f t="shared" si="13"/>
        <v>0</v>
      </c>
      <c r="AL74" s="22">
        <f t="shared" si="13"/>
        <v>0</v>
      </c>
      <c r="AM74" s="22">
        <f t="shared" si="13"/>
        <v>1001930</v>
      </c>
      <c r="AN74" s="22">
        <f t="shared" si="13"/>
        <v>60000</v>
      </c>
      <c r="AO74" s="22">
        <f t="shared" si="13"/>
        <v>134330</v>
      </c>
      <c r="AP74" s="22">
        <f t="shared" si="13"/>
        <v>0</v>
      </c>
      <c r="AQ74" s="22">
        <f>SUM(AQ5:AQ73)</f>
        <v>0</v>
      </c>
      <c r="AR74" s="20">
        <f>SUM(AR5:AR73)</f>
        <v>1656660</v>
      </c>
      <c r="AS74" s="20">
        <f>SUM(AS5:AS73)</f>
        <v>5586165</v>
      </c>
      <c r="AT74" s="20">
        <f>SUM(AT5:AT73)</f>
        <v>10</v>
      </c>
    </row>
    <row r="79" spans="1:46" ht="15.75" thickBot="1"/>
    <row r="80" spans="1:46">
      <c r="G80" s="23" t="s">
        <v>86</v>
      </c>
      <c r="H80" s="24" t="s">
        <v>87</v>
      </c>
      <c r="I80" s="24" t="s">
        <v>10</v>
      </c>
      <c r="J80" s="24" t="s">
        <v>11</v>
      </c>
      <c r="K80" s="24" t="s">
        <v>12</v>
      </c>
      <c r="L80" s="24" t="s">
        <v>13</v>
      </c>
      <c r="M80" s="25" t="s">
        <v>88</v>
      </c>
    </row>
    <row r="81" spans="7:13">
      <c r="G81" s="26" t="s">
        <v>89</v>
      </c>
      <c r="H81" s="27">
        <f>I74</f>
        <v>111940</v>
      </c>
      <c r="I81" s="27">
        <f>J74</f>
        <v>0</v>
      </c>
      <c r="J81" s="27">
        <f t="shared" ref="J81:L81" si="14">K74</f>
        <v>71340</v>
      </c>
      <c r="K81" s="27">
        <f t="shared" si="14"/>
        <v>0</v>
      </c>
      <c r="L81" s="27">
        <f t="shared" si="14"/>
        <v>0</v>
      </c>
      <c r="M81" s="28">
        <f>SUM(H81:L81)</f>
        <v>183280</v>
      </c>
    </row>
    <row r="82" spans="7:13">
      <c r="G82" s="26" t="s">
        <v>90</v>
      </c>
      <c r="H82" s="27">
        <f>N74</f>
        <v>23700</v>
      </c>
      <c r="I82" s="27">
        <f t="shared" ref="I82:L82" si="15">O74</f>
        <v>0</v>
      </c>
      <c r="J82" s="27">
        <f t="shared" si="15"/>
        <v>36390</v>
      </c>
      <c r="K82" s="27">
        <f t="shared" si="15"/>
        <v>0</v>
      </c>
      <c r="L82" s="27">
        <f t="shared" si="15"/>
        <v>0</v>
      </c>
      <c r="M82" s="28">
        <f>SUM(H82:L82)</f>
        <v>60090</v>
      </c>
    </row>
    <row r="83" spans="7:13">
      <c r="G83" s="26">
        <v>45664</v>
      </c>
      <c r="H83" s="27">
        <f>S74</f>
        <v>50180</v>
      </c>
      <c r="I83" s="27">
        <f t="shared" ref="I83:L83" si="16">T74</f>
        <v>21850</v>
      </c>
      <c r="J83" s="27">
        <f t="shared" si="16"/>
        <v>0</v>
      </c>
      <c r="K83" s="27">
        <f t="shared" si="16"/>
        <v>0</v>
      </c>
      <c r="L83" s="27">
        <f t="shared" si="16"/>
        <v>0</v>
      </c>
      <c r="M83" s="28">
        <f t="shared" ref="M83:M87" si="17">SUM(H83:L83)</f>
        <v>72030</v>
      </c>
    </row>
    <row r="84" spans="7:13">
      <c r="G84" s="26">
        <v>45665</v>
      </c>
      <c r="H84" s="27">
        <f>X74</f>
        <v>0</v>
      </c>
      <c r="I84" s="27">
        <f t="shared" ref="I84:L84" si="18">Y74</f>
        <v>0</v>
      </c>
      <c r="J84" s="27">
        <f t="shared" si="18"/>
        <v>0</v>
      </c>
      <c r="K84" s="27">
        <f t="shared" si="18"/>
        <v>0</v>
      </c>
      <c r="L84" s="27">
        <f t="shared" si="18"/>
        <v>0</v>
      </c>
      <c r="M84" s="28">
        <f t="shared" si="17"/>
        <v>0</v>
      </c>
    </row>
    <row r="85" spans="7:13">
      <c r="G85" s="26">
        <v>45695</v>
      </c>
      <c r="H85" s="27">
        <f>AC74</f>
        <v>130000</v>
      </c>
      <c r="I85" s="27">
        <f t="shared" ref="I85:L85" si="19">AD74</f>
        <v>0</v>
      </c>
      <c r="J85" s="27">
        <f t="shared" si="19"/>
        <v>0</v>
      </c>
      <c r="K85" s="27">
        <f t="shared" si="19"/>
        <v>0</v>
      </c>
      <c r="L85" s="27">
        <f t="shared" si="19"/>
        <v>0</v>
      </c>
      <c r="M85" s="28">
        <f t="shared" si="17"/>
        <v>130000</v>
      </c>
    </row>
    <row r="86" spans="7:13">
      <c r="G86" s="26">
        <v>45696</v>
      </c>
      <c r="H86" s="27">
        <f>AH74</f>
        <v>0</v>
      </c>
      <c r="I86" s="27">
        <f t="shared" ref="I86:L86" si="20">AI74</f>
        <v>0</v>
      </c>
      <c r="J86" s="27">
        <f t="shared" si="20"/>
        <v>15000</v>
      </c>
      <c r="K86" s="27">
        <f t="shared" si="20"/>
        <v>0</v>
      </c>
      <c r="L86" s="27">
        <f t="shared" si="20"/>
        <v>0</v>
      </c>
      <c r="M86" s="28">
        <f t="shared" si="17"/>
        <v>15000</v>
      </c>
    </row>
    <row r="87" spans="7:13">
      <c r="G87" s="26">
        <v>45723</v>
      </c>
      <c r="H87" s="27">
        <f>AM74</f>
        <v>1001930</v>
      </c>
      <c r="I87" s="27">
        <f t="shared" ref="I87:L87" si="21">AN74</f>
        <v>60000</v>
      </c>
      <c r="J87" s="27">
        <f t="shared" si="21"/>
        <v>134330</v>
      </c>
      <c r="K87" s="27">
        <f t="shared" si="21"/>
        <v>0</v>
      </c>
      <c r="L87" s="27">
        <f t="shared" si="21"/>
        <v>0</v>
      </c>
      <c r="M87" s="28">
        <f t="shared" si="17"/>
        <v>1196260</v>
      </c>
    </row>
    <row r="88" spans="7:13">
      <c r="G88" s="29" t="s">
        <v>88</v>
      </c>
      <c r="H88" s="30">
        <f>SUM(H81:H87)</f>
        <v>1317750</v>
      </c>
      <c r="I88" s="30">
        <f>SUM(I81:I87)</f>
        <v>81850</v>
      </c>
      <c r="J88" s="30">
        <f>SUM(J81:J87)</f>
        <v>257060</v>
      </c>
      <c r="K88" s="30">
        <f>SUM(K81:K87)</f>
        <v>0</v>
      </c>
      <c r="L88" s="30">
        <f>SUM(L81:L87)</f>
        <v>0</v>
      </c>
      <c r="M88" s="28">
        <f>SUM(H88:L88)</f>
        <v>1656660</v>
      </c>
    </row>
  </sheetData>
  <sheetProtection selectLockedCells="1" selectUnlockedCells="1"/>
  <mergeCells count="56">
    <mergeCell ref="AR3:AR4"/>
    <mergeCell ref="AS3:AS4"/>
    <mergeCell ref="AT3:AT4"/>
    <mergeCell ref="A74:B7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L3:L4"/>
    <mergeCell ref="M3:M4"/>
    <mergeCell ref="N3:N4"/>
    <mergeCell ref="O3:O4"/>
    <mergeCell ref="P3:P4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A1:H1"/>
    <mergeCell ref="A2:H2"/>
    <mergeCell ref="I2:M2"/>
    <mergeCell ref="N2:R2"/>
    <mergeCell ref="S2:W2"/>
  </mergeCells>
  <pageMargins left="0.7" right="0.7" top="0.75" bottom="0.75" header="0.3" footer="0.3"/>
  <pageSetup scale="2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topLeftCell="A16" workbookViewId="0">
      <selection activeCell="C22" sqref="C22"/>
    </sheetView>
  </sheetViews>
  <sheetFormatPr defaultRowHeight="15"/>
  <cols>
    <col min="2" max="2" width="16.140625" customWidth="1"/>
    <col min="3" max="3" width="10.5703125" bestFit="1" customWidth="1"/>
    <col min="5" max="5" width="10.5703125" bestFit="1" customWidth="1"/>
  </cols>
  <sheetData>
    <row r="1" spans="1:3">
      <c r="A1" s="31" t="s">
        <v>99</v>
      </c>
      <c r="B1" s="31"/>
      <c r="C1" s="31"/>
    </row>
    <row r="2" spans="1:3">
      <c r="A2" s="32">
        <v>1</v>
      </c>
      <c r="B2" s="31" t="s">
        <v>22</v>
      </c>
      <c r="C2" s="33">
        <v>116560</v>
      </c>
    </row>
    <row r="3" spans="1:3">
      <c r="A3" s="32">
        <v>2</v>
      </c>
      <c r="B3" s="31" t="s">
        <v>25</v>
      </c>
      <c r="C3" s="33">
        <v>10000</v>
      </c>
    </row>
    <row r="4" spans="1:3">
      <c r="A4" s="32">
        <v>3</v>
      </c>
      <c r="B4" s="31" t="s">
        <v>28</v>
      </c>
      <c r="C4" s="33">
        <v>26860</v>
      </c>
    </row>
    <row r="5" spans="1:3">
      <c r="A5" s="32">
        <v>4</v>
      </c>
      <c r="B5" s="31" t="s">
        <v>32</v>
      </c>
      <c r="C5" s="33">
        <v>361670</v>
      </c>
    </row>
    <row r="6" spans="1:3">
      <c r="A6" s="32">
        <v>5</v>
      </c>
      <c r="B6" s="31" t="s">
        <v>33</v>
      </c>
      <c r="C6" s="33">
        <v>15080</v>
      </c>
    </row>
    <row r="7" spans="1:3">
      <c r="A7" s="32">
        <v>6</v>
      </c>
      <c r="B7" s="31" t="s">
        <v>34</v>
      </c>
      <c r="C7" s="33">
        <v>92360</v>
      </c>
    </row>
    <row r="8" spans="1:3">
      <c r="A8" s="32">
        <v>7</v>
      </c>
      <c r="B8" s="31" t="s">
        <v>41</v>
      </c>
      <c r="C8" s="33">
        <v>27410</v>
      </c>
    </row>
    <row r="9" spans="1:3">
      <c r="A9" s="32">
        <v>8</v>
      </c>
      <c r="B9" s="31" t="s">
        <v>42</v>
      </c>
      <c r="C9" s="33">
        <v>74120</v>
      </c>
    </row>
    <row r="10" spans="1:3">
      <c r="A10" s="32">
        <v>9</v>
      </c>
      <c r="B10" s="31" t="s">
        <v>100</v>
      </c>
      <c r="C10" s="33">
        <v>10670</v>
      </c>
    </row>
    <row r="11" spans="1:3">
      <c r="A11" s="32">
        <v>10</v>
      </c>
      <c r="B11" s="31" t="s">
        <v>43</v>
      </c>
      <c r="C11" s="33">
        <f>10670+87580</f>
        <v>98250</v>
      </c>
    </row>
    <row r="12" spans="1:3">
      <c r="A12" s="32">
        <v>11</v>
      </c>
      <c r="B12" s="31" t="s">
        <v>44</v>
      </c>
      <c r="C12" s="33">
        <v>13860</v>
      </c>
    </row>
    <row r="13" spans="1:3">
      <c r="A13" s="32">
        <v>12</v>
      </c>
      <c r="B13" s="31" t="s">
        <v>45</v>
      </c>
      <c r="C13" s="33">
        <v>150850</v>
      </c>
    </row>
    <row r="14" spans="1:3">
      <c r="A14" s="32">
        <v>13</v>
      </c>
      <c r="B14" s="31" t="s">
        <v>46</v>
      </c>
      <c r="C14" s="33">
        <v>6570</v>
      </c>
    </row>
    <row r="15" spans="1:3">
      <c r="A15" s="32">
        <v>14</v>
      </c>
      <c r="B15" s="31" t="s">
        <v>48</v>
      </c>
      <c r="C15" s="33">
        <v>15920</v>
      </c>
    </row>
    <row r="16" spans="1:3">
      <c r="A16" s="32">
        <v>15</v>
      </c>
      <c r="B16" s="31" t="s">
        <v>50</v>
      </c>
      <c r="C16" s="33">
        <v>129880</v>
      </c>
    </row>
    <row r="17" spans="1:3">
      <c r="A17" s="32">
        <v>16</v>
      </c>
      <c r="B17" s="31" t="s">
        <v>51</v>
      </c>
      <c r="C17" s="33">
        <v>18510</v>
      </c>
    </row>
    <row r="18" spans="1:3">
      <c r="A18" s="32">
        <v>17</v>
      </c>
      <c r="B18" s="31" t="s">
        <v>52</v>
      </c>
      <c r="C18" s="33">
        <v>2533770</v>
      </c>
    </row>
    <row r="19" spans="1:3">
      <c r="A19" s="32">
        <v>18</v>
      </c>
      <c r="B19" s="31" t="s">
        <v>53</v>
      </c>
      <c r="C19" s="33">
        <v>21200</v>
      </c>
    </row>
    <row r="20" spans="1:3">
      <c r="A20" s="32">
        <v>19</v>
      </c>
      <c r="B20" s="31" t="s">
        <v>56</v>
      </c>
      <c r="C20" s="33">
        <v>10810</v>
      </c>
    </row>
    <row r="21" spans="1:3">
      <c r="A21" s="32">
        <v>20</v>
      </c>
      <c r="B21" s="31" t="s">
        <v>57</v>
      </c>
      <c r="C21" s="33">
        <v>7230</v>
      </c>
    </row>
    <row r="22" spans="1:3">
      <c r="A22" s="32">
        <v>21</v>
      </c>
      <c r="B22" s="31" t="s">
        <v>58</v>
      </c>
      <c r="C22" s="33">
        <f>6170+21420</f>
        <v>27590</v>
      </c>
    </row>
    <row r="23" spans="1:3">
      <c r="A23" s="32">
        <v>22</v>
      </c>
      <c r="B23" s="31" t="s">
        <v>62</v>
      </c>
      <c r="C23" s="33">
        <v>63470</v>
      </c>
    </row>
    <row r="24" spans="1:3">
      <c r="A24" s="32">
        <v>23</v>
      </c>
      <c r="B24" s="31" t="s">
        <v>63</v>
      </c>
      <c r="C24" s="33">
        <v>137380</v>
      </c>
    </row>
    <row r="25" spans="1:3">
      <c r="A25" s="32">
        <v>24</v>
      </c>
      <c r="B25" s="31" t="s">
        <v>65</v>
      </c>
      <c r="C25" s="33">
        <v>11660</v>
      </c>
    </row>
    <row r="26" spans="1:3">
      <c r="A26" s="32">
        <v>25</v>
      </c>
      <c r="B26" s="31" t="s">
        <v>66</v>
      </c>
      <c r="C26" s="33">
        <v>11600</v>
      </c>
    </row>
    <row r="27" spans="1:3">
      <c r="A27" s="32">
        <v>26</v>
      </c>
      <c r="B27" s="31" t="s">
        <v>68</v>
      </c>
      <c r="C27" s="33">
        <v>19610</v>
      </c>
    </row>
    <row r="28" spans="1:3">
      <c r="A28" s="32">
        <v>27</v>
      </c>
      <c r="B28" s="31" t="s">
        <v>70</v>
      </c>
      <c r="C28" s="33">
        <v>144800</v>
      </c>
    </row>
    <row r="29" spans="1:3">
      <c r="A29" s="32">
        <v>28</v>
      </c>
      <c r="B29" s="31" t="s">
        <v>73</v>
      </c>
      <c r="C29" s="33">
        <v>20590</v>
      </c>
    </row>
    <row r="30" spans="1:3">
      <c r="A30" s="32">
        <v>29</v>
      </c>
      <c r="B30" s="31" t="s">
        <v>74</v>
      </c>
      <c r="C30" s="33">
        <v>9700</v>
      </c>
    </row>
    <row r="31" spans="1:3">
      <c r="A31" s="32">
        <v>30</v>
      </c>
      <c r="B31" s="31" t="s">
        <v>77</v>
      </c>
      <c r="C31" s="33">
        <v>3590</v>
      </c>
    </row>
    <row r="32" spans="1:3">
      <c r="A32" s="32">
        <v>31</v>
      </c>
      <c r="B32" s="31" t="s">
        <v>78</v>
      </c>
      <c r="C32" s="33">
        <v>10310</v>
      </c>
    </row>
    <row r="33" spans="1:3">
      <c r="A33" s="32">
        <v>32</v>
      </c>
      <c r="B33" s="31" t="s">
        <v>84</v>
      </c>
      <c r="C33" s="33">
        <v>39250</v>
      </c>
    </row>
    <row r="34" spans="1:3">
      <c r="A34" s="32">
        <v>33</v>
      </c>
      <c r="B34" s="31" t="s">
        <v>82</v>
      </c>
      <c r="C34" s="33">
        <v>13710</v>
      </c>
    </row>
    <row r="35" spans="1:3">
      <c r="A35" s="31" t="s">
        <v>101</v>
      </c>
      <c r="B35" s="34"/>
      <c r="C35" s="33">
        <v>4238000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2025-09-30T11:50:24Z</dcterms:created>
  <dcterms:modified xsi:type="dcterms:W3CDTF">2025-10-07T03:14:56Z</dcterms:modified>
</cp:coreProperties>
</file>