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6615" windowHeight="6150"/>
  </bookViews>
  <sheets>
    <sheet name="Sheet1" sheetId="1" r:id="rId1"/>
    <sheet name="Sheet2" sheetId="2" r:id="rId2"/>
    <sheet name="CASH" sheetId="3" r:id="rId3"/>
    <sheet name="CHEQUE" sheetId="5" r:id="rId4"/>
    <sheet name="PRABHU" sheetId="6" r:id="rId5"/>
  </sheets>
  <externalReferences>
    <externalReference r:id="rId6"/>
  </externalReferences>
  <calcPr calcId="124519"/>
</workbook>
</file>

<file path=xl/calcChain.xml><?xml version="1.0" encoding="utf-8"?>
<calcChain xmlns="http://schemas.openxmlformats.org/spreadsheetml/2006/main">
  <c r="D39" i="1"/>
  <c r="D61" l="1"/>
  <c r="D29" l="1"/>
  <c r="H10" l="1"/>
  <c r="H5"/>
  <c r="H6"/>
  <c r="H7"/>
  <c r="H8"/>
  <c r="H9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30"/>
  <c r="H31"/>
  <c r="H32"/>
  <c r="H33"/>
  <c r="H34"/>
  <c r="H35"/>
  <c r="H36"/>
  <c r="H37"/>
  <c r="H38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G19" l="1"/>
  <c r="G6"/>
  <c r="G7"/>
  <c r="G8"/>
  <c r="G9"/>
  <c r="G11"/>
  <c r="G13"/>
  <c r="G15"/>
  <c r="G16"/>
  <c r="G17"/>
  <c r="G18"/>
  <c r="G20"/>
  <c r="E6"/>
  <c r="E7"/>
  <c r="E8"/>
  <c r="E9"/>
  <c r="E10"/>
  <c r="E11"/>
  <c r="E12"/>
  <c r="E13"/>
  <c r="E14"/>
  <c r="E15"/>
  <c r="E16"/>
  <c r="E17"/>
  <c r="E18"/>
  <c r="E19"/>
  <c r="E5"/>
  <c r="I69" l="1"/>
  <c r="K69"/>
  <c r="L69"/>
  <c r="J78" s="1"/>
  <c r="M69"/>
  <c r="K78" s="1"/>
  <c r="N69"/>
  <c r="O69"/>
  <c r="P69"/>
  <c r="Q69"/>
  <c r="R69"/>
  <c r="K79" s="1"/>
  <c r="S69"/>
  <c r="T69"/>
  <c r="U69"/>
  <c r="V69"/>
  <c r="W69"/>
  <c r="K80" s="1"/>
  <c r="X69"/>
  <c r="Y69"/>
  <c r="Z69"/>
  <c r="AA69"/>
  <c r="AB69"/>
  <c r="AC69"/>
  <c r="AD69"/>
  <c r="AE69"/>
  <c r="AF69"/>
  <c r="AG69"/>
  <c r="K82" s="1"/>
  <c r="AH69"/>
  <c r="AI69"/>
  <c r="AJ69"/>
  <c r="AK69"/>
  <c r="AL69"/>
  <c r="K83" s="1"/>
  <c r="K81"/>
  <c r="C5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"/>
  <c r="C7"/>
  <c r="C8"/>
  <c r="C9"/>
  <c r="C10"/>
  <c r="C11"/>
  <c r="AO55" l="1"/>
  <c r="G26" l="1"/>
  <c r="D20"/>
  <c r="G22" l="1"/>
  <c r="G23"/>
  <c r="G24"/>
  <c r="G25"/>
  <c r="G27"/>
  <c r="G28"/>
  <c r="G29"/>
  <c r="G30"/>
  <c r="G31"/>
  <c r="G32"/>
  <c r="G33"/>
  <c r="G34"/>
  <c r="G35"/>
  <c r="G36"/>
  <c r="G38"/>
  <c r="G40"/>
  <c r="G41"/>
  <c r="G42"/>
  <c r="G43"/>
  <c r="G44"/>
  <c r="G45"/>
  <c r="G46"/>
  <c r="G47"/>
  <c r="G48"/>
  <c r="G49"/>
  <c r="G50"/>
  <c r="G51"/>
  <c r="G52"/>
  <c r="G53"/>
  <c r="G55"/>
  <c r="G56"/>
  <c r="G57"/>
  <c r="G58"/>
  <c r="G59"/>
  <c r="G60"/>
  <c r="G62"/>
  <c r="G63"/>
  <c r="G64"/>
  <c r="G65"/>
  <c r="G66"/>
  <c r="G67"/>
  <c r="G68"/>
  <c r="AR12"/>
  <c r="AS12" s="1"/>
  <c r="AR10"/>
  <c r="AO7"/>
  <c r="AR54"/>
  <c r="E54"/>
  <c r="G5"/>
  <c r="D19"/>
  <c r="F49"/>
  <c r="F48"/>
  <c r="F32"/>
  <c r="F22"/>
  <c r="F13"/>
  <c r="F5"/>
  <c r="D63"/>
  <c r="D62"/>
  <c r="D25"/>
  <c r="D26"/>
  <c r="E26" s="1"/>
  <c r="AT12" l="1"/>
  <c r="AS54"/>
  <c r="D15"/>
  <c r="D5"/>
  <c r="D64"/>
  <c r="AT54" l="1"/>
  <c r="AS10"/>
  <c r="D7"/>
  <c r="D8"/>
  <c r="D9"/>
  <c r="D11"/>
  <c r="D13"/>
  <c r="D14"/>
  <c r="D16"/>
  <c r="D17"/>
  <c r="D18"/>
  <c r="D21"/>
  <c r="D22"/>
  <c r="D23"/>
  <c r="D24"/>
  <c r="D27"/>
  <c r="D28"/>
  <c r="D30"/>
  <c r="D31"/>
  <c r="D32"/>
  <c r="D33"/>
  <c r="D34"/>
  <c r="D35"/>
  <c r="D36"/>
  <c r="D37"/>
  <c r="D38"/>
  <c r="D40"/>
  <c r="D41"/>
  <c r="D42"/>
  <c r="D43"/>
  <c r="D44"/>
  <c r="D45"/>
  <c r="D46"/>
  <c r="D47"/>
  <c r="D48"/>
  <c r="D49"/>
  <c r="D50"/>
  <c r="D51"/>
  <c r="D52"/>
  <c r="D53"/>
  <c r="D55"/>
  <c r="D56"/>
  <c r="D57"/>
  <c r="D58"/>
  <c r="D59"/>
  <c r="E59" s="1"/>
  <c r="D60"/>
  <c r="E60" s="1"/>
  <c r="E61"/>
  <c r="H61" s="1"/>
  <c r="E64"/>
  <c r="D65"/>
  <c r="D66"/>
  <c r="D67"/>
  <c r="D68"/>
  <c r="D6"/>
  <c r="J67"/>
  <c r="J69" s="1"/>
  <c r="AT10" l="1"/>
  <c r="C69"/>
  <c r="D69"/>
  <c r="F69"/>
  <c r="G69"/>
  <c r="G78"/>
  <c r="H78"/>
  <c r="I78"/>
  <c r="H79"/>
  <c r="I79"/>
  <c r="J79"/>
  <c r="H80"/>
  <c r="I80"/>
  <c r="J80"/>
  <c r="H81"/>
  <c r="I81"/>
  <c r="J81"/>
  <c r="H82"/>
  <c r="I82"/>
  <c r="J82"/>
  <c r="H83"/>
  <c r="I83"/>
  <c r="J83"/>
  <c r="AM69"/>
  <c r="AN69"/>
  <c r="H84" s="1"/>
  <c r="H85" s="1"/>
  <c r="AO69"/>
  <c r="I84" s="1"/>
  <c r="AP69"/>
  <c r="J84" s="1"/>
  <c r="AQ69"/>
  <c r="K84" s="1"/>
  <c r="AR6"/>
  <c r="AR7"/>
  <c r="AR8"/>
  <c r="AR9"/>
  <c r="AR11"/>
  <c r="AR13"/>
  <c r="AR14"/>
  <c r="AR15"/>
  <c r="AR16"/>
  <c r="AR19"/>
  <c r="AR17"/>
  <c r="AR18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5"/>
  <c r="AR56"/>
  <c r="AR57"/>
  <c r="AR58"/>
  <c r="AR59"/>
  <c r="AR60"/>
  <c r="AR61"/>
  <c r="AR62"/>
  <c r="AR64"/>
  <c r="AR65"/>
  <c r="AR66"/>
  <c r="AR63"/>
  <c r="AR67"/>
  <c r="AR68"/>
  <c r="AR5"/>
  <c r="AS59"/>
  <c r="E20"/>
  <c r="E21"/>
  <c r="E22"/>
  <c r="E23"/>
  <c r="E24"/>
  <c r="E25"/>
  <c r="E27"/>
  <c r="E28"/>
  <c r="E29"/>
  <c r="E30"/>
  <c r="E31"/>
  <c r="E32"/>
  <c r="E33"/>
  <c r="E34"/>
  <c r="E35"/>
  <c r="E36"/>
  <c r="E37"/>
  <c r="AS37" s="1"/>
  <c r="E38"/>
  <c r="E39"/>
  <c r="H39" s="1"/>
  <c r="E40"/>
  <c r="E41"/>
  <c r="E42"/>
  <c r="E43"/>
  <c r="E44"/>
  <c r="E45"/>
  <c r="AS45" s="1"/>
  <c r="E46"/>
  <c r="E47"/>
  <c r="E48"/>
  <c r="E49"/>
  <c r="E50"/>
  <c r="E51"/>
  <c r="E52"/>
  <c r="E53"/>
  <c r="E55"/>
  <c r="E56"/>
  <c r="E57"/>
  <c r="E58"/>
  <c r="E62"/>
  <c r="E65"/>
  <c r="E66"/>
  <c r="E63"/>
  <c r="E67"/>
  <c r="E68"/>
  <c r="H29" l="1"/>
  <c r="AS29" s="1"/>
  <c r="AT59"/>
  <c r="AT45"/>
  <c r="AT37"/>
  <c r="I85"/>
  <c r="G83"/>
  <c r="L83" s="1"/>
  <c r="L78"/>
  <c r="G84"/>
  <c r="G82"/>
  <c r="G81"/>
  <c r="L81" s="1"/>
  <c r="G80"/>
  <c r="L80" s="1"/>
  <c r="G79"/>
  <c r="L79" s="1"/>
  <c r="J85"/>
  <c r="AS50"/>
  <c r="AS26"/>
  <c r="AS21"/>
  <c r="AS46"/>
  <c r="AS13"/>
  <c r="AS60"/>
  <c r="AS6"/>
  <c r="AS36"/>
  <c r="AS63"/>
  <c r="AS51"/>
  <c r="AS43"/>
  <c r="AS35"/>
  <c r="AS62"/>
  <c r="AS52"/>
  <c r="AS40"/>
  <c r="AS28"/>
  <c r="AS23"/>
  <c r="AS18"/>
  <c r="AS15"/>
  <c r="AS24"/>
  <c r="AS47"/>
  <c r="AS39"/>
  <c r="AS31"/>
  <c r="AS14"/>
  <c r="AS57"/>
  <c r="AS48"/>
  <c r="AS16"/>
  <c r="AS67"/>
  <c r="AS34"/>
  <c r="AS30"/>
  <c r="AS17"/>
  <c r="AS8"/>
  <c r="AS64"/>
  <c r="AS25"/>
  <c r="AS58"/>
  <c r="AS33"/>
  <c r="AS27"/>
  <c r="AS9"/>
  <c r="AS11"/>
  <c r="AS19"/>
  <c r="AS53"/>
  <c r="AS20"/>
  <c r="E69"/>
  <c r="AS7"/>
  <c r="AS66"/>
  <c r="AS65"/>
  <c r="AS56"/>
  <c r="AS55"/>
  <c r="AS49"/>
  <c r="AS44"/>
  <c r="AS42"/>
  <c r="AS41"/>
  <c r="AS38"/>
  <c r="AS32"/>
  <c r="AS22"/>
  <c r="AR69"/>
  <c r="AS5"/>
  <c r="AS68"/>
  <c r="AS61"/>
  <c r="AT29" l="1"/>
  <c r="H69"/>
  <c r="AT22"/>
  <c r="AT56"/>
  <c r="AT11"/>
  <c r="AT58"/>
  <c r="AT17"/>
  <c r="AT31"/>
  <c r="AT15"/>
  <c r="AT40"/>
  <c r="AT43"/>
  <c r="AT6"/>
  <c r="AT21"/>
  <c r="AT55"/>
  <c r="AT7"/>
  <c r="AT33"/>
  <c r="AT8"/>
  <c r="AT14"/>
  <c r="AT24"/>
  <c r="AT28"/>
  <c r="AT35"/>
  <c r="AT36"/>
  <c r="AT46"/>
  <c r="AT38"/>
  <c r="AT49"/>
  <c r="AT66"/>
  <c r="AT53"/>
  <c r="AT27"/>
  <c r="AT64"/>
  <c r="AT34"/>
  <c r="AT57"/>
  <c r="AT47"/>
  <c r="AT23"/>
  <c r="AT62"/>
  <c r="AT63"/>
  <c r="AT13"/>
  <c r="AT50"/>
  <c r="AT61"/>
  <c r="AT42"/>
  <c r="AT16"/>
  <c r="AT41"/>
  <c r="AT19"/>
  <c r="AT67"/>
  <c r="AT68"/>
  <c r="AT32"/>
  <c r="AT44"/>
  <c r="AT65"/>
  <c r="AT20"/>
  <c r="AT9"/>
  <c r="AT25"/>
  <c r="AT30"/>
  <c r="AT48"/>
  <c r="AT39"/>
  <c r="AT18"/>
  <c r="AT52"/>
  <c r="AT51"/>
  <c r="AT60"/>
  <c r="AT26"/>
  <c r="AT5"/>
  <c r="G85"/>
  <c r="L84"/>
  <c r="K85"/>
  <c r="L82"/>
  <c r="AS69"/>
  <c r="AT69" l="1"/>
  <c r="L85"/>
</calcChain>
</file>

<file path=xl/sharedStrings.xml><?xml version="1.0" encoding="utf-8"?>
<sst xmlns="http://schemas.openxmlformats.org/spreadsheetml/2006/main" count="181" uniqueCount="102">
  <si>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</si>
  <si>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</si>
  <si>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</si>
  <si>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</si>
  <si>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</si>
  <si>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</si>
  <si>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</si>
  <si>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</si>
  <si>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</si>
  <si>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</si>
  <si>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</si>
  <si>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</si>
  <si>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CASH REC</t>
  </si>
  <si>
    <t>CHEQUE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</si>
  <si>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</si>
  <si>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</si>
  <si>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</si>
  <si>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</si>
  <si>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</si>
  <si>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</si>
  <si>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</si>
  <si>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</si>
  <si>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CNR</t>
  </si>
  <si>
    <t>DHAS</t>
  </si>
  <si>
    <t>DSR RAJAN</t>
  </si>
  <si>
    <t>IYYAPPAN M</t>
  </si>
  <si>
    <t>JEYARAJ INTERLOCK</t>
  </si>
  <si>
    <t>JANAKI</t>
  </si>
  <si>
    <t>JEGAN JKT</t>
  </si>
  <si>
    <t>KANNAN KANNAN</t>
  </si>
  <si>
    <t>KARIKALAN</t>
  </si>
  <si>
    <t>KINCY</t>
  </si>
  <si>
    <t>KITTU</t>
  </si>
  <si>
    <t>KRISHNAN</t>
  </si>
  <si>
    <t>KUMAR ARAL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</si>
  <si>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</si>
  <si>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</si>
  <si>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</si>
  <si>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</si>
  <si>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</si>
  <si>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</si>
  <si>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</si>
  <si>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</si>
  <si>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</si>
  <si>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</si>
  <si>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</si>
  <si>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</si>
  <si>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</si>
  <si>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</si>
  <si>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</si>
  <si>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</si>
  <si>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</si>
  <si>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</si>
  <si>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</si>
  <si>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</si>
  <si>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</si>
  <si>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</si>
  <si>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</si>
  <si>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</si>
  <si>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</si>
  <si>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</si>
  <si>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</si>
  <si>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SHEK</t>
  </si>
  <si>
    <t>SOOSAI MICHEAL</t>
  </si>
  <si>
    <t>STALIN</t>
  </si>
  <si>
    <t>SUBASH</t>
  </si>
  <si>
    <t>SUGUMARAN</t>
  </si>
  <si>
    <t>SURESH TAMIL RAJ</t>
  </si>
  <si>
    <t>SUYAMBU</t>
  </si>
  <si>
    <t>THAMIRAPARANI</t>
  </si>
  <si>
    <t>THANGAMANI</t>
  </si>
  <si>
    <t>THANGASELVAN</t>
  </si>
  <si>
    <t>VIJAY</t>
  </si>
  <si>
    <t>VM VIGNESH</t>
  </si>
  <si>
    <t xml:space="preserve">Grand Total </t>
  </si>
  <si>
    <t>DATE</t>
  </si>
  <si>
    <t>CASH</t>
  </si>
  <si>
    <t>TOTAL</t>
  </si>
  <si>
    <t>14/9/2025</t>
  </si>
  <si>
    <t>15/9/2026</t>
  </si>
  <si>
    <t>16/9/2025</t>
  </si>
  <si>
    <t>17/9/2025</t>
  </si>
  <si>
    <t>18/9/2025</t>
  </si>
  <si>
    <t>19/9/2025</t>
  </si>
  <si>
    <t>20/9/2026</t>
  </si>
  <si>
    <t>BALAN</t>
  </si>
  <si>
    <t>CLINTON</t>
  </si>
  <si>
    <t>KUMAR THAZHAKUDY</t>
  </si>
  <si>
    <t>SATHISH SA</t>
  </si>
  <si>
    <t>SUYAMBURAJAN</t>
  </si>
  <si>
    <t>T.MURUGAN</t>
  </si>
  <si>
    <t>Credit</t>
  </si>
  <si>
    <t>Grand Total  =</t>
  </si>
  <si>
    <t>14/9/25</t>
  </si>
  <si>
    <t>15/9/26</t>
  </si>
  <si>
    <t>16/9/27</t>
  </si>
  <si>
    <t>17/9/28</t>
  </si>
  <si>
    <t>18/9/29</t>
  </si>
  <si>
    <t>19/9/30</t>
  </si>
  <si>
    <t>20/9/31</t>
  </si>
  <si>
    <t>14/09/25 - 20/09/25 WEEKLY REPORT</t>
  </si>
  <si>
    <t>DETAILS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</si>
</sst>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_);\(0\)"/>
    <numFmt numFmtId="166" formatCode="#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/>
    <xf numFmtId="164" fontId="5" fillId="0" borderId="5" xfId="0" applyNumberFormat="1" applyFont="1" applyFill="1" applyBorder="1" applyAlignment="1">
      <alignment vertical="justify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5" fillId="2" borderId="3" xfId="0" applyFont="1" applyFill="1" applyBorder="1" applyAlignment="1">
      <alignment vertical="top"/>
    </xf>
    <xf numFmtId="1" fontId="3" fillId="2" borderId="3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165" fontId="6" fillId="0" borderId="4" xfId="0" applyNumberFormat="1" applyFont="1" applyBorder="1" applyAlignment="1">
      <alignment vertical="top"/>
    </xf>
    <xf numFmtId="0" fontId="0" fillId="0" borderId="4" xfId="0" applyBorder="1" applyAlignment="1">
      <alignment vertical="top"/>
    </xf>
    <xf numFmtId="0" fontId="3" fillId="4" borderId="5" xfId="0" applyFont="1" applyFill="1" applyBorder="1" applyAlignment="1">
      <alignment vertical="top"/>
    </xf>
    <xf numFmtId="1" fontId="3" fillId="5" borderId="6" xfId="0" applyNumberFormat="1" applyFont="1" applyFill="1" applyBorder="1" applyAlignment="1">
      <alignment vertical="top"/>
    </xf>
    <xf numFmtId="1" fontId="3" fillId="5" borderId="5" xfId="0" applyNumberFormat="1" applyFont="1" applyFill="1" applyBorder="1" applyAlignment="1">
      <alignment vertical="top"/>
    </xf>
    <xf numFmtId="164" fontId="5" fillId="5" borderId="5" xfId="0" applyNumberFormat="1" applyFont="1" applyFill="1" applyBorder="1" applyAlignment="1">
      <alignment vertical="justify"/>
    </xf>
    <xf numFmtId="0" fontId="3" fillId="0" borderId="4" xfId="0" applyFont="1" applyBorder="1" applyAlignment="1">
      <alignment vertical="top"/>
    </xf>
    <xf numFmtId="0" fontId="0" fillId="3" borderId="4" xfId="0" applyFill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0" fillId="0" borderId="4" xfId="0" applyFill="1" applyBorder="1" applyAlignment="1">
      <alignment vertical="top"/>
    </xf>
    <xf numFmtId="164" fontId="7" fillId="3" borderId="4" xfId="0" applyNumberFormat="1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vertical="top"/>
    </xf>
    <xf numFmtId="14" fontId="2" fillId="0" borderId="14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166" fontId="6" fillId="0" borderId="0" xfId="0" applyNumberFormat="1" applyFont="1" applyAlignment="1">
      <alignment vertical="top"/>
    </xf>
    <xf numFmtId="166" fontId="6" fillId="0" borderId="0" xfId="0" applyNumberFormat="1" applyFont="1" applyBorder="1" applyAlignment="1">
      <alignment vertical="top"/>
    </xf>
    <xf numFmtId="165" fontId="6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164" fontId="0" fillId="0" borderId="4" xfId="0" applyNumberForma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6" borderId="15" xfId="0" applyFont="1" applyFill="1" applyBorder="1" applyAlignment="1">
      <alignment vertical="top"/>
    </xf>
    <xf numFmtId="164" fontId="7" fillId="3" borderId="5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164" fontId="0" fillId="3" borderId="4" xfId="0" applyNumberFormat="1" applyFill="1" applyBorder="1" applyAlignment="1">
      <alignment vertical="top"/>
    </xf>
    <xf numFmtId="0" fontId="8" fillId="3" borderId="4" xfId="0" applyFont="1" applyFill="1" applyBorder="1" applyAlignment="1">
      <alignment vertical="center"/>
    </xf>
    <xf numFmtId="14" fontId="8" fillId="3" borderId="4" xfId="0" applyNumberFormat="1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165" fontId="6" fillId="0" borderId="5" xfId="0" applyNumberFormat="1" applyFont="1" applyBorder="1" applyAlignment="1">
      <alignment vertical="top"/>
    </xf>
    <xf numFmtId="0" fontId="0" fillId="0" borderId="5" xfId="0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1" fontId="6" fillId="0" borderId="5" xfId="0" applyNumberFormat="1" applyFont="1" applyBorder="1" applyAlignment="1">
      <alignment vertical="top"/>
    </xf>
    <xf numFmtId="1" fontId="6" fillId="0" borderId="4" xfId="0" applyNumberFormat="1" applyFont="1" applyBorder="1" applyAlignment="1">
      <alignment vertical="top"/>
    </xf>
    <xf numFmtId="0" fontId="1" fillId="3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" fontId="5" fillId="3" borderId="16" xfId="0" applyNumberFormat="1" applyFont="1" applyFill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64" fontId="1" fillId="3" borderId="16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14" fontId="4" fillId="2" borderId="22" xfId="0" applyNumberFormat="1" applyFont="1" applyFill="1" applyBorder="1" applyAlignment="1">
      <alignment horizontal="center" vertical="center" wrapText="1"/>
    </xf>
    <xf numFmtId="14" fontId="4" fillId="2" borderId="14" xfId="0" applyNumberFormat="1" applyFont="1" applyFill="1" applyBorder="1" applyAlignment="1">
      <alignment horizontal="center" vertical="center" wrapText="1"/>
    </xf>
    <xf numFmtId="14" fontId="4" fillId="2" borderId="26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14" fontId="2" fillId="0" borderId="22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14" fontId="4" fillId="2" borderId="24" xfId="0" applyNumberFormat="1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/>
    </xf>
    <xf numFmtId="14" fontId="4" fillId="2" borderId="25" xfId="0" applyNumberFormat="1" applyFont="1" applyFill="1" applyBorder="1" applyAlignment="1">
      <alignment horizontal="center" vertical="center"/>
    </xf>
    <xf numFmtId="14" fontId="4" fillId="2" borderId="22" xfId="0" applyNumberFormat="1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EEK7TO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45847</v>
          </cell>
          <cell r="J2">
            <v>0</v>
          </cell>
          <cell r="K2">
            <v>0</v>
          </cell>
          <cell r="L2">
            <v>0</v>
          </cell>
          <cell r="M2">
            <v>45878</v>
          </cell>
          <cell r="N2">
            <v>0</v>
          </cell>
          <cell r="O2">
            <v>0</v>
          </cell>
          <cell r="P2">
            <v>0</v>
          </cell>
          <cell r="Q2">
            <v>45909</v>
          </cell>
          <cell r="R2">
            <v>0</v>
          </cell>
          <cell r="S2">
            <v>0</v>
          </cell>
          <cell r="T2">
            <v>0</v>
          </cell>
          <cell r="U2">
            <v>45939</v>
          </cell>
          <cell r="V2">
            <v>0</v>
          </cell>
          <cell r="W2">
            <v>0</v>
          </cell>
          <cell r="X2">
            <v>0</v>
          </cell>
          <cell r="Y2">
            <v>45970</v>
          </cell>
          <cell r="Z2">
            <v>0</v>
          </cell>
          <cell r="AA2">
            <v>0</v>
          </cell>
          <cell r="AB2">
            <v>0</v>
          </cell>
          <cell r="AC2">
            <v>46000</v>
          </cell>
          <cell r="AD2">
            <v>0</v>
          </cell>
          <cell r="AE2">
            <v>0</v>
          </cell>
          <cell r="AF2">
            <v>0</v>
          </cell>
          <cell r="AG2" t="str">
            <v>13/9/2026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CASH REC</v>
          </cell>
          <cell r="N3" t="str">
            <v>SEF</v>
          </cell>
          <cell r="O3" t="str">
            <v>BRUCE</v>
          </cell>
          <cell r="P3" t="str">
            <v>PRABHU</v>
          </cell>
          <cell r="Q3" t="str">
            <v>CASH REC</v>
          </cell>
          <cell r="R3" t="str">
            <v>SEF</v>
          </cell>
          <cell r="S3" t="str">
            <v>BRUCE</v>
          </cell>
          <cell r="T3" t="str">
            <v>PRABHU</v>
          </cell>
          <cell r="U3" t="str">
            <v>CASH REC</v>
          </cell>
          <cell r="V3" t="str">
            <v>SEF</v>
          </cell>
          <cell r="W3" t="str">
            <v>BRUCE</v>
          </cell>
          <cell r="X3" t="str">
            <v>BRUCE</v>
          </cell>
          <cell r="Y3" t="str">
            <v>CASH REC</v>
          </cell>
          <cell r="Z3" t="str">
            <v>SEF</v>
          </cell>
          <cell r="AA3" t="str">
            <v>BRUCE</v>
          </cell>
          <cell r="AB3" t="str">
            <v>PRABHU</v>
          </cell>
          <cell r="AC3" t="str">
            <v>CASH RECEIVED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CASH REC</v>
          </cell>
          <cell r="AH3" t="str">
            <v>SEF</v>
          </cell>
          <cell r="AI3" t="str">
            <v>BRUCE</v>
          </cell>
          <cell r="AJ3" t="str">
            <v>PRABHU</v>
          </cell>
          <cell r="AK3" t="str">
            <v>CHEQUE</v>
          </cell>
          <cell r="AL3" t="str">
            <v>TOTAL RECEIVED</v>
          </cell>
          <cell r="AM3" t="str">
            <v>CLOSING BALANCE</v>
          </cell>
          <cell r="AN3" t="str">
            <v>CLOSING ADVANCE</v>
          </cell>
        </row>
        <row r="4">
          <cell r="B4" t="str">
            <v>ALLWIN-PRAVEEN</v>
          </cell>
          <cell r="C4">
            <v>142650</v>
          </cell>
          <cell r="D4">
            <v>15520</v>
          </cell>
          <cell r="E4">
            <v>158170</v>
          </cell>
          <cell r="F4">
            <v>4170</v>
          </cell>
          <cell r="G4">
            <v>0</v>
          </cell>
          <cell r="H4">
            <v>154000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154000</v>
          </cell>
          <cell r="AN4">
            <v>0</v>
          </cell>
        </row>
        <row r="5">
          <cell r="B5" t="str">
            <v>AMAR</v>
          </cell>
          <cell r="C5">
            <v>11210</v>
          </cell>
          <cell r="D5">
            <v>39210</v>
          </cell>
          <cell r="E5">
            <v>50420</v>
          </cell>
          <cell r="F5">
            <v>2240</v>
          </cell>
          <cell r="G5">
            <v>0</v>
          </cell>
          <cell r="H5">
            <v>48180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39210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39210</v>
          </cell>
          <cell r="AM5">
            <v>8970</v>
          </cell>
          <cell r="AN5">
            <v>0</v>
          </cell>
        </row>
        <row r="6">
          <cell r="B6" t="str">
            <v>APR TILES</v>
          </cell>
          <cell r="C6">
            <v>50630</v>
          </cell>
          <cell r="D6">
            <v>3070</v>
          </cell>
          <cell r="E6">
            <v>53700</v>
          </cell>
          <cell r="F6">
            <v>6240</v>
          </cell>
          <cell r="G6">
            <v>0</v>
          </cell>
          <cell r="H6">
            <v>47460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9440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9440</v>
          </cell>
          <cell r="AM6">
            <v>38020</v>
          </cell>
          <cell r="AN6">
            <v>0</v>
          </cell>
        </row>
        <row r="7">
          <cell r="B7" t="str">
            <v>ARUL</v>
          </cell>
          <cell r="C7">
            <v>224260</v>
          </cell>
          <cell r="D7">
            <v>625460</v>
          </cell>
          <cell r="E7">
            <v>849720</v>
          </cell>
          <cell r="F7">
            <v>49550</v>
          </cell>
          <cell r="G7">
            <v>0</v>
          </cell>
          <cell r="H7">
            <v>800170</v>
          </cell>
          <cell r="I7">
            <v>0</v>
          </cell>
          <cell r="J7">
            <v>0</v>
          </cell>
          <cell r="K7">
            <v>0</v>
          </cell>
          <cell r="L7">
            <v>625460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625460</v>
          </cell>
          <cell r="AM7">
            <v>174710</v>
          </cell>
          <cell r="AN7">
            <v>0</v>
          </cell>
        </row>
        <row r="8">
          <cell r="B8" t="str">
            <v>ASIRVATHAM</v>
          </cell>
          <cell r="C8">
            <v>146850</v>
          </cell>
          <cell r="D8">
            <v>320</v>
          </cell>
          <cell r="E8">
            <v>147170</v>
          </cell>
          <cell r="F8">
            <v>800</v>
          </cell>
          <cell r="G8">
            <v>0</v>
          </cell>
          <cell r="H8">
            <v>146370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146370</v>
          </cell>
          <cell r="AN8">
            <v>0</v>
          </cell>
        </row>
        <row r="9">
          <cell r="B9" t="str">
            <v>BRUCE</v>
          </cell>
          <cell r="C9">
            <v>0</v>
          </cell>
          <cell r="D9">
            <v>6410</v>
          </cell>
          <cell r="E9">
            <v>6410</v>
          </cell>
          <cell r="F9">
            <v>0</v>
          </cell>
          <cell r="G9">
            <v>0</v>
          </cell>
          <cell r="H9">
            <v>6410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6410</v>
          </cell>
          <cell r="AN9">
            <v>0</v>
          </cell>
        </row>
        <row r="10">
          <cell r="B10" t="str">
            <v>CNR</v>
          </cell>
          <cell r="C10">
            <v>32910</v>
          </cell>
          <cell r="D10">
            <v>18570</v>
          </cell>
          <cell r="E10">
            <v>51480</v>
          </cell>
          <cell r="F10">
            <v>1840</v>
          </cell>
          <cell r="G10">
            <v>0</v>
          </cell>
          <cell r="H10">
            <v>49640</v>
          </cell>
          <cell r="I10">
            <v>0</v>
          </cell>
          <cell r="J10">
            <v>0</v>
          </cell>
          <cell r="K10">
            <v>12570</v>
          </cell>
          <cell r="L10">
            <v>0</v>
          </cell>
          <cell r="M10">
            <v>6000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18570</v>
          </cell>
          <cell r="AM10">
            <v>31070</v>
          </cell>
          <cell r="AN10">
            <v>0</v>
          </cell>
        </row>
        <row r="11">
          <cell r="B11" t="str">
            <v>DHAS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10</v>
          </cell>
        </row>
        <row r="12">
          <cell r="B12" t="str">
            <v>DSR RAJAN</v>
          </cell>
          <cell r="C12">
            <v>0</v>
          </cell>
          <cell r="D12">
            <v>10910</v>
          </cell>
          <cell r="E12">
            <v>10910</v>
          </cell>
          <cell r="F12">
            <v>0</v>
          </cell>
          <cell r="G12">
            <v>0</v>
          </cell>
          <cell r="H12">
            <v>10910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10910</v>
          </cell>
          <cell r="AN12">
            <v>0</v>
          </cell>
        </row>
        <row r="13">
          <cell r="B13" t="str">
            <v>IYYAPPAN M</v>
          </cell>
          <cell r="C13">
            <v>5450</v>
          </cell>
          <cell r="D13">
            <v>50</v>
          </cell>
          <cell r="E13">
            <v>5500</v>
          </cell>
          <cell r="F13">
            <v>50</v>
          </cell>
          <cell r="G13">
            <v>0</v>
          </cell>
          <cell r="H13">
            <v>5450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5450</v>
          </cell>
          <cell r="AN13">
            <v>0</v>
          </cell>
        </row>
        <row r="14">
          <cell r="B14" t="str">
            <v>JEYARAJ INTERLOCK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B15" t="str">
            <v>JANAKI</v>
          </cell>
          <cell r="C15">
            <v>161900</v>
          </cell>
          <cell r="D15">
            <v>38630</v>
          </cell>
          <cell r="E15">
            <v>200530</v>
          </cell>
          <cell r="F15">
            <v>5490</v>
          </cell>
          <cell r="G15">
            <v>0</v>
          </cell>
          <cell r="H15">
            <v>195040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38630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38630</v>
          </cell>
          <cell r="AM15">
            <v>156410</v>
          </cell>
          <cell r="AN15">
            <v>0</v>
          </cell>
        </row>
        <row r="16">
          <cell r="B16" t="str">
            <v>JEGAN JKT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  <row r="17">
          <cell r="B17" t="str">
            <v>KANNAN KANNAN</v>
          </cell>
          <cell r="C17">
            <v>22300</v>
          </cell>
          <cell r="D17">
            <v>15720</v>
          </cell>
          <cell r="E17">
            <v>38020</v>
          </cell>
          <cell r="F17">
            <v>3720</v>
          </cell>
          <cell r="G17">
            <v>0</v>
          </cell>
          <cell r="H17">
            <v>34300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15720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15720</v>
          </cell>
          <cell r="AM17">
            <v>18580</v>
          </cell>
          <cell r="AN17">
            <v>0</v>
          </cell>
        </row>
        <row r="18">
          <cell r="B18" t="str">
            <v>KARIKALAN</v>
          </cell>
          <cell r="C18">
            <v>31690</v>
          </cell>
          <cell r="D18">
            <v>0</v>
          </cell>
          <cell r="E18">
            <v>31690</v>
          </cell>
          <cell r="F18">
            <v>250</v>
          </cell>
          <cell r="G18">
            <v>20</v>
          </cell>
          <cell r="H18">
            <v>31420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31440</v>
          </cell>
          <cell r="AI18">
            <v>0</v>
          </cell>
          <cell r="AJ18">
            <v>0</v>
          </cell>
          <cell r="AK18">
            <v>0</v>
          </cell>
          <cell r="AL18">
            <v>31440</v>
          </cell>
          <cell r="AM18">
            <v>0</v>
          </cell>
          <cell r="AN18">
            <v>20</v>
          </cell>
        </row>
        <row r="19">
          <cell r="B19" t="str">
            <v>KINCY</v>
          </cell>
          <cell r="C19">
            <v>76860</v>
          </cell>
          <cell r="D19">
            <v>35310</v>
          </cell>
          <cell r="E19">
            <v>112170</v>
          </cell>
          <cell r="F19">
            <v>3890</v>
          </cell>
          <cell r="G19">
            <v>0</v>
          </cell>
          <cell r="H19">
            <v>108280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35000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35000</v>
          </cell>
          <cell r="AM19">
            <v>73280</v>
          </cell>
          <cell r="AN19">
            <v>0</v>
          </cell>
        </row>
        <row r="20">
          <cell r="B20" t="str">
            <v>KITTU</v>
          </cell>
          <cell r="C20">
            <v>28940</v>
          </cell>
          <cell r="D20">
            <v>0</v>
          </cell>
          <cell r="E20">
            <v>28940</v>
          </cell>
          <cell r="F20">
            <v>330</v>
          </cell>
          <cell r="G20">
            <v>40</v>
          </cell>
          <cell r="H20">
            <v>28570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20000</v>
          </cell>
          <cell r="AJ20">
            <v>0</v>
          </cell>
          <cell r="AK20">
            <v>0</v>
          </cell>
          <cell r="AL20">
            <v>20000</v>
          </cell>
          <cell r="AM20">
            <v>8570</v>
          </cell>
          <cell r="AN20">
            <v>0</v>
          </cell>
        </row>
        <row r="21">
          <cell r="B21" t="str">
            <v>KRISHNAN</v>
          </cell>
          <cell r="C21">
            <v>0</v>
          </cell>
          <cell r="D21">
            <v>3300</v>
          </cell>
          <cell r="E21">
            <v>3300</v>
          </cell>
          <cell r="F21">
            <v>0</v>
          </cell>
          <cell r="G21">
            <v>0</v>
          </cell>
          <cell r="H21">
            <v>3300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3300</v>
          </cell>
          <cell r="AN21">
            <v>0</v>
          </cell>
        </row>
        <row r="22">
          <cell r="B22" t="str">
            <v>KUMAR ARAL</v>
          </cell>
          <cell r="C22">
            <v>0</v>
          </cell>
          <cell r="D22">
            <v>2790</v>
          </cell>
          <cell r="E22">
            <v>2790</v>
          </cell>
          <cell r="F22">
            <v>0</v>
          </cell>
          <cell r="G22">
            <v>0</v>
          </cell>
          <cell r="H22">
            <v>2790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2790</v>
          </cell>
          <cell r="AN22">
            <v>0</v>
          </cell>
        </row>
        <row r="23">
          <cell r="B23" t="str">
            <v>KUMAR THAZHAKUDY</v>
          </cell>
          <cell r="C23">
            <v>0</v>
          </cell>
          <cell r="D23">
            <v>4150</v>
          </cell>
          <cell r="E23">
            <v>4150</v>
          </cell>
          <cell r="F23">
            <v>0</v>
          </cell>
          <cell r="G23">
            <v>0</v>
          </cell>
          <cell r="H23">
            <v>4150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4000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4000</v>
          </cell>
          <cell r="AM23">
            <v>150</v>
          </cell>
          <cell r="AN23">
            <v>0</v>
          </cell>
        </row>
        <row r="24">
          <cell r="B24" t="str">
            <v>LINGAM</v>
          </cell>
          <cell r="C24">
            <v>51800</v>
          </cell>
          <cell r="D24">
            <v>0</v>
          </cell>
          <cell r="E24">
            <v>51800</v>
          </cell>
          <cell r="F24">
            <v>450</v>
          </cell>
          <cell r="G24">
            <v>0</v>
          </cell>
          <cell r="H24">
            <v>51350</v>
          </cell>
          <cell r="I24">
            <v>22680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22680</v>
          </cell>
          <cell r="AM24">
            <v>28670</v>
          </cell>
          <cell r="AN24">
            <v>0</v>
          </cell>
        </row>
        <row r="25">
          <cell r="B25" t="str">
            <v>MANOGAR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B26" t="str">
            <v>MKV</v>
          </cell>
          <cell r="C26">
            <v>38550</v>
          </cell>
          <cell r="D26">
            <v>0</v>
          </cell>
          <cell r="E26">
            <v>38550</v>
          </cell>
          <cell r="F26">
            <v>0</v>
          </cell>
          <cell r="G26">
            <v>0</v>
          </cell>
          <cell r="H26">
            <v>38550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38550</v>
          </cell>
          <cell r="AN26">
            <v>0</v>
          </cell>
        </row>
        <row r="27">
          <cell r="B27" t="str">
            <v>MURUGAN SAHADEVAN</v>
          </cell>
          <cell r="C27">
            <v>113080</v>
          </cell>
          <cell r="D27">
            <v>0</v>
          </cell>
          <cell r="E27">
            <v>113080</v>
          </cell>
          <cell r="F27">
            <v>0</v>
          </cell>
          <cell r="G27">
            <v>1070</v>
          </cell>
          <cell r="H27">
            <v>112010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112010</v>
          </cell>
          <cell r="AN27">
            <v>0</v>
          </cell>
        </row>
        <row r="28">
          <cell r="B28" t="str">
            <v>MURUGAPPAN</v>
          </cell>
          <cell r="C28">
            <v>0</v>
          </cell>
          <cell r="D28">
            <v>26530</v>
          </cell>
          <cell r="E28">
            <v>26530</v>
          </cell>
          <cell r="F28">
            <v>0</v>
          </cell>
          <cell r="G28">
            <v>0</v>
          </cell>
          <cell r="H28">
            <v>26530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26000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26000</v>
          </cell>
          <cell r="AM28">
            <v>530</v>
          </cell>
          <cell r="AN28">
            <v>0</v>
          </cell>
        </row>
        <row r="29">
          <cell r="B29" t="str">
            <v>NADARAJAN</v>
          </cell>
          <cell r="C29">
            <v>216940</v>
          </cell>
          <cell r="D29">
            <v>118600</v>
          </cell>
          <cell r="E29">
            <v>335540</v>
          </cell>
          <cell r="F29">
            <v>11620</v>
          </cell>
          <cell r="G29">
            <v>0</v>
          </cell>
          <cell r="H29">
            <v>323920</v>
          </cell>
          <cell r="I29">
            <v>110000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5600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100000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215600</v>
          </cell>
          <cell r="AM29">
            <v>108320</v>
          </cell>
          <cell r="AN29">
            <v>0</v>
          </cell>
        </row>
        <row r="30">
          <cell r="B30" t="str">
            <v>NAGALAXMI</v>
          </cell>
          <cell r="C30">
            <v>0</v>
          </cell>
          <cell r="D30">
            <v>20</v>
          </cell>
          <cell r="E30">
            <v>20</v>
          </cell>
          <cell r="F30">
            <v>0</v>
          </cell>
          <cell r="G30">
            <v>0</v>
          </cell>
          <cell r="H30">
            <v>20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20</v>
          </cell>
          <cell r="AN30">
            <v>0</v>
          </cell>
        </row>
        <row r="31">
          <cell r="B31" t="str">
            <v>NAGARAJAN</v>
          </cell>
          <cell r="C31">
            <v>97250</v>
          </cell>
          <cell r="D31">
            <v>0</v>
          </cell>
          <cell r="E31">
            <v>97250</v>
          </cell>
          <cell r="F31">
            <v>600</v>
          </cell>
          <cell r="G31">
            <v>0</v>
          </cell>
          <cell r="H31">
            <v>96650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40000</v>
          </cell>
          <cell r="AH31">
            <v>20000</v>
          </cell>
          <cell r="AI31">
            <v>0</v>
          </cell>
          <cell r="AJ31">
            <v>0</v>
          </cell>
          <cell r="AK31">
            <v>0</v>
          </cell>
          <cell r="AL31">
            <v>60000</v>
          </cell>
          <cell r="AM31">
            <v>36650</v>
          </cell>
          <cell r="AN31">
            <v>0</v>
          </cell>
        </row>
        <row r="32">
          <cell r="B32" t="str">
            <v>NARAYANAN</v>
          </cell>
          <cell r="C32">
            <v>26540</v>
          </cell>
          <cell r="D32">
            <v>13400</v>
          </cell>
          <cell r="E32">
            <v>39940</v>
          </cell>
          <cell r="F32">
            <v>0</v>
          </cell>
          <cell r="G32">
            <v>0</v>
          </cell>
          <cell r="H32">
            <v>39940</v>
          </cell>
          <cell r="I32">
            <v>0</v>
          </cell>
          <cell r="J32">
            <v>0</v>
          </cell>
          <cell r="K32">
            <v>13400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13400</v>
          </cell>
          <cell r="AM32">
            <v>26540</v>
          </cell>
          <cell r="AN32">
            <v>0</v>
          </cell>
        </row>
        <row r="33">
          <cell r="B33" t="str">
            <v>PANNEER</v>
          </cell>
          <cell r="C33">
            <v>9760</v>
          </cell>
          <cell r="D33">
            <v>5400</v>
          </cell>
          <cell r="E33">
            <v>15160</v>
          </cell>
          <cell r="F33">
            <v>90</v>
          </cell>
          <cell r="G33">
            <v>0</v>
          </cell>
          <cell r="H33">
            <v>15070</v>
          </cell>
          <cell r="I33">
            <v>0</v>
          </cell>
          <cell r="J33">
            <v>0</v>
          </cell>
          <cell r="K33">
            <v>5400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5400</v>
          </cell>
          <cell r="AM33">
            <v>9670</v>
          </cell>
          <cell r="AN33">
            <v>0</v>
          </cell>
        </row>
        <row r="34">
          <cell r="B34" t="str">
            <v>PAREETH</v>
          </cell>
          <cell r="C34">
            <v>51990</v>
          </cell>
          <cell r="D34">
            <v>0</v>
          </cell>
          <cell r="E34">
            <v>51990</v>
          </cell>
          <cell r="F34">
            <v>2560</v>
          </cell>
          <cell r="G34">
            <v>0</v>
          </cell>
          <cell r="H34">
            <v>49430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25000</v>
          </cell>
          <cell r="AI34">
            <v>0</v>
          </cell>
          <cell r="AJ34">
            <v>0</v>
          </cell>
          <cell r="AK34">
            <v>25000</v>
          </cell>
          <cell r="AL34">
            <v>50000</v>
          </cell>
          <cell r="AM34">
            <v>0</v>
          </cell>
          <cell r="AN34">
            <v>570</v>
          </cell>
        </row>
        <row r="35">
          <cell r="B35" t="str">
            <v>PARTHIBEN SEETHAPAL</v>
          </cell>
          <cell r="C35">
            <v>62410</v>
          </cell>
          <cell r="D35">
            <v>530</v>
          </cell>
          <cell r="E35">
            <v>62940</v>
          </cell>
          <cell r="F35">
            <v>350</v>
          </cell>
          <cell r="G35">
            <v>0</v>
          </cell>
          <cell r="H35">
            <v>62590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62590</v>
          </cell>
          <cell r="AN35">
            <v>0</v>
          </cell>
        </row>
        <row r="36">
          <cell r="B36" t="str">
            <v>PARTHIPAN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5732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B37" t="str">
            <v>PRAVEEN</v>
          </cell>
          <cell r="C37">
            <v>48050</v>
          </cell>
          <cell r="D37">
            <v>53640</v>
          </cell>
          <cell r="E37">
            <v>101690</v>
          </cell>
          <cell r="F37">
            <v>370</v>
          </cell>
          <cell r="G37">
            <v>0</v>
          </cell>
          <cell r="H37">
            <v>101320</v>
          </cell>
          <cell r="I37">
            <v>45000</v>
          </cell>
          <cell r="J37">
            <v>0</v>
          </cell>
          <cell r="K37">
            <v>8640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53640</v>
          </cell>
          <cell r="AM37">
            <v>47680</v>
          </cell>
          <cell r="AN37">
            <v>0</v>
          </cell>
        </row>
        <row r="38">
          <cell r="B38" t="str">
            <v>PRAVEEN ARAL</v>
          </cell>
          <cell r="C38">
            <v>21670</v>
          </cell>
          <cell r="D38">
            <v>0</v>
          </cell>
          <cell r="E38">
            <v>21670</v>
          </cell>
          <cell r="F38">
            <v>200</v>
          </cell>
          <cell r="G38">
            <v>0</v>
          </cell>
          <cell r="H38">
            <v>21470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21470</v>
          </cell>
          <cell r="AN38">
            <v>0</v>
          </cell>
        </row>
        <row r="39">
          <cell r="B39" t="str">
            <v>PSK</v>
          </cell>
          <cell r="C39">
            <v>9950</v>
          </cell>
          <cell r="D39">
            <v>0</v>
          </cell>
          <cell r="E39">
            <v>9950</v>
          </cell>
          <cell r="F39">
            <v>0</v>
          </cell>
          <cell r="G39">
            <v>0</v>
          </cell>
          <cell r="H39">
            <v>9950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9950</v>
          </cell>
          <cell r="AN39">
            <v>0</v>
          </cell>
        </row>
        <row r="40">
          <cell r="B40" t="str">
            <v>RAJAN</v>
          </cell>
          <cell r="C40">
            <v>0</v>
          </cell>
          <cell r="D40">
            <v>30</v>
          </cell>
          <cell r="E40">
            <v>30</v>
          </cell>
          <cell r="F40">
            <v>0</v>
          </cell>
          <cell r="G40">
            <v>0</v>
          </cell>
          <cell r="H40">
            <v>30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30</v>
          </cell>
          <cell r="AN40">
            <v>0</v>
          </cell>
        </row>
        <row r="41">
          <cell r="B41" t="str">
            <v>RAJAN THIDAL</v>
          </cell>
          <cell r="C41">
            <v>52990</v>
          </cell>
          <cell r="D41">
            <v>42330</v>
          </cell>
          <cell r="E41">
            <v>95320</v>
          </cell>
          <cell r="F41">
            <v>0</v>
          </cell>
          <cell r="G41">
            <v>0</v>
          </cell>
          <cell r="H41">
            <v>95320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38000</v>
          </cell>
          <cell r="N41">
            <v>0</v>
          </cell>
          <cell r="O41">
            <v>0</v>
          </cell>
          <cell r="P41">
            <v>0</v>
          </cell>
          <cell r="Q41">
            <v>4000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42000</v>
          </cell>
          <cell r="AM41">
            <v>53320</v>
          </cell>
          <cell r="AN41">
            <v>0</v>
          </cell>
        </row>
        <row r="42">
          <cell r="B42" t="str">
            <v>RAJARETHINAM</v>
          </cell>
          <cell r="C42">
            <v>28290</v>
          </cell>
          <cell r="D42">
            <v>21030</v>
          </cell>
          <cell r="E42">
            <v>49320</v>
          </cell>
          <cell r="F42">
            <v>250</v>
          </cell>
          <cell r="G42">
            <v>0</v>
          </cell>
          <cell r="H42">
            <v>49070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21000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9000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30000</v>
          </cell>
          <cell r="AM42">
            <v>19070</v>
          </cell>
          <cell r="AN42">
            <v>0</v>
          </cell>
        </row>
        <row r="43">
          <cell r="B43" t="str">
            <v>RAMACHANDRAN</v>
          </cell>
          <cell r="C43">
            <v>0</v>
          </cell>
          <cell r="D43">
            <v>41450</v>
          </cell>
          <cell r="E43">
            <v>41450</v>
          </cell>
          <cell r="F43">
            <v>0</v>
          </cell>
          <cell r="G43">
            <v>0</v>
          </cell>
          <cell r="H43">
            <v>41450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25000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10000</v>
          </cell>
          <cell r="AJ43">
            <v>0</v>
          </cell>
          <cell r="AK43">
            <v>0</v>
          </cell>
          <cell r="AL43">
            <v>35000</v>
          </cell>
          <cell r="AM43">
            <v>6450</v>
          </cell>
          <cell r="AN43">
            <v>0</v>
          </cell>
        </row>
        <row r="44">
          <cell r="B44" t="str">
            <v>RAMIYYA</v>
          </cell>
          <cell r="C44">
            <v>0</v>
          </cell>
          <cell r="D44">
            <v>93300</v>
          </cell>
          <cell r="E44">
            <v>93300</v>
          </cell>
          <cell r="F44">
            <v>0</v>
          </cell>
          <cell r="G44">
            <v>0</v>
          </cell>
          <cell r="H44">
            <v>93300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50000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50000</v>
          </cell>
          <cell r="AM44">
            <v>43300</v>
          </cell>
          <cell r="AN44">
            <v>0</v>
          </cell>
        </row>
        <row r="45">
          <cell r="B45" t="str">
            <v>RAZZAK</v>
          </cell>
          <cell r="C45">
            <v>140040</v>
          </cell>
          <cell r="D45">
            <v>93160</v>
          </cell>
          <cell r="E45">
            <v>233200</v>
          </cell>
          <cell r="F45">
            <v>7160</v>
          </cell>
          <cell r="G45">
            <v>0</v>
          </cell>
          <cell r="H45">
            <v>226040</v>
          </cell>
          <cell r="I45">
            <v>0</v>
          </cell>
          <cell r="J45">
            <v>93160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93160</v>
          </cell>
          <cell r="AM45">
            <v>132880</v>
          </cell>
          <cell r="AN45">
            <v>0</v>
          </cell>
        </row>
        <row r="46">
          <cell r="B46" t="str">
            <v>REENA TRADERS</v>
          </cell>
          <cell r="C46">
            <v>100980</v>
          </cell>
          <cell r="D46">
            <v>10850</v>
          </cell>
          <cell r="E46">
            <v>111830</v>
          </cell>
          <cell r="F46">
            <v>4050</v>
          </cell>
          <cell r="G46">
            <v>0</v>
          </cell>
          <cell r="H46">
            <v>107780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10000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10000</v>
          </cell>
          <cell r="AM46">
            <v>97780</v>
          </cell>
          <cell r="AN46">
            <v>0</v>
          </cell>
        </row>
        <row r="47">
          <cell r="B47" t="str">
            <v>REES BLUE METALS</v>
          </cell>
          <cell r="C47">
            <v>116620</v>
          </cell>
          <cell r="D47">
            <v>172780</v>
          </cell>
          <cell r="E47">
            <v>289400</v>
          </cell>
          <cell r="F47">
            <v>0</v>
          </cell>
          <cell r="G47">
            <v>0</v>
          </cell>
          <cell r="H47">
            <v>289400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289400</v>
          </cell>
          <cell r="AN47">
            <v>0</v>
          </cell>
        </row>
        <row r="48">
          <cell r="B48" t="str">
            <v>RKL</v>
          </cell>
          <cell r="C48">
            <v>33170</v>
          </cell>
          <cell r="D48">
            <v>117470</v>
          </cell>
          <cell r="E48">
            <v>150640</v>
          </cell>
          <cell r="F48">
            <v>0</v>
          </cell>
          <cell r="G48">
            <v>0</v>
          </cell>
          <cell r="H48">
            <v>150640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150640</v>
          </cell>
          <cell r="AN48">
            <v>0</v>
          </cell>
        </row>
        <row r="49">
          <cell r="B49" t="str">
            <v>RS PRABHU</v>
          </cell>
          <cell r="C49">
            <v>0</v>
          </cell>
          <cell r="D49">
            <v>18730</v>
          </cell>
          <cell r="E49">
            <v>18730</v>
          </cell>
          <cell r="F49">
            <v>0</v>
          </cell>
          <cell r="G49">
            <v>0</v>
          </cell>
          <cell r="H49">
            <v>18730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18730</v>
          </cell>
          <cell r="AN49">
            <v>0</v>
          </cell>
        </row>
        <row r="50">
          <cell r="B50" t="str">
            <v>SARAVANAN</v>
          </cell>
          <cell r="C50">
            <v>0</v>
          </cell>
          <cell r="D50">
            <v>23830</v>
          </cell>
          <cell r="E50">
            <v>23830</v>
          </cell>
          <cell r="F50">
            <v>0</v>
          </cell>
          <cell r="G50">
            <v>0</v>
          </cell>
          <cell r="H50">
            <v>23830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10000</v>
          </cell>
          <cell r="AH50">
            <v>0</v>
          </cell>
          <cell r="AI50">
            <v>13030</v>
          </cell>
          <cell r="AJ50">
            <v>0</v>
          </cell>
          <cell r="AK50">
            <v>0</v>
          </cell>
          <cell r="AL50">
            <v>23030</v>
          </cell>
          <cell r="AM50">
            <v>800</v>
          </cell>
          <cell r="AN50">
            <v>0</v>
          </cell>
        </row>
        <row r="51">
          <cell r="B51" t="str">
            <v>SHEK</v>
          </cell>
          <cell r="C51">
            <v>76230</v>
          </cell>
          <cell r="D51">
            <v>2420</v>
          </cell>
          <cell r="E51">
            <v>78650</v>
          </cell>
          <cell r="F51">
            <v>2300</v>
          </cell>
          <cell r="G51">
            <v>0</v>
          </cell>
          <cell r="H51">
            <v>76350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76350</v>
          </cell>
          <cell r="AN51">
            <v>0</v>
          </cell>
        </row>
        <row r="52">
          <cell r="B52" t="str">
            <v>SOOSAI MICHEAL</v>
          </cell>
          <cell r="C52">
            <v>18770</v>
          </cell>
          <cell r="D52">
            <v>0</v>
          </cell>
          <cell r="E52">
            <v>18770</v>
          </cell>
          <cell r="F52">
            <v>150</v>
          </cell>
          <cell r="G52">
            <v>0</v>
          </cell>
          <cell r="H52">
            <v>18620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18570</v>
          </cell>
          <cell r="AJ52">
            <v>0</v>
          </cell>
          <cell r="AK52">
            <v>0</v>
          </cell>
          <cell r="AL52">
            <v>18570</v>
          </cell>
          <cell r="AM52">
            <v>50</v>
          </cell>
          <cell r="AN52">
            <v>0</v>
          </cell>
        </row>
        <row r="53">
          <cell r="B53" t="str">
            <v>STALIN</v>
          </cell>
          <cell r="C53">
            <v>0</v>
          </cell>
          <cell r="D53">
            <v>6490</v>
          </cell>
          <cell r="E53">
            <v>6490</v>
          </cell>
          <cell r="F53">
            <v>0</v>
          </cell>
          <cell r="G53">
            <v>0</v>
          </cell>
          <cell r="H53">
            <v>6490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6490</v>
          </cell>
          <cell r="AN53">
            <v>0</v>
          </cell>
        </row>
        <row r="54">
          <cell r="B54" t="str">
            <v>SUBASH</v>
          </cell>
          <cell r="C54">
            <v>11070</v>
          </cell>
          <cell r="D54">
            <v>44700</v>
          </cell>
          <cell r="E54">
            <v>55770</v>
          </cell>
          <cell r="F54">
            <v>160</v>
          </cell>
          <cell r="G54">
            <v>0</v>
          </cell>
          <cell r="H54">
            <v>55610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40000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40000</v>
          </cell>
          <cell r="AM54">
            <v>15610</v>
          </cell>
          <cell r="AN54">
            <v>0</v>
          </cell>
        </row>
        <row r="55">
          <cell r="B55" t="str">
            <v>SUGUMARAN</v>
          </cell>
          <cell r="C55">
            <v>0</v>
          </cell>
          <cell r="D55">
            <v>2400</v>
          </cell>
          <cell r="E55">
            <v>2400</v>
          </cell>
          <cell r="F55">
            <v>0</v>
          </cell>
          <cell r="G55">
            <v>0</v>
          </cell>
          <cell r="H55">
            <v>2400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2400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2400</v>
          </cell>
          <cell r="AM55">
            <v>0</v>
          </cell>
          <cell r="AN55">
            <v>0</v>
          </cell>
        </row>
        <row r="56">
          <cell r="B56" t="str">
            <v>SURESH TAMIL RAJ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</row>
        <row r="57">
          <cell r="B57" t="str">
            <v>SUYAMBU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50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50</v>
          </cell>
        </row>
        <row r="58">
          <cell r="B58" t="str">
            <v>SUYAMBURAJAN</v>
          </cell>
          <cell r="C58">
            <v>10020</v>
          </cell>
          <cell r="D58">
            <v>2420</v>
          </cell>
          <cell r="E58">
            <v>12440</v>
          </cell>
          <cell r="F58">
            <v>0</v>
          </cell>
          <cell r="G58">
            <v>0</v>
          </cell>
          <cell r="H58">
            <v>12440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11000</v>
          </cell>
          <cell r="AI58">
            <v>0</v>
          </cell>
          <cell r="AJ58">
            <v>0</v>
          </cell>
          <cell r="AK58">
            <v>0</v>
          </cell>
          <cell r="AL58">
            <v>11000</v>
          </cell>
          <cell r="AM58">
            <v>1440</v>
          </cell>
          <cell r="AN58">
            <v>0</v>
          </cell>
        </row>
        <row r="59">
          <cell r="B59" t="str">
            <v>THAMIRAPARANI</v>
          </cell>
          <cell r="C59">
            <v>0</v>
          </cell>
          <cell r="D59">
            <v>276230</v>
          </cell>
          <cell r="E59">
            <v>276230</v>
          </cell>
          <cell r="F59">
            <v>0</v>
          </cell>
          <cell r="G59">
            <v>0</v>
          </cell>
          <cell r="H59">
            <v>276230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100000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100000</v>
          </cell>
          <cell r="AM59">
            <v>176230</v>
          </cell>
          <cell r="AN59">
            <v>0</v>
          </cell>
        </row>
        <row r="60">
          <cell r="B60" t="str">
            <v>THANGAMANI</v>
          </cell>
          <cell r="C60">
            <v>8120</v>
          </cell>
          <cell r="D60">
            <v>5830</v>
          </cell>
          <cell r="E60">
            <v>13950</v>
          </cell>
          <cell r="F60">
            <v>60</v>
          </cell>
          <cell r="G60">
            <v>0</v>
          </cell>
          <cell r="H60">
            <v>13890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5830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5830</v>
          </cell>
          <cell r="AM60">
            <v>8060</v>
          </cell>
          <cell r="AN60">
            <v>0</v>
          </cell>
        </row>
        <row r="61">
          <cell r="B61" t="str">
            <v>THANGASELVAN</v>
          </cell>
          <cell r="C61">
            <v>31760</v>
          </cell>
          <cell r="D61">
            <v>29230</v>
          </cell>
          <cell r="E61">
            <v>60990</v>
          </cell>
          <cell r="F61">
            <v>400</v>
          </cell>
          <cell r="G61">
            <v>0</v>
          </cell>
          <cell r="H61">
            <v>60590</v>
          </cell>
          <cell r="I61">
            <v>10230</v>
          </cell>
          <cell r="J61">
            <v>33760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43990</v>
          </cell>
          <cell r="AM61">
            <v>16600</v>
          </cell>
          <cell r="AN61">
            <v>0</v>
          </cell>
        </row>
        <row r="62">
          <cell r="B62" t="str">
            <v>T.MURUGAN</v>
          </cell>
          <cell r="C62">
            <v>19520</v>
          </cell>
          <cell r="D62">
            <v>0</v>
          </cell>
          <cell r="E62">
            <v>19520</v>
          </cell>
          <cell r="F62">
            <v>200</v>
          </cell>
          <cell r="G62">
            <v>0</v>
          </cell>
          <cell r="H62">
            <v>19320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19320</v>
          </cell>
          <cell r="AN62">
            <v>0</v>
          </cell>
        </row>
        <row r="63">
          <cell r="B63" t="str">
            <v>VIJAY</v>
          </cell>
          <cell r="C63">
            <v>245220</v>
          </cell>
          <cell r="D63">
            <v>223460</v>
          </cell>
          <cell r="E63">
            <v>468680</v>
          </cell>
          <cell r="F63">
            <v>2590</v>
          </cell>
          <cell r="G63">
            <v>0</v>
          </cell>
          <cell r="H63">
            <v>466090</v>
          </cell>
          <cell r="I63">
            <v>155900</v>
          </cell>
          <cell r="J63">
            <v>44800</v>
          </cell>
          <cell r="K63">
            <v>0</v>
          </cell>
          <cell r="L63">
            <v>0</v>
          </cell>
          <cell r="M63">
            <v>20000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220700</v>
          </cell>
          <cell r="AM63">
            <v>245390</v>
          </cell>
          <cell r="AN63">
            <v>0</v>
          </cell>
        </row>
        <row r="64">
          <cell r="B64" t="str">
            <v>VM VIGNESH</v>
          </cell>
          <cell r="C64">
            <v>0</v>
          </cell>
          <cell r="D64">
            <v>37350</v>
          </cell>
          <cell r="E64">
            <v>37350</v>
          </cell>
          <cell r="F64">
            <v>0</v>
          </cell>
          <cell r="G64">
            <v>0</v>
          </cell>
          <cell r="H64">
            <v>37350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37350</v>
          </cell>
          <cell r="AN64">
            <v>0</v>
          </cell>
        </row>
        <row r="65">
          <cell r="B65">
            <v>0</v>
          </cell>
          <cell r="C65">
            <v>3110200</v>
          </cell>
          <cell r="D65">
            <v>2395310</v>
          </cell>
          <cell r="E65">
            <v>3961980</v>
          </cell>
          <cell r="F65">
            <v>69300</v>
          </cell>
          <cell r="G65">
            <v>16910</v>
          </cell>
          <cell r="H65">
            <v>4460810</v>
          </cell>
          <cell r="I65">
            <v>343810</v>
          </cell>
          <cell r="J65">
            <v>171720</v>
          </cell>
          <cell r="K65">
            <v>40010</v>
          </cell>
          <cell r="L65">
            <v>625460</v>
          </cell>
          <cell r="M65">
            <v>179930</v>
          </cell>
          <cell r="N65">
            <v>0</v>
          </cell>
          <cell r="O65">
            <v>66830</v>
          </cell>
          <cell r="P65">
            <v>0</v>
          </cell>
          <cell r="Q65">
            <v>9600</v>
          </cell>
          <cell r="R65">
            <v>0</v>
          </cell>
          <cell r="S65">
            <v>0</v>
          </cell>
          <cell r="T65">
            <v>0</v>
          </cell>
          <cell r="U65">
            <v>88630</v>
          </cell>
          <cell r="V65">
            <v>10000</v>
          </cell>
          <cell r="W65">
            <v>13440</v>
          </cell>
          <cell r="X65">
            <v>0</v>
          </cell>
          <cell r="Y65">
            <v>0</v>
          </cell>
          <cell r="Z65">
            <v>0</v>
          </cell>
          <cell r="AA65">
            <v>25000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261400</v>
          </cell>
          <cell r="AH65">
            <v>87440</v>
          </cell>
          <cell r="AI65">
            <v>61600</v>
          </cell>
          <cell r="AJ65">
            <v>0</v>
          </cell>
          <cell r="AK65">
            <v>25000</v>
          </cell>
          <cell r="AL65">
            <v>2009870</v>
          </cell>
          <cell r="AM65">
            <v>2756930</v>
          </cell>
          <cell r="AN65">
            <v>650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</row>
        <row r="81">
          <cell r="F81" t="str">
            <v>DATE</v>
          </cell>
          <cell r="G81" t="str">
            <v>CASH</v>
          </cell>
          <cell r="H81" t="str">
            <v>SEF</v>
          </cell>
          <cell r="I81" t="str">
            <v>BRUCE</v>
          </cell>
          <cell r="J81" t="str">
            <v>PRABHU</v>
          </cell>
          <cell r="K81" t="str">
            <v>CHEQUE</v>
          </cell>
          <cell r="L81" t="str">
            <v>TOTAL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45817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</row>
        <row r="83">
          <cell r="F83">
            <v>45847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F84">
            <v>45878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</row>
        <row r="85">
          <cell r="F85">
            <v>45909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F86">
            <v>45939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F87">
            <v>45970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</row>
        <row r="88">
          <cell r="F88">
            <v>46000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  <cell r="D106">
            <v>94460</v>
          </cell>
        </row>
        <row r="107">
          <cell r="C107">
            <v>0</v>
          </cell>
          <cell r="D107">
            <v>10680</v>
          </cell>
        </row>
        <row r="108">
          <cell r="C108">
            <v>0</v>
          </cell>
          <cell r="D108">
            <v>76180</v>
          </cell>
        </row>
        <row r="109">
          <cell r="C109">
            <v>0</v>
          </cell>
          <cell r="D109">
            <v>35080</v>
          </cell>
        </row>
        <row r="110">
          <cell r="C110">
            <v>0</v>
          </cell>
          <cell r="D110">
            <v>107630</v>
          </cell>
        </row>
        <row r="111">
          <cell r="C111">
            <v>0</v>
          </cell>
          <cell r="D111">
            <v>5380</v>
          </cell>
        </row>
        <row r="112">
          <cell r="C112">
            <v>0</v>
          </cell>
          <cell r="D112">
            <v>59160</v>
          </cell>
        </row>
        <row r="113">
          <cell r="C113">
            <v>0</v>
          </cell>
          <cell r="D113">
            <v>45350</v>
          </cell>
        </row>
        <row r="114">
          <cell r="C114">
            <v>0</v>
          </cell>
          <cell r="D114">
            <v>8590</v>
          </cell>
        </row>
        <row r="115">
          <cell r="C115">
            <v>0</v>
          </cell>
          <cell r="D115">
            <v>28780</v>
          </cell>
        </row>
        <row r="116">
          <cell r="C116">
            <v>0</v>
          </cell>
          <cell r="D116">
            <v>45770</v>
          </cell>
        </row>
        <row r="117">
          <cell r="C117">
            <v>0</v>
          </cell>
          <cell r="D117">
            <v>80120</v>
          </cell>
        </row>
        <row r="118">
          <cell r="C118">
            <v>0</v>
          </cell>
          <cell r="D118">
            <v>14020</v>
          </cell>
        </row>
        <row r="119">
          <cell r="C119">
            <v>0</v>
          </cell>
          <cell r="D119">
            <v>25620</v>
          </cell>
        </row>
        <row r="120">
          <cell r="C120">
            <v>0</v>
          </cell>
          <cell r="D120">
            <v>29460</v>
          </cell>
        </row>
        <row r="121">
          <cell r="C121">
            <v>0</v>
          </cell>
          <cell r="D121">
            <v>39870</v>
          </cell>
        </row>
        <row r="122">
          <cell r="C122">
            <v>0</v>
          </cell>
          <cell r="D122">
            <v>43130</v>
          </cell>
        </row>
        <row r="123">
          <cell r="C123">
            <v>0</v>
          </cell>
          <cell r="D123">
            <v>71020</v>
          </cell>
        </row>
        <row r="124">
          <cell r="C124">
            <v>0</v>
          </cell>
          <cell r="D124">
            <v>137420</v>
          </cell>
        </row>
        <row r="125">
          <cell r="C125">
            <v>0</v>
          </cell>
          <cell r="D125">
            <v>2370</v>
          </cell>
        </row>
        <row r="126">
          <cell r="C126">
            <v>0</v>
          </cell>
          <cell r="D126">
            <v>23640</v>
          </cell>
        </row>
        <row r="127">
          <cell r="C127">
            <v>0</v>
          </cell>
          <cell r="D127">
            <v>24200</v>
          </cell>
        </row>
        <row r="128">
          <cell r="C128">
            <v>0</v>
          </cell>
          <cell r="D128">
            <v>2120</v>
          </cell>
        </row>
        <row r="129">
          <cell r="C129">
            <v>0</v>
          </cell>
          <cell r="D129">
            <v>37400</v>
          </cell>
        </row>
        <row r="130">
          <cell r="C130">
            <v>0</v>
          </cell>
          <cell r="D130">
            <v>56310</v>
          </cell>
        </row>
        <row r="131">
          <cell r="C131">
            <v>0</v>
          </cell>
          <cell r="D131">
            <v>627520</v>
          </cell>
        </row>
        <row r="132">
          <cell r="C132">
            <v>0</v>
          </cell>
          <cell r="D132">
            <v>66470</v>
          </cell>
        </row>
        <row r="133">
          <cell r="C133">
            <v>0</v>
          </cell>
          <cell r="D133">
            <v>11160</v>
          </cell>
        </row>
        <row r="134">
          <cell r="C134">
            <v>0</v>
          </cell>
          <cell r="D134">
            <v>5150</v>
          </cell>
        </row>
        <row r="135">
          <cell r="C135">
            <v>0</v>
          </cell>
          <cell r="D135">
            <v>24680</v>
          </cell>
        </row>
        <row r="136">
          <cell r="C136">
            <v>0</v>
          </cell>
          <cell r="D136">
            <v>23980</v>
          </cell>
        </row>
        <row r="137">
          <cell r="C137">
            <v>0</v>
          </cell>
          <cell r="D137">
            <v>61910</v>
          </cell>
        </row>
        <row r="138">
          <cell r="C138">
            <v>0</v>
          </cell>
          <cell r="D138">
            <v>80240</v>
          </cell>
        </row>
        <row r="139">
          <cell r="C139">
            <v>0</v>
          </cell>
          <cell r="D139">
            <v>25240</v>
          </cell>
        </row>
        <row r="140">
          <cell r="C140">
            <v>0</v>
          </cell>
          <cell r="D140">
            <v>27610</v>
          </cell>
        </row>
        <row r="141">
          <cell r="C141">
            <v>0</v>
          </cell>
          <cell r="D141">
            <v>12860</v>
          </cell>
        </row>
        <row r="142">
          <cell r="C142">
            <v>0</v>
          </cell>
          <cell r="D142">
            <v>70600</v>
          </cell>
        </row>
        <row r="143">
          <cell r="C143">
            <v>0</v>
          </cell>
          <cell r="D143">
            <v>18020</v>
          </cell>
        </row>
        <row r="144">
          <cell r="C144">
            <v>0</v>
          </cell>
          <cell r="D144">
            <v>5430</v>
          </cell>
        </row>
        <row r="145">
          <cell r="C145">
            <v>0</v>
          </cell>
          <cell r="D145">
            <v>6660</v>
          </cell>
        </row>
        <row r="146">
          <cell r="C146">
            <v>0</v>
          </cell>
          <cell r="D146">
            <v>16500</v>
          </cell>
        </row>
        <row r="147">
          <cell r="C147">
            <v>0</v>
          </cell>
          <cell r="D147">
            <v>3960</v>
          </cell>
        </row>
        <row r="148">
          <cell r="C148">
            <v>0</v>
          </cell>
          <cell r="D148">
            <v>110090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W155"/>
  <sheetViews>
    <sheetView tabSelected="1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F55" sqref="F55"/>
    </sheetView>
  </sheetViews>
  <sheetFormatPr defaultRowHeight="15"/>
  <cols>
    <col min="1" max="1" width="3.85546875" customWidth="1"/>
    <col min="2" max="2" width="17.7109375" customWidth="1"/>
    <col min="3" max="3" width="7.85546875" customWidth="1"/>
    <col min="4" max="4" width="8.28515625" customWidth="1"/>
    <col min="5" max="5" width="9.140625" customWidth="1"/>
    <col min="6" max="6" width="7" customWidth="1"/>
    <col min="7" max="7" width="9.140625" customWidth="1"/>
    <col min="8" max="8" width="8.42578125" customWidth="1"/>
    <col min="9" max="9" width="8.140625" customWidth="1"/>
    <col min="10" max="10" width="7.5703125" customWidth="1"/>
    <col min="11" max="11" width="7.85546875" customWidth="1"/>
    <col min="12" max="12" width="8.42578125" customWidth="1"/>
    <col min="13" max="13" width="8.85546875" style="1" customWidth="1"/>
    <col min="14" max="17" width="6.7109375" customWidth="1"/>
    <col min="18" max="18" width="6.7109375" style="1" customWidth="1"/>
    <col min="19" max="22" width="6.7109375" customWidth="1"/>
    <col min="23" max="23" width="6.7109375" style="1" customWidth="1"/>
    <col min="24" max="27" width="6.7109375" customWidth="1"/>
    <col min="28" max="28" width="6.7109375" style="1" customWidth="1"/>
    <col min="29" max="32" width="6.7109375" customWidth="1"/>
    <col min="33" max="33" width="6.7109375" style="1" customWidth="1"/>
    <col min="34" max="37" width="6.7109375" customWidth="1"/>
    <col min="38" max="38" width="6.7109375" style="1" customWidth="1"/>
    <col min="39" max="43" width="6.7109375" customWidth="1"/>
    <col min="44" max="44" width="7.85546875" customWidth="1"/>
    <col min="45" max="45" width="8.28515625" customWidth="1"/>
    <col min="46" max="46" width="8.5703125" customWidth="1"/>
  </cols>
  <sheetData>
    <row r="1" spans="1:49" ht="19.5" thickBot="1">
      <c r="A1" s="67" t="s">
        <v>100</v>
      </c>
      <c r="B1" s="68"/>
      <c r="C1" s="68"/>
      <c r="D1" s="68"/>
      <c r="E1" s="68"/>
      <c r="F1" s="68"/>
      <c r="G1" s="68"/>
      <c r="H1" s="6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21"/>
      <c r="AS1" s="3"/>
      <c r="AT1" s="4"/>
      <c r="AU1" s="5"/>
      <c r="AV1" s="5"/>
      <c r="AW1" s="5"/>
    </row>
    <row r="2" spans="1:49" ht="15.75">
      <c r="A2" s="73" t="s">
        <v>101</v>
      </c>
      <c r="B2" s="74"/>
      <c r="C2" s="74"/>
      <c r="D2" s="74"/>
      <c r="E2" s="74"/>
      <c r="F2" s="74"/>
      <c r="G2" s="74"/>
      <c r="H2" s="75"/>
      <c r="I2" s="69" t="s">
        <v>78</v>
      </c>
      <c r="J2" s="70"/>
      <c r="K2" s="70"/>
      <c r="L2" s="70"/>
      <c r="M2" s="71"/>
      <c r="N2" s="72" t="s">
        <v>79</v>
      </c>
      <c r="O2" s="70"/>
      <c r="P2" s="70"/>
      <c r="Q2" s="70"/>
      <c r="R2" s="71"/>
      <c r="S2" s="72" t="s">
        <v>80</v>
      </c>
      <c r="T2" s="70"/>
      <c r="U2" s="70"/>
      <c r="V2" s="70"/>
      <c r="W2" s="71"/>
      <c r="X2" s="72" t="s">
        <v>81</v>
      </c>
      <c r="Y2" s="70"/>
      <c r="Z2" s="70"/>
      <c r="AA2" s="70"/>
      <c r="AB2" s="71"/>
      <c r="AC2" s="72" t="s">
        <v>82</v>
      </c>
      <c r="AD2" s="70"/>
      <c r="AE2" s="70"/>
      <c r="AF2" s="70"/>
      <c r="AG2" s="71"/>
      <c r="AH2" s="72" t="s">
        <v>83</v>
      </c>
      <c r="AI2" s="70"/>
      <c r="AJ2" s="70"/>
      <c r="AK2" s="70"/>
      <c r="AL2" s="71"/>
      <c r="AM2" s="62" t="s">
        <v>84</v>
      </c>
      <c r="AN2" s="63"/>
      <c r="AO2" s="63"/>
      <c r="AP2" s="63"/>
      <c r="AQ2" s="64"/>
      <c r="AR2" s="47"/>
      <c r="AS2" s="6"/>
      <c r="AT2" s="7"/>
      <c r="AU2" s="5"/>
      <c r="AV2" s="5"/>
      <c r="AW2" s="5"/>
    </row>
    <row r="3" spans="1:49" s="1" customFormat="1">
      <c r="A3" s="56" t="s">
        <v>0</v>
      </c>
      <c r="B3" s="56" t="s">
        <v>1</v>
      </c>
      <c r="C3" s="56" t="s">
        <v>2</v>
      </c>
      <c r="D3" s="56" t="s">
        <v>3</v>
      </c>
      <c r="E3" s="56" t="s">
        <v>4</v>
      </c>
      <c r="F3" s="56" t="s">
        <v>5</v>
      </c>
      <c r="G3" s="60" t="s">
        <v>6</v>
      </c>
      <c r="H3" s="56" t="s">
        <v>7</v>
      </c>
      <c r="I3" s="56" t="s">
        <v>8</v>
      </c>
      <c r="J3" s="56" t="s">
        <v>9</v>
      </c>
      <c r="K3" s="56" t="s">
        <v>10</v>
      </c>
      <c r="L3" s="56" t="s">
        <v>11</v>
      </c>
      <c r="M3" s="76" t="s">
        <v>13</v>
      </c>
      <c r="N3" s="56" t="s">
        <v>12</v>
      </c>
      <c r="O3" s="56" t="s">
        <v>9</v>
      </c>
      <c r="P3" s="56" t="s">
        <v>10</v>
      </c>
      <c r="Q3" s="56" t="s">
        <v>11</v>
      </c>
      <c r="R3" s="56" t="s">
        <v>13</v>
      </c>
      <c r="S3" s="56" t="s">
        <v>12</v>
      </c>
      <c r="T3" s="56" t="s">
        <v>9</v>
      </c>
      <c r="U3" s="56" t="s">
        <v>10</v>
      </c>
      <c r="V3" s="56" t="s">
        <v>11</v>
      </c>
      <c r="W3" s="56" t="s">
        <v>13</v>
      </c>
      <c r="X3" s="56" t="s">
        <v>12</v>
      </c>
      <c r="Y3" s="56" t="s">
        <v>9</v>
      </c>
      <c r="Z3" s="56" t="s">
        <v>10</v>
      </c>
      <c r="AA3" s="56" t="s">
        <v>11</v>
      </c>
      <c r="AB3" s="56" t="s">
        <v>13</v>
      </c>
      <c r="AC3" s="56" t="s">
        <v>12</v>
      </c>
      <c r="AD3" s="56" t="s">
        <v>9</v>
      </c>
      <c r="AE3" s="56" t="s">
        <v>10</v>
      </c>
      <c r="AF3" s="56" t="s">
        <v>11</v>
      </c>
      <c r="AG3" s="56" t="s">
        <v>13</v>
      </c>
      <c r="AH3" s="56" t="s">
        <v>8</v>
      </c>
      <c r="AI3" s="56" t="s">
        <v>9</v>
      </c>
      <c r="AJ3" s="56" t="s">
        <v>10</v>
      </c>
      <c r="AK3" s="56" t="s">
        <v>11</v>
      </c>
      <c r="AL3" s="56" t="s">
        <v>13</v>
      </c>
      <c r="AM3" s="56" t="s">
        <v>12</v>
      </c>
      <c r="AN3" s="56" t="s">
        <v>9</v>
      </c>
      <c r="AO3" s="56" t="s">
        <v>10</v>
      </c>
      <c r="AP3" s="56" t="s">
        <v>11</v>
      </c>
      <c r="AQ3" s="56" t="s">
        <v>13</v>
      </c>
      <c r="AR3" s="56" t="s">
        <v>14</v>
      </c>
      <c r="AS3" s="56" t="s">
        <v>15</v>
      </c>
      <c r="AT3" s="58" t="s">
        <v>16</v>
      </c>
      <c r="AU3" s="5"/>
      <c r="AV3" s="5"/>
      <c r="AW3" s="5"/>
    </row>
    <row r="4" spans="1:49" ht="19.5" customHeight="1">
      <c r="A4" s="57"/>
      <c r="B4" s="57"/>
      <c r="C4" s="57"/>
      <c r="D4" s="57"/>
      <c r="E4" s="57"/>
      <c r="F4" s="57"/>
      <c r="G4" s="61"/>
      <c r="H4" s="57"/>
      <c r="I4" s="57"/>
      <c r="J4" s="57"/>
      <c r="K4" s="57"/>
      <c r="L4" s="57"/>
      <c r="M4" s="7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9"/>
      <c r="AU4" s="22"/>
      <c r="AV4" s="8"/>
      <c r="AW4" s="8"/>
    </row>
    <row r="5" spans="1:49">
      <c r="A5" s="48">
        <v>1</v>
      </c>
      <c r="B5" s="49" t="s">
        <v>17</v>
      </c>
      <c r="C5" s="54">
        <f>IFERROR(VLOOKUP(B5,Sheet2!$B:$C,2,FALSE),0)</f>
        <v>94460</v>
      </c>
      <c r="D5" s="20">
        <f>VLOOKUP(B5,[1]Sheet1!$B:$AM,38,FALSE)</f>
        <v>154000</v>
      </c>
      <c r="E5" s="13">
        <f>IF(OR(ISBLANK(C5), ISBLANK(D5)), "INCOMP", C5 + D5)</f>
        <v>248460</v>
      </c>
      <c r="F5" s="11">
        <f>3400+910</f>
        <v>4310</v>
      </c>
      <c r="G5" s="2">
        <f>VLOOKUP(B5,[1]Sheet1!$B:$AN,39,FALSE)</f>
        <v>0</v>
      </c>
      <c r="H5" s="12">
        <f>ABS(IF((E5=0),0,MAX(0,IF(OR(D5="", E5="", F5=""),C5, E5-F5-G5))))</f>
        <v>244150</v>
      </c>
      <c r="I5" s="50"/>
      <c r="J5" s="50">
        <v>135000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3"/>
      <c r="AD5" s="50"/>
      <c r="AE5" s="50"/>
      <c r="AF5" s="50"/>
      <c r="AG5" s="50"/>
      <c r="AH5" s="50"/>
      <c r="AI5" s="50"/>
      <c r="AJ5" s="50"/>
      <c r="AK5" s="51"/>
      <c r="AL5" s="40"/>
      <c r="AM5" s="37"/>
      <c r="AN5" s="50"/>
      <c r="AO5" s="50"/>
      <c r="AP5" s="50"/>
      <c r="AQ5" s="52"/>
      <c r="AR5" s="30">
        <f t="shared" ref="AR5:AR36" si="0">SUM(I5:AQ5)</f>
        <v>135000</v>
      </c>
      <c r="AS5" s="13">
        <f t="shared" ref="AS5:AS36" si="1">IF((H5-AR5&lt;0),0,H5-AR5)</f>
        <v>109150</v>
      </c>
      <c r="AT5" s="14">
        <f>ABS(IF(AND(AR5=0,AS5=0),G5,IF((H5-AR5&lt;0),H5-AR5,0)))</f>
        <v>0</v>
      </c>
      <c r="AU5" s="5"/>
      <c r="AV5" s="5"/>
      <c r="AW5" s="5"/>
    </row>
    <row r="6" spans="1:49">
      <c r="A6" s="9">
        <v>2</v>
      </c>
      <c r="B6" s="16" t="s">
        <v>18</v>
      </c>
      <c r="C6" s="55">
        <f>IFERROR(VLOOKUP(B6,Sheet2!$B:$C,2,FALSE),0)</f>
        <v>10680</v>
      </c>
      <c r="D6" s="20">
        <f>VLOOKUP(B6,[1]Sheet1!$B:$AM,38,FALSE)</f>
        <v>8970</v>
      </c>
      <c r="E6" s="13">
        <f t="shared" ref="E6:E19" si="2">IF(OR(ISBLANK(C6), ISBLANK(D6)), "INCOMP", C6 + D6)</f>
        <v>19650</v>
      </c>
      <c r="F6" s="11">
        <v>810</v>
      </c>
      <c r="G6" s="2">
        <f>VLOOKUP(B6,[1]Sheet1!$B:$AN,39,FALSE)</f>
        <v>0</v>
      </c>
      <c r="H6" s="12">
        <f t="shared" ref="H6:H68" si="3">ABS(IF((E6=0),0,MAX(0,IF(OR(D6="", E6="", F6=""),C6, E6-F6-G6))))</f>
        <v>18840</v>
      </c>
      <c r="I6" s="15"/>
      <c r="J6" s="15"/>
      <c r="K6" s="15"/>
      <c r="L6" s="15"/>
      <c r="M6" s="15"/>
      <c r="N6" s="15">
        <v>8970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29"/>
      <c r="AL6" s="41"/>
      <c r="AM6" s="32">
        <v>9870</v>
      </c>
      <c r="AN6" s="15"/>
      <c r="AO6" s="15"/>
      <c r="AP6" s="15"/>
      <c r="AQ6" s="33"/>
      <c r="AR6" s="30">
        <f t="shared" si="0"/>
        <v>18840</v>
      </c>
      <c r="AS6" s="13">
        <f t="shared" si="1"/>
        <v>0</v>
      </c>
      <c r="AT6" s="14">
        <f t="shared" ref="AT6:AT68" si="4">ABS(IF(AND(AR6=0,AS6=0),G6,IF((H6-AR6&lt;0),H6-AR6,0)))</f>
        <v>0</v>
      </c>
      <c r="AU6" s="5"/>
      <c r="AV6" s="5"/>
      <c r="AW6" s="5"/>
    </row>
    <row r="7" spans="1:49">
      <c r="A7" s="9">
        <v>3</v>
      </c>
      <c r="B7" s="10" t="s">
        <v>19</v>
      </c>
      <c r="C7" s="55">
        <f>IFERROR(VLOOKUP(B7,Sheet2!$B:$C,2,FALSE),0)</f>
        <v>76180</v>
      </c>
      <c r="D7" s="20">
        <f>VLOOKUP(B7,[1]Sheet1!$B:$AM,38,FALSE)</f>
        <v>38020</v>
      </c>
      <c r="E7" s="13">
        <f t="shared" si="2"/>
        <v>114200</v>
      </c>
      <c r="F7" s="11">
        <v>11220</v>
      </c>
      <c r="G7" s="2">
        <f>VLOOKUP(B7,[1]Sheet1!$B:$AN,39,FALSE)</f>
        <v>0</v>
      </c>
      <c r="H7" s="12">
        <f t="shared" si="3"/>
        <v>102980</v>
      </c>
      <c r="I7" s="15"/>
      <c r="J7" s="15"/>
      <c r="K7" s="15">
        <v>10000</v>
      </c>
      <c r="L7" s="15"/>
      <c r="M7" s="15"/>
      <c r="N7" s="15"/>
      <c r="O7" s="15"/>
      <c r="P7" s="15">
        <v>5500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>
        <v>12000</v>
      </c>
      <c r="AK7" s="29"/>
      <c r="AL7" s="41"/>
      <c r="AM7" s="32"/>
      <c r="AN7" s="15"/>
      <c r="AO7" s="15">
        <f>20000+20100</f>
        <v>40100</v>
      </c>
      <c r="AP7" s="15"/>
      <c r="AQ7" s="33"/>
      <c r="AR7" s="30">
        <f t="shared" si="0"/>
        <v>67600</v>
      </c>
      <c r="AS7" s="13">
        <f t="shared" si="1"/>
        <v>35380</v>
      </c>
      <c r="AT7" s="14">
        <f t="shared" si="4"/>
        <v>0</v>
      </c>
      <c r="AU7" s="5"/>
      <c r="AV7" s="5"/>
      <c r="AW7" s="5"/>
    </row>
    <row r="8" spans="1:49">
      <c r="A8" s="9">
        <v>4</v>
      </c>
      <c r="B8" s="10" t="s">
        <v>20</v>
      </c>
      <c r="C8" s="55">
        <f>IFERROR(VLOOKUP(B8,Sheet2!$B:$C,2,FALSE),0)</f>
        <v>25210</v>
      </c>
      <c r="D8" s="20">
        <f>VLOOKUP(B8,[1]Sheet1!$B:$AM,38,FALSE)</f>
        <v>174710</v>
      </c>
      <c r="E8" s="13">
        <f t="shared" si="2"/>
        <v>199920</v>
      </c>
      <c r="F8" s="11">
        <v>3150</v>
      </c>
      <c r="G8" s="2">
        <f>VLOOKUP(B8,[1]Sheet1!$B:$AN,39,FALSE)</f>
        <v>0</v>
      </c>
      <c r="H8" s="12">
        <f t="shared" si="3"/>
        <v>196770</v>
      </c>
      <c r="I8" s="15"/>
      <c r="J8" s="15"/>
      <c r="K8" s="15"/>
      <c r="L8" s="15">
        <v>174700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29"/>
      <c r="AL8" s="41"/>
      <c r="AM8" s="32"/>
      <c r="AN8" s="29"/>
      <c r="AO8" s="15"/>
      <c r="AP8" s="15"/>
      <c r="AQ8" s="33"/>
      <c r="AR8" s="30">
        <f t="shared" si="0"/>
        <v>174700</v>
      </c>
      <c r="AS8" s="13">
        <f t="shared" si="1"/>
        <v>22070</v>
      </c>
      <c r="AT8" s="14">
        <f t="shared" si="4"/>
        <v>0</v>
      </c>
      <c r="AU8" s="5"/>
      <c r="AV8" s="5"/>
      <c r="AW8" s="5"/>
    </row>
    <row r="9" spans="1:49">
      <c r="A9" s="9">
        <v>5</v>
      </c>
      <c r="B9" s="10" t="s">
        <v>21</v>
      </c>
      <c r="C9" s="55">
        <f>IFERROR(VLOOKUP(B9,Sheet2!$B:$C,2,FALSE),0)</f>
        <v>107630</v>
      </c>
      <c r="D9" s="20">
        <f>VLOOKUP(B9,[1]Sheet1!$B:$AM,38,FALSE)</f>
        <v>146370</v>
      </c>
      <c r="E9" s="13">
        <f t="shared" si="2"/>
        <v>254000</v>
      </c>
      <c r="F9" s="11">
        <v>750</v>
      </c>
      <c r="G9" s="2">
        <f>VLOOKUP(B9,[1]Sheet1!$B:$AN,39,FALSE)</f>
        <v>0</v>
      </c>
      <c r="H9" s="12">
        <f t="shared" si="3"/>
        <v>253250</v>
      </c>
      <c r="I9" s="15">
        <v>100000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>
        <v>46500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29"/>
      <c r="AL9" s="41"/>
      <c r="AM9" s="32">
        <v>6730</v>
      </c>
      <c r="AN9" s="15">
        <v>4230</v>
      </c>
      <c r="AO9" s="15"/>
      <c r="AP9" s="15"/>
      <c r="AQ9" s="33"/>
      <c r="AR9" s="30">
        <f t="shared" si="0"/>
        <v>157460</v>
      </c>
      <c r="AS9" s="13">
        <f t="shared" si="1"/>
        <v>95790</v>
      </c>
      <c r="AT9" s="14">
        <f t="shared" si="4"/>
        <v>0</v>
      </c>
      <c r="AU9" s="5"/>
      <c r="AV9" s="5"/>
      <c r="AW9" s="5"/>
    </row>
    <row r="10" spans="1:49" s="1" customFormat="1">
      <c r="A10" s="9">
        <v>6</v>
      </c>
      <c r="B10" s="10" t="s">
        <v>85</v>
      </c>
      <c r="C10" s="55">
        <f>IFERROR(VLOOKUP(B10,Sheet2!$B:$C,2,FALSE),0)</f>
        <v>5380</v>
      </c>
      <c r="D10" s="20">
        <v>0</v>
      </c>
      <c r="E10" s="13">
        <f t="shared" si="2"/>
        <v>5380</v>
      </c>
      <c r="F10" s="11">
        <v>50</v>
      </c>
      <c r="G10" s="2">
        <v>0</v>
      </c>
      <c r="H10" s="12">
        <f t="shared" si="3"/>
        <v>5330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29"/>
      <c r="AL10" s="41"/>
      <c r="AM10" s="32"/>
      <c r="AN10" s="15"/>
      <c r="AO10" s="15">
        <v>5330</v>
      </c>
      <c r="AP10" s="15"/>
      <c r="AQ10" s="33"/>
      <c r="AR10" s="30">
        <f t="shared" si="0"/>
        <v>5330</v>
      </c>
      <c r="AS10" s="13">
        <f t="shared" si="1"/>
        <v>0</v>
      </c>
      <c r="AT10" s="14">
        <f t="shared" si="4"/>
        <v>0</v>
      </c>
      <c r="AU10" s="5"/>
      <c r="AV10" s="5"/>
      <c r="AW10" s="5"/>
    </row>
    <row r="11" spans="1:49">
      <c r="A11" s="9">
        <v>7</v>
      </c>
      <c r="B11" s="10" t="s">
        <v>10</v>
      </c>
      <c r="C11" s="55">
        <f>IFERROR(VLOOKUP(B11,Sheet2!$B:$C,2,FALSE),0)</f>
        <v>0</v>
      </c>
      <c r="D11" s="20">
        <f>VLOOKUP(B11,[1]Sheet1!$B:$AM,38,FALSE)</f>
        <v>6410</v>
      </c>
      <c r="E11" s="13">
        <f t="shared" si="2"/>
        <v>6410</v>
      </c>
      <c r="F11" s="11">
        <v>0</v>
      </c>
      <c r="G11" s="2">
        <f>VLOOKUP(B11,[1]Sheet1!$B:$AN,39,FALSE)</f>
        <v>0</v>
      </c>
      <c r="H11" s="12">
        <f t="shared" si="3"/>
        <v>6410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29"/>
      <c r="AL11" s="41"/>
      <c r="AM11" s="32"/>
      <c r="AN11" s="15"/>
      <c r="AO11" s="15"/>
      <c r="AP11" s="15"/>
      <c r="AQ11" s="33"/>
      <c r="AR11" s="30">
        <f t="shared" si="0"/>
        <v>0</v>
      </c>
      <c r="AS11" s="13">
        <f t="shared" si="1"/>
        <v>6410</v>
      </c>
      <c r="AT11" s="14">
        <f t="shared" si="4"/>
        <v>0</v>
      </c>
      <c r="AU11" s="5"/>
      <c r="AV11" s="5"/>
      <c r="AW11" s="5"/>
    </row>
    <row r="12" spans="1:49" s="1" customFormat="1">
      <c r="A12" s="9">
        <v>8</v>
      </c>
      <c r="B12" s="10" t="s">
        <v>86</v>
      </c>
      <c r="C12" s="55">
        <f>IFERROR(VLOOKUP(B12,Sheet2!$B:$C,2,FALSE),0)</f>
        <v>59160</v>
      </c>
      <c r="D12" s="20">
        <v>0</v>
      </c>
      <c r="E12" s="13">
        <f t="shared" si="2"/>
        <v>59160</v>
      </c>
      <c r="F12" s="11">
        <v>500</v>
      </c>
      <c r="G12" s="2">
        <v>0</v>
      </c>
      <c r="H12" s="12">
        <f t="shared" si="3"/>
        <v>58660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29"/>
      <c r="AL12" s="41"/>
      <c r="AM12" s="32"/>
      <c r="AN12" s="15"/>
      <c r="AO12" s="15"/>
      <c r="AP12" s="15"/>
      <c r="AQ12" s="33"/>
      <c r="AR12" s="30">
        <f t="shared" si="0"/>
        <v>0</v>
      </c>
      <c r="AS12" s="13">
        <f t="shared" si="1"/>
        <v>58660</v>
      </c>
      <c r="AT12" s="14">
        <f t="shared" si="4"/>
        <v>0</v>
      </c>
      <c r="AU12" s="5"/>
      <c r="AV12" s="5"/>
      <c r="AW12" s="5"/>
    </row>
    <row r="13" spans="1:49">
      <c r="A13" s="9">
        <v>9</v>
      </c>
      <c r="B13" s="10" t="s">
        <v>22</v>
      </c>
      <c r="C13" s="55">
        <f>IFERROR(VLOOKUP(B13,Sheet2!$B:$C,2,FALSE),0)</f>
        <v>45350</v>
      </c>
      <c r="D13" s="20">
        <f>VLOOKUP(B13,[1]Sheet1!$B:$AM,38,FALSE)</f>
        <v>31070</v>
      </c>
      <c r="E13" s="13">
        <f t="shared" si="2"/>
        <v>76420</v>
      </c>
      <c r="F13" s="11">
        <f>1880+420</f>
        <v>2300</v>
      </c>
      <c r="G13" s="2">
        <f>VLOOKUP(B13,[1]Sheet1!$B:$AN,39,FALSE)</f>
        <v>0</v>
      </c>
      <c r="H13" s="12">
        <f t="shared" si="3"/>
        <v>74120</v>
      </c>
      <c r="I13" s="15"/>
      <c r="J13" s="15"/>
      <c r="K13" s="15">
        <v>30000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29"/>
      <c r="AL13" s="41"/>
      <c r="AM13" s="32"/>
      <c r="AN13" s="15"/>
      <c r="AO13" s="15"/>
      <c r="AP13" s="15"/>
      <c r="AQ13" s="33"/>
      <c r="AR13" s="30">
        <f t="shared" si="0"/>
        <v>30000</v>
      </c>
      <c r="AS13" s="13">
        <f t="shared" si="1"/>
        <v>44120</v>
      </c>
      <c r="AT13" s="14">
        <f t="shared" si="4"/>
        <v>0</v>
      </c>
      <c r="AU13" s="5"/>
      <c r="AV13" s="5"/>
      <c r="AW13" s="5"/>
    </row>
    <row r="14" spans="1:49">
      <c r="A14" s="9">
        <v>10</v>
      </c>
      <c r="B14" s="10" t="s">
        <v>23</v>
      </c>
      <c r="C14" s="55">
        <f>IFERROR(VLOOKUP(B14,Sheet2!$B:$C,2,FALSE),0)</f>
        <v>8590</v>
      </c>
      <c r="D14" s="20">
        <f>VLOOKUP(B14,[1]Sheet1!$B:$AM,38,FALSE)</f>
        <v>0</v>
      </c>
      <c r="E14" s="13">
        <f t="shared" si="2"/>
        <v>8590</v>
      </c>
      <c r="F14" s="11">
        <v>50</v>
      </c>
      <c r="G14" s="2">
        <v>10</v>
      </c>
      <c r="H14" s="12">
        <f t="shared" si="3"/>
        <v>8530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29"/>
      <c r="AL14" s="41"/>
      <c r="AM14" s="32">
        <v>8530</v>
      </c>
      <c r="AN14" s="15"/>
      <c r="AO14" s="15"/>
      <c r="AP14" s="15"/>
      <c r="AQ14" s="33"/>
      <c r="AR14" s="30">
        <f t="shared" si="0"/>
        <v>8530</v>
      </c>
      <c r="AS14" s="13">
        <f t="shared" si="1"/>
        <v>0</v>
      </c>
      <c r="AT14" s="14">
        <f t="shared" si="4"/>
        <v>0</v>
      </c>
      <c r="AU14" s="5"/>
      <c r="AV14" s="5"/>
      <c r="AW14" s="5"/>
    </row>
    <row r="15" spans="1:49">
      <c r="A15" s="9">
        <v>11</v>
      </c>
      <c r="B15" s="10" t="s">
        <v>24</v>
      </c>
      <c r="C15" s="55">
        <f>IFERROR(VLOOKUP(B15,Sheet2!$B:$C,2,FALSE),0)</f>
        <v>0</v>
      </c>
      <c r="D15" s="20">
        <f>VLOOKUP(B15,[1]Sheet1!$B:$AM,38,FALSE)</f>
        <v>10910</v>
      </c>
      <c r="E15" s="13">
        <f t="shared" si="2"/>
        <v>10910</v>
      </c>
      <c r="F15" s="11">
        <v>0</v>
      </c>
      <c r="G15" s="2">
        <f>VLOOKUP(B15,[1]Sheet1!$B:$AN,39,FALSE)</f>
        <v>0</v>
      </c>
      <c r="H15" s="12">
        <f t="shared" si="3"/>
        <v>10910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29"/>
      <c r="AL15" s="41"/>
      <c r="AM15" s="32"/>
      <c r="AN15" s="15"/>
      <c r="AO15" s="15"/>
      <c r="AP15" s="15"/>
      <c r="AQ15" s="33"/>
      <c r="AR15" s="30">
        <f t="shared" si="0"/>
        <v>0</v>
      </c>
      <c r="AS15" s="13">
        <f t="shared" si="1"/>
        <v>10910</v>
      </c>
      <c r="AT15" s="14">
        <f t="shared" si="4"/>
        <v>0</v>
      </c>
      <c r="AU15" s="5"/>
      <c r="AV15" s="5"/>
      <c r="AW15" s="5"/>
    </row>
    <row r="16" spans="1:49">
      <c r="A16" s="9">
        <v>12</v>
      </c>
      <c r="B16" s="10" t="s">
        <v>25</v>
      </c>
      <c r="C16" s="55">
        <f>IFERROR(VLOOKUP(B16,Sheet2!$B:$C,2,FALSE),0)</f>
        <v>28780</v>
      </c>
      <c r="D16" s="20">
        <f>VLOOKUP(B16,[1]Sheet1!$B:$AM,38,FALSE)</f>
        <v>5450</v>
      </c>
      <c r="E16" s="13">
        <f t="shared" si="2"/>
        <v>34230</v>
      </c>
      <c r="F16" s="11">
        <v>300</v>
      </c>
      <c r="G16" s="2">
        <f>VLOOKUP(B16,[1]Sheet1!$B:$AN,39,FALSE)</f>
        <v>0</v>
      </c>
      <c r="H16" s="12">
        <f t="shared" si="3"/>
        <v>33930</v>
      </c>
      <c r="I16" s="15"/>
      <c r="J16" s="15"/>
      <c r="K16" s="15">
        <v>5400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29"/>
      <c r="AL16" s="41"/>
      <c r="AM16" s="32"/>
      <c r="AN16" s="15"/>
      <c r="AO16" s="15">
        <v>28530</v>
      </c>
      <c r="AP16" s="15"/>
      <c r="AQ16" s="33"/>
      <c r="AR16" s="30">
        <f t="shared" si="0"/>
        <v>33930</v>
      </c>
      <c r="AS16" s="13">
        <f t="shared" si="1"/>
        <v>0</v>
      </c>
      <c r="AT16" s="14">
        <f t="shared" si="4"/>
        <v>0</v>
      </c>
      <c r="AU16" s="5"/>
      <c r="AV16" s="5"/>
      <c r="AW16" s="5"/>
    </row>
    <row r="17" spans="1:49">
      <c r="A17" s="9">
        <v>13</v>
      </c>
      <c r="B17" s="10" t="s">
        <v>27</v>
      </c>
      <c r="C17" s="55">
        <f>IFERROR(VLOOKUP(B17,Sheet2!$B:$C,2,FALSE),0)</f>
        <v>0</v>
      </c>
      <c r="D17" s="20">
        <f>VLOOKUP(B17,[1]Sheet1!$B:$AM,38,FALSE)</f>
        <v>156410</v>
      </c>
      <c r="E17" s="13">
        <f t="shared" si="2"/>
        <v>156410</v>
      </c>
      <c r="F17" s="11">
        <v>0</v>
      </c>
      <c r="G17" s="2">
        <f>VLOOKUP(B17,[1]Sheet1!$B:$AN,39,FALSE)</f>
        <v>0</v>
      </c>
      <c r="H17" s="12">
        <f t="shared" si="3"/>
        <v>156410</v>
      </c>
      <c r="I17" s="15"/>
      <c r="J17" s="15"/>
      <c r="K17" s="15"/>
      <c r="L17" s="15"/>
      <c r="M17" s="15"/>
      <c r="N17" s="15">
        <v>156410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29"/>
      <c r="AL17" s="41"/>
      <c r="AM17" s="32"/>
      <c r="AN17" s="15"/>
      <c r="AO17" s="15"/>
      <c r="AP17" s="15"/>
      <c r="AQ17" s="33"/>
      <c r="AR17" s="30">
        <f t="shared" si="0"/>
        <v>156410</v>
      </c>
      <c r="AS17" s="13">
        <f t="shared" si="1"/>
        <v>0</v>
      </c>
      <c r="AT17" s="14">
        <f t="shared" si="4"/>
        <v>0</v>
      </c>
      <c r="AU17" s="5"/>
      <c r="AV17" s="5"/>
      <c r="AW17" s="5"/>
    </row>
    <row r="18" spans="1:49">
      <c r="A18" s="9">
        <v>14</v>
      </c>
      <c r="B18" s="10" t="s">
        <v>28</v>
      </c>
      <c r="C18" s="55">
        <f>IFERROR(VLOOKUP(B18,Sheet2!$B:$C,2,FALSE),0)</f>
        <v>0</v>
      </c>
      <c r="D18" s="20">
        <f>VLOOKUP(B18,[1]Sheet1!$B:$AM,38,FALSE)</f>
        <v>0</v>
      </c>
      <c r="E18" s="13">
        <f t="shared" si="2"/>
        <v>0</v>
      </c>
      <c r="F18" s="11">
        <v>0</v>
      </c>
      <c r="G18" s="2">
        <f>VLOOKUP(B18,[1]Sheet1!$B:$AN,39,FALSE)</f>
        <v>0</v>
      </c>
      <c r="H18" s="12">
        <f t="shared" si="3"/>
        <v>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29"/>
      <c r="AL18" s="41"/>
      <c r="AM18" s="32"/>
      <c r="AN18" s="15"/>
      <c r="AO18" s="15"/>
      <c r="AP18" s="15"/>
      <c r="AQ18" s="33"/>
      <c r="AR18" s="30">
        <f t="shared" si="0"/>
        <v>0</v>
      </c>
      <c r="AS18" s="13">
        <f t="shared" si="1"/>
        <v>0</v>
      </c>
      <c r="AT18" s="14">
        <f t="shared" si="4"/>
        <v>0</v>
      </c>
      <c r="AU18" s="5"/>
      <c r="AV18" s="5"/>
      <c r="AW18" s="5"/>
    </row>
    <row r="19" spans="1:49">
      <c r="A19" s="9">
        <v>15</v>
      </c>
      <c r="B19" s="10" t="s">
        <v>26</v>
      </c>
      <c r="C19" s="55">
        <f>IFERROR(VLOOKUP(B19,Sheet2!$B:$C,2,FALSE),0)</f>
        <v>0</v>
      </c>
      <c r="D19" s="20">
        <f>VLOOKUP(B19,[1]Sheet1!$B:$AM,38,FALSE)</f>
        <v>0</v>
      </c>
      <c r="E19" s="13">
        <f t="shared" si="2"/>
        <v>0</v>
      </c>
      <c r="F19" s="11">
        <v>0</v>
      </c>
      <c r="G19" s="2">
        <f>VLOOKUP(B19,[1]Sheet1!$B:$AN,39,FALSE)</f>
        <v>0</v>
      </c>
      <c r="H19" s="12">
        <f t="shared" si="3"/>
        <v>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29"/>
      <c r="AL19" s="41"/>
      <c r="AM19" s="32"/>
      <c r="AN19" s="15"/>
      <c r="AO19" s="15"/>
      <c r="AP19" s="15"/>
      <c r="AQ19" s="33"/>
      <c r="AR19" s="30">
        <f t="shared" si="0"/>
        <v>0</v>
      </c>
      <c r="AS19" s="13">
        <f t="shared" si="1"/>
        <v>0</v>
      </c>
      <c r="AT19" s="14">
        <f t="shared" si="4"/>
        <v>0</v>
      </c>
      <c r="AU19" s="5"/>
      <c r="AV19" s="5"/>
      <c r="AW19" s="5"/>
    </row>
    <row r="20" spans="1:49">
      <c r="A20" s="9">
        <v>16</v>
      </c>
      <c r="B20" s="16" t="s">
        <v>29</v>
      </c>
      <c r="C20" s="55">
        <f>IFERROR(VLOOKUP(B20,Sheet2!$B:$C,2,FALSE),0)</f>
        <v>0</v>
      </c>
      <c r="D20" s="20">
        <f>VLOOKUP(B20,[1]Sheet1!$B:$AM,38,FALSE)</f>
        <v>18580</v>
      </c>
      <c r="E20" s="13">
        <f t="shared" ref="E20:E26" si="5">IF(OR(C20="", D20=""), "INCOMP", C20+D20)</f>
        <v>18580</v>
      </c>
      <c r="F20" s="11">
        <v>0</v>
      </c>
      <c r="G20" s="2">
        <f>VLOOKUP(B20,[1]Sheet1!$B:$AN,39,FALSE)</f>
        <v>0</v>
      </c>
      <c r="H20" s="12">
        <f t="shared" si="3"/>
        <v>18580</v>
      </c>
      <c r="I20" s="15"/>
      <c r="J20" s="15"/>
      <c r="K20" s="15"/>
      <c r="L20" s="15"/>
      <c r="M20" s="15"/>
      <c r="N20" s="15">
        <v>18580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29"/>
      <c r="AL20" s="41"/>
      <c r="AM20" s="32"/>
      <c r="AN20" s="15"/>
      <c r="AO20" s="15"/>
      <c r="AP20" s="15"/>
      <c r="AQ20" s="33"/>
      <c r="AR20" s="30">
        <f t="shared" si="0"/>
        <v>18580</v>
      </c>
      <c r="AS20" s="13">
        <f t="shared" si="1"/>
        <v>0</v>
      </c>
      <c r="AT20" s="14">
        <f t="shared" si="4"/>
        <v>0</v>
      </c>
      <c r="AU20" s="5"/>
      <c r="AV20" s="5"/>
      <c r="AW20" s="5"/>
    </row>
    <row r="21" spans="1:49">
      <c r="A21" s="9">
        <v>17</v>
      </c>
      <c r="B21" s="10" t="s">
        <v>30</v>
      </c>
      <c r="C21" s="55">
        <f>IFERROR(VLOOKUP(B21,Sheet2!$B:$C,2,FALSE),0)</f>
        <v>45770</v>
      </c>
      <c r="D21" s="20">
        <f>VLOOKUP(B21,[1]Sheet1!$B:$AM,38,FALSE)</f>
        <v>0</v>
      </c>
      <c r="E21" s="13">
        <f t="shared" si="5"/>
        <v>45770</v>
      </c>
      <c r="F21" s="11">
        <v>350</v>
      </c>
      <c r="G21" s="2">
        <v>20</v>
      </c>
      <c r="H21" s="12">
        <f t="shared" si="3"/>
        <v>45400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>
        <v>15000</v>
      </c>
      <c r="AJ21" s="15"/>
      <c r="AK21" s="29"/>
      <c r="AL21" s="41"/>
      <c r="AM21" s="32"/>
      <c r="AN21" s="15">
        <v>30420</v>
      </c>
      <c r="AO21" s="15"/>
      <c r="AP21" s="15"/>
      <c r="AQ21" s="33"/>
      <c r="AR21" s="30">
        <f t="shared" si="0"/>
        <v>45420</v>
      </c>
      <c r="AS21" s="13">
        <f t="shared" si="1"/>
        <v>0</v>
      </c>
      <c r="AT21" s="14">
        <f t="shared" si="4"/>
        <v>20</v>
      </c>
      <c r="AU21" s="5"/>
      <c r="AV21" s="5"/>
      <c r="AW21" s="5"/>
    </row>
    <row r="22" spans="1:49">
      <c r="A22" s="9">
        <v>18</v>
      </c>
      <c r="B22" s="10" t="s">
        <v>31</v>
      </c>
      <c r="C22" s="55">
        <f>IFERROR(VLOOKUP(B22,Sheet2!$B:$C,2,FALSE),0)</f>
        <v>80120</v>
      </c>
      <c r="D22" s="20">
        <f>VLOOKUP(B22,[1]Sheet1!$B:$AM,38,FALSE)</f>
        <v>73280</v>
      </c>
      <c r="E22" s="13">
        <f t="shared" si="5"/>
        <v>153400</v>
      </c>
      <c r="F22" s="11">
        <f>4650+1680</f>
        <v>6330</v>
      </c>
      <c r="G22" s="2">
        <f>VLOOKUP(B22,[1]Sheet1!$B:$AN,39,FALSE)</f>
        <v>0</v>
      </c>
      <c r="H22" s="12">
        <f t="shared" si="3"/>
        <v>147070</v>
      </c>
      <c r="I22" s="15">
        <v>60000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29"/>
      <c r="AL22" s="41"/>
      <c r="AM22" s="32"/>
      <c r="AN22" s="15"/>
      <c r="AO22" s="15">
        <v>13280</v>
      </c>
      <c r="AP22" s="15"/>
      <c r="AQ22" s="33"/>
      <c r="AR22" s="30">
        <f t="shared" si="0"/>
        <v>73280</v>
      </c>
      <c r="AS22" s="13">
        <f t="shared" si="1"/>
        <v>73790</v>
      </c>
      <c r="AT22" s="14">
        <f>ABS(IF(AND(AR22=0,AS22=0),G22,IF((H22-AR22&lt;0),H22-AR22,0)))</f>
        <v>0</v>
      </c>
      <c r="AU22" s="5"/>
      <c r="AV22" s="5"/>
      <c r="AW22" s="5"/>
    </row>
    <row r="23" spans="1:49">
      <c r="A23" s="9">
        <v>19</v>
      </c>
      <c r="B23" s="10" t="s">
        <v>32</v>
      </c>
      <c r="C23" s="55">
        <f>IFERROR(VLOOKUP(B23,Sheet2!$B:$C,2,FALSE),0)</f>
        <v>14020</v>
      </c>
      <c r="D23" s="20">
        <f>VLOOKUP(B23,[1]Sheet1!$B:$AM,38,FALSE)</f>
        <v>8570</v>
      </c>
      <c r="E23" s="13">
        <f t="shared" si="5"/>
        <v>22590</v>
      </c>
      <c r="F23" s="11">
        <v>130</v>
      </c>
      <c r="G23" s="2">
        <f>VLOOKUP(B23,[1]Sheet1!$B:$AN,39,FALSE)</f>
        <v>0</v>
      </c>
      <c r="H23" s="12">
        <f t="shared" si="3"/>
        <v>22460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29"/>
      <c r="AL23" s="41"/>
      <c r="AM23" s="32">
        <v>22000</v>
      </c>
      <c r="AN23" s="15"/>
      <c r="AO23" s="15"/>
      <c r="AP23" s="15"/>
      <c r="AQ23" s="33"/>
      <c r="AR23" s="30">
        <f t="shared" si="0"/>
        <v>22000</v>
      </c>
      <c r="AS23" s="13">
        <f t="shared" si="1"/>
        <v>460</v>
      </c>
      <c r="AT23" s="14">
        <f t="shared" si="4"/>
        <v>0</v>
      </c>
      <c r="AU23" s="5"/>
      <c r="AV23" s="5"/>
      <c r="AW23" s="5"/>
    </row>
    <row r="24" spans="1:49">
      <c r="A24" s="9">
        <v>20</v>
      </c>
      <c r="B24" s="10" t="s">
        <v>33</v>
      </c>
      <c r="C24" s="55">
        <f>IFERROR(VLOOKUP(B24,Sheet2!$B:$C,2,FALSE),0)</f>
        <v>0</v>
      </c>
      <c r="D24" s="20">
        <f>VLOOKUP(B24,[1]Sheet1!$B:$AM,38,FALSE)</f>
        <v>3300</v>
      </c>
      <c r="E24" s="13">
        <f t="shared" si="5"/>
        <v>3300</v>
      </c>
      <c r="F24" s="11">
        <v>0</v>
      </c>
      <c r="G24" s="2">
        <f>VLOOKUP(B24,[1]Sheet1!$B:$AN,39,FALSE)</f>
        <v>0</v>
      </c>
      <c r="H24" s="12">
        <f t="shared" si="3"/>
        <v>3300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29"/>
      <c r="AL24" s="41"/>
      <c r="AM24" s="32"/>
      <c r="AN24" s="15"/>
      <c r="AO24" s="15"/>
      <c r="AP24" s="15"/>
      <c r="AQ24" s="33"/>
      <c r="AR24" s="30">
        <f t="shared" si="0"/>
        <v>0</v>
      </c>
      <c r="AS24" s="13">
        <f t="shared" si="1"/>
        <v>3300</v>
      </c>
      <c r="AT24" s="14">
        <f t="shared" si="4"/>
        <v>0</v>
      </c>
      <c r="AU24" s="5"/>
      <c r="AV24" s="5"/>
      <c r="AW24" s="5"/>
    </row>
    <row r="25" spans="1:49">
      <c r="A25" s="9">
        <v>21</v>
      </c>
      <c r="B25" s="10" t="s">
        <v>34</v>
      </c>
      <c r="C25" s="55">
        <f>IFERROR(VLOOKUP(B25,Sheet2!$B:$C,2,FALSE),0)</f>
        <v>0</v>
      </c>
      <c r="D25" s="20">
        <f>VLOOKUP(B25,[1]Sheet1!$B:$AM,38,FALSE)</f>
        <v>2790</v>
      </c>
      <c r="E25" s="13">
        <f t="shared" si="5"/>
        <v>2790</v>
      </c>
      <c r="F25" s="11">
        <v>0</v>
      </c>
      <c r="G25" s="2">
        <f>VLOOKUP(B25,[1]Sheet1!$B:$AN,39,FALSE)</f>
        <v>0</v>
      </c>
      <c r="H25" s="12">
        <f t="shared" si="3"/>
        <v>2790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29"/>
      <c r="AL25" s="41"/>
      <c r="AM25" s="32"/>
      <c r="AN25" s="15"/>
      <c r="AO25" s="15"/>
      <c r="AP25" s="15"/>
      <c r="AQ25" s="33"/>
      <c r="AR25" s="30">
        <f t="shared" si="0"/>
        <v>0</v>
      </c>
      <c r="AS25" s="13">
        <f t="shared" si="1"/>
        <v>2790</v>
      </c>
      <c r="AT25" s="14">
        <f t="shared" si="4"/>
        <v>0</v>
      </c>
      <c r="AU25" s="5"/>
      <c r="AV25" s="5"/>
      <c r="AW25" s="5"/>
    </row>
    <row r="26" spans="1:49">
      <c r="A26" s="9">
        <v>22</v>
      </c>
      <c r="B26" s="16" t="s">
        <v>87</v>
      </c>
      <c r="C26" s="55">
        <f>IFERROR(VLOOKUP(B26,Sheet2!$B:$C,2,FALSE),0)</f>
        <v>25620</v>
      </c>
      <c r="D26" s="20">
        <f>VLOOKUP(B26,[1]Sheet1!$B:$AM,38,FALSE)</f>
        <v>150</v>
      </c>
      <c r="E26" s="13">
        <f t="shared" si="5"/>
        <v>25770</v>
      </c>
      <c r="F26" s="11">
        <v>50</v>
      </c>
      <c r="G26" s="2">
        <f>VLOOKUP(B26,[1]Sheet1!$B:$AN,39,FALSE)</f>
        <v>0</v>
      </c>
      <c r="H26" s="12">
        <f t="shared" si="3"/>
        <v>25720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29"/>
      <c r="AL26" s="41"/>
      <c r="AM26" s="32"/>
      <c r="AN26" s="15"/>
      <c r="AO26" s="15"/>
      <c r="AP26" s="15"/>
      <c r="AQ26" s="33"/>
      <c r="AR26" s="30">
        <f t="shared" si="0"/>
        <v>0</v>
      </c>
      <c r="AS26" s="13">
        <f t="shared" si="1"/>
        <v>25720</v>
      </c>
      <c r="AT26" s="14">
        <f t="shared" si="4"/>
        <v>0</v>
      </c>
      <c r="AU26" s="5"/>
      <c r="AV26" s="5"/>
      <c r="AW26" s="5"/>
    </row>
    <row r="27" spans="1:49">
      <c r="A27" s="9">
        <v>23</v>
      </c>
      <c r="B27" s="10" t="s">
        <v>35</v>
      </c>
      <c r="C27" s="55">
        <f>IFERROR(VLOOKUP(B27,Sheet2!$B:$C,2,FALSE),0)</f>
        <v>29460</v>
      </c>
      <c r="D27" s="20">
        <f>VLOOKUP(B27,[1]Sheet1!$B:$AM,38,FALSE)</f>
        <v>28670</v>
      </c>
      <c r="E27" s="13">
        <f t="shared" ref="E27:E68" si="6">IF(OR(C27="", D27=""), "INCOMP", C27+D27)</f>
        <v>58130</v>
      </c>
      <c r="F27" s="11">
        <v>250</v>
      </c>
      <c r="G27" s="2">
        <f>VLOOKUP(B27,[1]Sheet1!$B:$AN,39,FALSE)</f>
        <v>0</v>
      </c>
      <c r="H27" s="12">
        <f t="shared" si="3"/>
        <v>57880</v>
      </c>
      <c r="I27" s="15"/>
      <c r="J27" s="15">
        <v>28690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29"/>
      <c r="AL27" s="41"/>
      <c r="AM27" s="32"/>
      <c r="AN27" s="15"/>
      <c r="AO27" s="15"/>
      <c r="AP27" s="15"/>
      <c r="AQ27" s="33"/>
      <c r="AR27" s="30">
        <f t="shared" si="0"/>
        <v>28690</v>
      </c>
      <c r="AS27" s="13">
        <f t="shared" si="1"/>
        <v>29190</v>
      </c>
      <c r="AT27" s="14">
        <f t="shared" si="4"/>
        <v>0</v>
      </c>
      <c r="AU27" s="5"/>
      <c r="AV27" s="5"/>
      <c r="AW27" s="5"/>
    </row>
    <row r="28" spans="1:49">
      <c r="A28" s="9">
        <v>24</v>
      </c>
      <c r="B28" s="10" t="s">
        <v>36</v>
      </c>
      <c r="C28" s="55">
        <f>IFERROR(VLOOKUP(B28,Sheet2!$B:$C,2,FALSE),0)</f>
        <v>39870</v>
      </c>
      <c r="D28" s="20">
        <f>VLOOKUP(B28,[1]Sheet1!$B:$AM,38,FALSE)</f>
        <v>0</v>
      </c>
      <c r="E28" s="13">
        <f t="shared" si="6"/>
        <v>39870</v>
      </c>
      <c r="F28" s="11">
        <v>100</v>
      </c>
      <c r="G28" s="2">
        <f>VLOOKUP(B28,[1]Sheet1!$B:$AN,39,FALSE)</f>
        <v>0</v>
      </c>
      <c r="H28" s="12">
        <f t="shared" si="3"/>
        <v>39770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29"/>
      <c r="AL28" s="41"/>
      <c r="AM28" s="32"/>
      <c r="AN28" s="15"/>
      <c r="AO28" s="15"/>
      <c r="AP28" s="15"/>
      <c r="AQ28" s="33"/>
      <c r="AR28" s="30">
        <f t="shared" si="0"/>
        <v>0</v>
      </c>
      <c r="AS28" s="13">
        <f t="shared" si="1"/>
        <v>39770</v>
      </c>
      <c r="AT28" s="14">
        <f t="shared" si="4"/>
        <v>0</v>
      </c>
      <c r="AU28" s="5"/>
      <c r="AV28" s="5"/>
      <c r="AW28" s="5"/>
    </row>
    <row r="29" spans="1:49">
      <c r="A29" s="9">
        <v>25</v>
      </c>
      <c r="B29" s="10" t="s">
        <v>37</v>
      </c>
      <c r="C29" s="55">
        <f>IFERROR(VLOOKUP(B29,Sheet2!$B:$C,2,FALSE),0)</f>
        <v>43130</v>
      </c>
      <c r="D29" s="20">
        <f>VLOOKUP(B29,[1]Sheet1!$B:$AM,38,FALSE)</f>
        <v>38530</v>
      </c>
      <c r="E29" s="13">
        <f t="shared" si="6"/>
        <v>81660</v>
      </c>
      <c r="F29" s="11">
        <v>320</v>
      </c>
      <c r="G29" s="2">
        <f>VLOOKUP(B29,[1]Sheet1!$B:$AN,39,FALSE)</f>
        <v>0</v>
      </c>
      <c r="H29" s="12">
        <f t="shared" si="3"/>
        <v>81340</v>
      </c>
      <c r="I29" s="15"/>
      <c r="J29" s="15"/>
      <c r="K29" s="15">
        <v>38550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29"/>
      <c r="AL29" s="41"/>
      <c r="AM29" s="32">
        <v>42800</v>
      </c>
      <c r="AN29" s="15"/>
      <c r="AO29" s="15"/>
      <c r="AP29" s="15"/>
      <c r="AQ29" s="33"/>
      <c r="AR29" s="30">
        <f t="shared" si="0"/>
        <v>81350</v>
      </c>
      <c r="AS29" s="13">
        <f t="shared" si="1"/>
        <v>0</v>
      </c>
      <c r="AT29" s="14">
        <f t="shared" si="4"/>
        <v>10</v>
      </c>
      <c r="AU29" s="5"/>
      <c r="AV29" s="5"/>
      <c r="AW29" s="5"/>
    </row>
    <row r="30" spans="1:49">
      <c r="A30" s="9">
        <v>26</v>
      </c>
      <c r="B30" s="10" t="s">
        <v>38</v>
      </c>
      <c r="C30" s="55">
        <f>IFERROR(VLOOKUP(B30,Sheet2!$B:$C,2,FALSE),0)</f>
        <v>71020</v>
      </c>
      <c r="D30" s="20">
        <f>VLOOKUP(B30,[1]Sheet1!$B:$AM,38,FALSE)</f>
        <v>112010</v>
      </c>
      <c r="E30" s="13">
        <f t="shared" si="6"/>
        <v>183030</v>
      </c>
      <c r="F30" s="11">
        <v>0</v>
      </c>
      <c r="G30" s="2">
        <f>VLOOKUP(B30,[1]Sheet1!$B:$AN,39,FALSE)</f>
        <v>0</v>
      </c>
      <c r="H30" s="12">
        <f t="shared" si="3"/>
        <v>183030</v>
      </c>
      <c r="I30" s="15"/>
      <c r="J30" s="15"/>
      <c r="K30" s="15"/>
      <c r="L30" s="15"/>
      <c r="M30" s="15"/>
      <c r="N30" s="15">
        <v>112010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29"/>
      <c r="AL30" s="41"/>
      <c r="AM30" s="32">
        <v>71020</v>
      </c>
      <c r="AN30" s="15"/>
      <c r="AO30" s="15"/>
      <c r="AP30" s="15"/>
      <c r="AQ30" s="33"/>
      <c r="AR30" s="30">
        <f t="shared" si="0"/>
        <v>183030</v>
      </c>
      <c r="AS30" s="13">
        <f t="shared" si="1"/>
        <v>0</v>
      </c>
      <c r="AT30" s="14">
        <f t="shared" si="4"/>
        <v>0</v>
      </c>
      <c r="AU30" s="5"/>
      <c r="AV30" s="5"/>
      <c r="AW30" s="5"/>
    </row>
    <row r="31" spans="1:49">
      <c r="A31" s="9">
        <v>27</v>
      </c>
      <c r="B31" s="10" t="s">
        <v>39</v>
      </c>
      <c r="C31" s="55">
        <f>IFERROR(VLOOKUP(B31,Sheet2!$B:$C,2,FALSE),0)</f>
        <v>0</v>
      </c>
      <c r="D31" s="20">
        <f>VLOOKUP(B31,[1]Sheet1!$B:$AM,38,FALSE)</f>
        <v>530</v>
      </c>
      <c r="E31" s="13">
        <f t="shared" si="6"/>
        <v>530</v>
      </c>
      <c r="F31" s="11">
        <v>0</v>
      </c>
      <c r="G31" s="2">
        <f>VLOOKUP(B31,[1]Sheet1!$B:$AN,39,FALSE)</f>
        <v>0</v>
      </c>
      <c r="H31" s="12">
        <f t="shared" si="3"/>
        <v>530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29"/>
      <c r="AL31" s="41"/>
      <c r="AM31" s="32"/>
      <c r="AN31" s="15"/>
      <c r="AO31" s="15"/>
      <c r="AP31" s="15"/>
      <c r="AQ31" s="33"/>
      <c r="AR31" s="30">
        <f t="shared" si="0"/>
        <v>0</v>
      </c>
      <c r="AS31" s="13">
        <f t="shared" si="1"/>
        <v>530</v>
      </c>
      <c r="AT31" s="14">
        <f t="shared" si="4"/>
        <v>0</v>
      </c>
      <c r="AU31" s="5"/>
      <c r="AV31" s="5"/>
      <c r="AW31" s="5"/>
    </row>
    <row r="32" spans="1:49">
      <c r="A32" s="9">
        <v>28</v>
      </c>
      <c r="B32" s="10" t="s">
        <v>40</v>
      </c>
      <c r="C32" s="55">
        <f>IFERROR(VLOOKUP(B32,Sheet2!$B:$C,2,FALSE),0)</f>
        <v>143470</v>
      </c>
      <c r="D32" s="20">
        <f>VLOOKUP(B32,[1]Sheet1!$B:$AM,38,FALSE)</f>
        <v>108320</v>
      </c>
      <c r="E32" s="13">
        <f t="shared" si="6"/>
        <v>251790</v>
      </c>
      <c r="F32" s="11">
        <f>1150+6700</f>
        <v>7850</v>
      </c>
      <c r="G32" s="2">
        <f>VLOOKUP(B32,[1]Sheet1!$B:$AN,39,FALSE)</f>
        <v>0</v>
      </c>
      <c r="H32" s="12">
        <f t="shared" si="3"/>
        <v>243940</v>
      </c>
      <c r="I32" s="15">
        <v>100000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29"/>
      <c r="AL32" s="41"/>
      <c r="AM32" s="32">
        <v>100000</v>
      </c>
      <c r="AN32" s="15"/>
      <c r="AO32" s="15"/>
      <c r="AP32" s="15"/>
      <c r="AQ32" s="33"/>
      <c r="AR32" s="30">
        <f t="shared" si="0"/>
        <v>200000</v>
      </c>
      <c r="AS32" s="13">
        <f t="shared" si="1"/>
        <v>43940</v>
      </c>
      <c r="AT32" s="14">
        <f t="shared" si="4"/>
        <v>0</v>
      </c>
      <c r="AU32" s="5"/>
      <c r="AV32" s="5"/>
      <c r="AW32" s="5"/>
    </row>
    <row r="33" spans="1:49">
      <c r="A33" s="9">
        <v>29</v>
      </c>
      <c r="B33" s="10" t="s">
        <v>41</v>
      </c>
      <c r="C33" s="55">
        <f>IFERROR(VLOOKUP(B33,Sheet2!$B:$C,2,FALSE),0)</f>
        <v>2370</v>
      </c>
      <c r="D33" s="20">
        <f>VLOOKUP(B33,[1]Sheet1!$B:$AM,38,FALSE)</f>
        <v>20</v>
      </c>
      <c r="E33" s="13">
        <f t="shared" si="6"/>
        <v>2390</v>
      </c>
      <c r="F33" s="11">
        <v>30</v>
      </c>
      <c r="G33" s="2">
        <f>VLOOKUP(B33,[1]Sheet1!$B:$AN,39,FALSE)</f>
        <v>0</v>
      </c>
      <c r="H33" s="12">
        <f t="shared" si="3"/>
        <v>2360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29"/>
      <c r="AL33" s="41"/>
      <c r="AM33" s="32"/>
      <c r="AN33" s="15"/>
      <c r="AO33" s="15"/>
      <c r="AP33" s="15"/>
      <c r="AQ33" s="33"/>
      <c r="AR33" s="30">
        <f t="shared" si="0"/>
        <v>0</v>
      </c>
      <c r="AS33" s="13">
        <f t="shared" si="1"/>
        <v>2360</v>
      </c>
      <c r="AT33" s="14">
        <f t="shared" si="4"/>
        <v>0</v>
      </c>
      <c r="AU33" s="5"/>
      <c r="AV33" s="5"/>
      <c r="AW33" s="5"/>
    </row>
    <row r="34" spans="1:49">
      <c r="A34" s="9">
        <v>30</v>
      </c>
      <c r="B34" s="10" t="s">
        <v>42</v>
      </c>
      <c r="C34" s="55">
        <f>IFERROR(VLOOKUP(B34,Sheet2!$B:$C,2,FALSE),0)</f>
        <v>23640</v>
      </c>
      <c r="D34" s="20">
        <f>VLOOKUP(B34,[1]Sheet1!$B:$AM,38,FALSE)</f>
        <v>36650</v>
      </c>
      <c r="E34" s="13">
        <f t="shared" si="6"/>
        <v>60290</v>
      </c>
      <c r="F34" s="11">
        <v>100</v>
      </c>
      <c r="G34" s="2">
        <f>VLOOKUP(B34,[1]Sheet1!$B:$AN,39,FALSE)</f>
        <v>0</v>
      </c>
      <c r="H34" s="12">
        <f t="shared" si="3"/>
        <v>60190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>
        <v>26650</v>
      </c>
      <c r="Y34" s="15"/>
      <c r="Z34" s="15">
        <v>10000</v>
      </c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29"/>
      <c r="AL34" s="41"/>
      <c r="AM34" s="32">
        <v>23540</v>
      </c>
      <c r="AN34" s="15"/>
      <c r="AO34" s="15"/>
      <c r="AP34" s="15"/>
      <c r="AQ34" s="33"/>
      <c r="AR34" s="30">
        <f t="shared" si="0"/>
        <v>60190</v>
      </c>
      <c r="AS34" s="13">
        <f t="shared" si="1"/>
        <v>0</v>
      </c>
      <c r="AT34" s="14">
        <f t="shared" si="4"/>
        <v>0</v>
      </c>
      <c r="AU34" s="5"/>
      <c r="AV34" s="5"/>
      <c r="AW34" s="5"/>
    </row>
    <row r="35" spans="1:49">
      <c r="A35" s="9">
        <v>31</v>
      </c>
      <c r="B35" s="10" t="s">
        <v>43</v>
      </c>
      <c r="C35" s="55">
        <f>IFERROR(VLOOKUP(B35,Sheet2!$B:$C,2,FALSE),0)</f>
        <v>24200</v>
      </c>
      <c r="D35" s="20">
        <f>VLOOKUP(B35,[1]Sheet1!$B:$AM,38,FALSE)</f>
        <v>26540</v>
      </c>
      <c r="E35" s="13">
        <f t="shared" si="6"/>
        <v>50740</v>
      </c>
      <c r="F35" s="11">
        <v>150</v>
      </c>
      <c r="G35" s="2">
        <f>VLOOKUP(B35,[1]Sheet1!$B:$AN,39,FALSE)</f>
        <v>0</v>
      </c>
      <c r="H35" s="12">
        <f t="shared" si="3"/>
        <v>50590</v>
      </c>
      <c r="I35" s="15"/>
      <c r="J35" s="15"/>
      <c r="K35" s="15">
        <v>25000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29"/>
      <c r="AL35" s="41"/>
      <c r="AM35" s="32"/>
      <c r="AN35" s="15"/>
      <c r="AO35" s="15"/>
      <c r="AP35" s="15"/>
      <c r="AQ35" s="33"/>
      <c r="AR35" s="30">
        <f t="shared" si="0"/>
        <v>25000</v>
      </c>
      <c r="AS35" s="13">
        <f t="shared" si="1"/>
        <v>25590</v>
      </c>
      <c r="AT35" s="14">
        <f t="shared" si="4"/>
        <v>0</v>
      </c>
      <c r="AU35" s="5"/>
      <c r="AV35" s="5"/>
      <c r="AW35" s="5"/>
    </row>
    <row r="36" spans="1:49">
      <c r="A36" s="9">
        <v>32</v>
      </c>
      <c r="B36" s="10" t="s">
        <v>44</v>
      </c>
      <c r="C36" s="55">
        <f>IFERROR(VLOOKUP(B36,Sheet2!$B:$C,2,FALSE),0)</f>
        <v>2120</v>
      </c>
      <c r="D36" s="20">
        <f>VLOOKUP(B36,[1]Sheet1!$B:$AM,38,FALSE)</f>
        <v>9670</v>
      </c>
      <c r="E36" s="13">
        <f t="shared" si="6"/>
        <v>11790</v>
      </c>
      <c r="F36" s="11">
        <v>30</v>
      </c>
      <c r="G36" s="2">
        <f>VLOOKUP(B36,[1]Sheet1!$B:$AN,39,FALSE)</f>
        <v>0</v>
      </c>
      <c r="H36" s="12">
        <f t="shared" si="3"/>
        <v>11760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>
        <v>9500</v>
      </c>
      <c r="AK36" s="29"/>
      <c r="AL36" s="41"/>
      <c r="AM36" s="32"/>
      <c r="AN36" s="15"/>
      <c r="AO36" s="15"/>
      <c r="AP36" s="15"/>
      <c r="AQ36" s="33"/>
      <c r="AR36" s="30">
        <f t="shared" si="0"/>
        <v>9500</v>
      </c>
      <c r="AS36" s="13">
        <f t="shared" si="1"/>
        <v>2260</v>
      </c>
      <c r="AT36" s="14">
        <f>ABS(IF(AND(AR36=0,AS36=0),G36,IF((H36-AR36&lt;0),H36-AR36,0)))</f>
        <v>0</v>
      </c>
      <c r="AU36" s="5"/>
      <c r="AV36" s="5"/>
      <c r="AW36" s="5"/>
    </row>
    <row r="37" spans="1:49">
      <c r="A37" s="9">
        <v>33</v>
      </c>
      <c r="B37" s="16" t="s">
        <v>45</v>
      </c>
      <c r="C37" s="55">
        <f>IFERROR(VLOOKUP(B37,Sheet2!$B:$C,2,FALSE),0)</f>
        <v>37400</v>
      </c>
      <c r="D37" s="20">
        <f>VLOOKUP(B37,[1]Sheet1!$B:$AM,38,FALSE)</f>
        <v>0</v>
      </c>
      <c r="E37" s="13">
        <f t="shared" si="6"/>
        <v>37400</v>
      </c>
      <c r="F37" s="11">
        <v>1720</v>
      </c>
      <c r="G37" s="2">
        <v>570</v>
      </c>
      <c r="H37" s="12">
        <f t="shared" si="3"/>
        <v>35110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29"/>
      <c r="AL37" s="41"/>
      <c r="AM37" s="32">
        <v>10100</v>
      </c>
      <c r="AN37" s="15">
        <v>25000</v>
      </c>
      <c r="AO37" s="15"/>
      <c r="AP37" s="15"/>
      <c r="AQ37" s="33"/>
      <c r="AR37" s="30">
        <f t="shared" ref="AR37:AR68" si="7">SUM(I37:AQ37)</f>
        <v>35100</v>
      </c>
      <c r="AS37" s="13">
        <f t="shared" ref="AS37:AS68" si="8">IF((H37-AR37&lt;0),0,H37-AR37)</f>
        <v>10</v>
      </c>
      <c r="AT37" s="14">
        <f t="shared" si="4"/>
        <v>0</v>
      </c>
      <c r="AU37" s="17"/>
      <c r="AV37" s="5"/>
      <c r="AW37" s="5"/>
    </row>
    <row r="38" spans="1:49">
      <c r="A38" s="9">
        <v>34</v>
      </c>
      <c r="B38" s="10" t="s">
        <v>46</v>
      </c>
      <c r="C38" s="55">
        <f>IFERROR(VLOOKUP(B38,Sheet2!$B:$C,2,FALSE),0)</f>
        <v>56310</v>
      </c>
      <c r="D38" s="20">
        <f>VLOOKUP(B38,[1]Sheet1!$B:$AM,38,FALSE)</f>
        <v>62590</v>
      </c>
      <c r="E38" s="13">
        <f t="shared" si="6"/>
        <v>118900</v>
      </c>
      <c r="F38" s="11">
        <v>300</v>
      </c>
      <c r="G38" s="2">
        <f>VLOOKUP(B38,[1]Sheet1!$B:$AN,39,FALSE)</f>
        <v>0</v>
      </c>
      <c r="H38" s="12">
        <f t="shared" si="3"/>
        <v>118600</v>
      </c>
      <c r="I38" s="15">
        <v>19500</v>
      </c>
      <c r="J38" s="15">
        <v>41090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29"/>
      <c r="AL38" s="41"/>
      <c r="AM38" s="32"/>
      <c r="AN38" s="15"/>
      <c r="AO38" s="15"/>
      <c r="AP38" s="15"/>
      <c r="AQ38" s="33"/>
      <c r="AR38" s="30">
        <f t="shared" si="7"/>
        <v>60590</v>
      </c>
      <c r="AS38" s="13">
        <f t="shared" si="8"/>
        <v>58010</v>
      </c>
      <c r="AT38" s="14">
        <f t="shared" si="4"/>
        <v>0</v>
      </c>
      <c r="AU38" s="5"/>
      <c r="AV38" s="5"/>
      <c r="AW38" s="5"/>
    </row>
    <row r="39" spans="1:49">
      <c r="A39" s="9">
        <v>35</v>
      </c>
      <c r="B39" s="16" t="s">
        <v>47</v>
      </c>
      <c r="C39" s="55">
        <f>IFERROR(VLOOKUP(B39,Sheet2!$B:$C,2,FALSE),0)</f>
        <v>627520</v>
      </c>
      <c r="D39" s="20">
        <f>VLOOKUP(B39,[1]Sheet1!$B:$AM,38,FALSE)</f>
        <v>0</v>
      </c>
      <c r="E39" s="13">
        <f t="shared" si="6"/>
        <v>627520</v>
      </c>
      <c r="F39" s="11">
        <v>99200</v>
      </c>
      <c r="G39" s="2">
        <v>5732</v>
      </c>
      <c r="H39" s="12">
        <f t="shared" si="3"/>
        <v>522588</v>
      </c>
      <c r="I39" s="15"/>
      <c r="J39" s="15"/>
      <c r="K39" s="15"/>
      <c r="L39" s="15">
        <v>120000</v>
      </c>
      <c r="M39" s="15"/>
      <c r="N39" s="15"/>
      <c r="O39" s="15"/>
      <c r="P39" s="15">
        <v>40000</v>
      </c>
      <c r="Q39" s="15">
        <v>100000</v>
      </c>
      <c r="R39" s="15"/>
      <c r="S39" s="15"/>
      <c r="T39" s="15"/>
      <c r="U39" s="15"/>
      <c r="V39" s="15">
        <v>100000</v>
      </c>
      <c r="W39" s="15"/>
      <c r="X39" s="15"/>
      <c r="Y39" s="15"/>
      <c r="Z39" s="15"/>
      <c r="AA39" s="15">
        <v>100000</v>
      </c>
      <c r="AB39" s="15"/>
      <c r="AC39" s="15"/>
      <c r="AD39" s="15"/>
      <c r="AE39" s="15"/>
      <c r="AF39" s="15">
        <v>60000</v>
      </c>
      <c r="AG39" s="15"/>
      <c r="AH39" s="15"/>
      <c r="AI39" s="15"/>
      <c r="AJ39" s="15"/>
      <c r="AK39" s="29"/>
      <c r="AL39" s="41"/>
      <c r="AM39" s="32"/>
      <c r="AN39" s="15"/>
      <c r="AO39" s="15"/>
      <c r="AP39" s="15"/>
      <c r="AQ39" s="33"/>
      <c r="AR39" s="30">
        <f t="shared" si="7"/>
        <v>520000</v>
      </c>
      <c r="AS39" s="13">
        <f t="shared" si="8"/>
        <v>2588</v>
      </c>
      <c r="AT39" s="14">
        <f t="shared" si="4"/>
        <v>0</v>
      </c>
      <c r="AU39" s="17"/>
      <c r="AV39" s="5"/>
      <c r="AW39" s="5"/>
    </row>
    <row r="40" spans="1:49">
      <c r="A40" s="9">
        <v>36</v>
      </c>
      <c r="B40" s="10" t="s">
        <v>48</v>
      </c>
      <c r="C40" s="55">
        <f>IFERROR(VLOOKUP(B40,Sheet2!$B:$C,2,FALSE),0)</f>
        <v>66470</v>
      </c>
      <c r="D40" s="20">
        <f>VLOOKUP(B40,[1]Sheet1!$B:$AM,38,FALSE)</f>
        <v>47680</v>
      </c>
      <c r="E40" s="13">
        <f t="shared" si="6"/>
        <v>114150</v>
      </c>
      <c r="F40" s="11">
        <v>390</v>
      </c>
      <c r="G40" s="2">
        <f>VLOOKUP(B40,[1]Sheet1!$B:$AN,39,FALSE)</f>
        <v>0</v>
      </c>
      <c r="H40" s="12">
        <f t="shared" si="3"/>
        <v>113760</v>
      </c>
      <c r="I40" s="15">
        <v>45000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29"/>
      <c r="AL40" s="41"/>
      <c r="AM40" s="32"/>
      <c r="AN40" s="15"/>
      <c r="AO40" s="15"/>
      <c r="AP40" s="15"/>
      <c r="AQ40" s="33"/>
      <c r="AR40" s="30">
        <f t="shared" si="7"/>
        <v>45000</v>
      </c>
      <c r="AS40" s="13">
        <f t="shared" si="8"/>
        <v>68760</v>
      </c>
      <c r="AT40" s="14">
        <f t="shared" si="4"/>
        <v>0</v>
      </c>
      <c r="AU40" s="5"/>
      <c r="AV40" s="5"/>
      <c r="AW40" s="5"/>
    </row>
    <row r="41" spans="1:49">
      <c r="A41" s="9">
        <v>37</v>
      </c>
      <c r="B41" s="10" t="s">
        <v>49</v>
      </c>
      <c r="C41" s="55">
        <f>IFERROR(VLOOKUP(B41,Sheet2!$B:$C,2,FALSE),0)</f>
        <v>11160</v>
      </c>
      <c r="D41" s="20">
        <f>VLOOKUP(B41,[1]Sheet1!$B:$AM,38,FALSE)</f>
        <v>21470</v>
      </c>
      <c r="E41" s="13">
        <f t="shared" si="6"/>
        <v>32630</v>
      </c>
      <c r="F41" s="11">
        <v>100</v>
      </c>
      <c r="G41" s="2">
        <f>VLOOKUP(B41,[1]Sheet1!$B:$AN,39,FALSE)</f>
        <v>0</v>
      </c>
      <c r="H41" s="12">
        <f t="shared" si="3"/>
        <v>32530</v>
      </c>
      <c r="I41" s="15"/>
      <c r="J41" s="15"/>
      <c r="K41" s="15">
        <v>21470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29"/>
      <c r="AL41" s="41"/>
      <c r="AM41" s="32"/>
      <c r="AN41" s="15"/>
      <c r="AO41" s="15"/>
      <c r="AP41" s="15"/>
      <c r="AQ41" s="33"/>
      <c r="AR41" s="30">
        <f t="shared" si="7"/>
        <v>21470</v>
      </c>
      <c r="AS41" s="13">
        <f t="shared" si="8"/>
        <v>11060</v>
      </c>
      <c r="AT41" s="14">
        <f t="shared" si="4"/>
        <v>0</v>
      </c>
      <c r="AU41" s="5"/>
      <c r="AV41" s="5"/>
      <c r="AW41" s="5"/>
    </row>
    <row r="42" spans="1:49">
      <c r="A42" s="9">
        <v>38</v>
      </c>
      <c r="B42" s="18" t="s">
        <v>50</v>
      </c>
      <c r="C42" s="55">
        <f>IFERROR(VLOOKUP(B42,Sheet2!$B:$C,2,FALSE),0)</f>
        <v>0</v>
      </c>
      <c r="D42" s="20">
        <f>VLOOKUP(B42,[1]Sheet1!$B:$AM,38,FALSE)</f>
        <v>9950</v>
      </c>
      <c r="E42" s="13">
        <f t="shared" si="6"/>
        <v>9950</v>
      </c>
      <c r="F42" s="11">
        <v>0</v>
      </c>
      <c r="G42" s="2">
        <f>VLOOKUP(B42,[1]Sheet1!$B:$AN,39,FALSE)</f>
        <v>0</v>
      </c>
      <c r="H42" s="12">
        <f t="shared" si="3"/>
        <v>9950</v>
      </c>
      <c r="I42" s="15"/>
      <c r="J42" s="15"/>
      <c r="K42" s="15"/>
      <c r="L42" s="15"/>
      <c r="M42" s="15"/>
      <c r="N42" s="15">
        <v>9950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29"/>
      <c r="AL42" s="41"/>
      <c r="AM42" s="32"/>
      <c r="AN42" s="15"/>
      <c r="AO42" s="15"/>
      <c r="AP42" s="15"/>
      <c r="AQ42" s="33"/>
      <c r="AR42" s="30">
        <f t="shared" si="7"/>
        <v>9950</v>
      </c>
      <c r="AS42" s="13">
        <f t="shared" si="8"/>
        <v>0</v>
      </c>
      <c r="AT42" s="14">
        <f t="shared" si="4"/>
        <v>0</v>
      </c>
      <c r="AU42" s="17"/>
      <c r="AV42" s="5"/>
      <c r="AW42" s="5"/>
    </row>
    <row r="43" spans="1:49">
      <c r="A43" s="9">
        <v>39</v>
      </c>
      <c r="B43" s="10" t="s">
        <v>51</v>
      </c>
      <c r="C43" s="55">
        <f>IFERROR(VLOOKUP(B43,Sheet2!$B:$C,2,FALSE),0)</f>
        <v>5150</v>
      </c>
      <c r="D43" s="20">
        <f>VLOOKUP(B43,[1]Sheet1!$B:$AM,38,FALSE)</f>
        <v>30</v>
      </c>
      <c r="E43" s="13">
        <f t="shared" si="6"/>
        <v>5180</v>
      </c>
      <c r="F43" s="11">
        <v>50</v>
      </c>
      <c r="G43" s="2">
        <f>VLOOKUP(B43,[1]Sheet1!$B:$AN,39,FALSE)</f>
        <v>0</v>
      </c>
      <c r="H43" s="12">
        <f t="shared" si="3"/>
        <v>5130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29"/>
      <c r="AL43" s="41"/>
      <c r="AM43" s="32">
        <v>5130</v>
      </c>
      <c r="AN43" s="15"/>
      <c r="AO43" s="15"/>
      <c r="AP43" s="15"/>
      <c r="AQ43" s="33"/>
      <c r="AR43" s="30">
        <f t="shared" si="7"/>
        <v>5130</v>
      </c>
      <c r="AS43" s="13">
        <f t="shared" si="8"/>
        <v>0</v>
      </c>
      <c r="AT43" s="14">
        <f t="shared" si="4"/>
        <v>0</v>
      </c>
      <c r="AU43" s="5"/>
      <c r="AV43" s="5"/>
      <c r="AW43" s="5"/>
    </row>
    <row r="44" spans="1:49">
      <c r="A44" s="9">
        <v>40</v>
      </c>
      <c r="B44" s="10" t="s">
        <v>52</v>
      </c>
      <c r="C44" s="55">
        <f>IFERROR(VLOOKUP(B44,Sheet2!$B:$C,2,FALSE),0)</f>
        <v>0</v>
      </c>
      <c r="D44" s="20">
        <f>VLOOKUP(B44,[1]Sheet1!$B:$AM,38,FALSE)</f>
        <v>53320</v>
      </c>
      <c r="E44" s="13">
        <f t="shared" si="6"/>
        <v>53320</v>
      </c>
      <c r="F44" s="11">
        <v>0</v>
      </c>
      <c r="G44" s="2">
        <f>VLOOKUP(B44,[1]Sheet1!$B:$AN,39,FALSE)</f>
        <v>0</v>
      </c>
      <c r="H44" s="12">
        <f t="shared" si="3"/>
        <v>53320</v>
      </c>
      <c r="I44" s="15"/>
      <c r="J44" s="15"/>
      <c r="K44" s="15"/>
      <c r="L44" s="15"/>
      <c r="M44" s="15"/>
      <c r="N44" s="15">
        <v>30000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29"/>
      <c r="AL44" s="41"/>
      <c r="AM44" s="32"/>
      <c r="AN44" s="15"/>
      <c r="AO44" s="15"/>
      <c r="AP44" s="15"/>
      <c r="AQ44" s="33"/>
      <c r="AR44" s="30">
        <f t="shared" si="7"/>
        <v>30000</v>
      </c>
      <c r="AS44" s="13">
        <f t="shared" si="8"/>
        <v>23320</v>
      </c>
      <c r="AT44" s="14">
        <f t="shared" si="4"/>
        <v>0</v>
      </c>
      <c r="AU44" s="5"/>
      <c r="AV44" s="5"/>
      <c r="AW44" s="5"/>
    </row>
    <row r="45" spans="1:49">
      <c r="A45" s="9">
        <v>41</v>
      </c>
      <c r="B45" s="10" t="s">
        <v>53</v>
      </c>
      <c r="C45" s="55">
        <f>IFERROR(VLOOKUP(B45,Sheet2!$B:$C,2,FALSE),0)</f>
        <v>24680</v>
      </c>
      <c r="D45" s="20">
        <f>VLOOKUP(B45,[1]Sheet1!$B:$AM,38,FALSE)</f>
        <v>19070</v>
      </c>
      <c r="E45" s="13">
        <f t="shared" si="6"/>
        <v>43750</v>
      </c>
      <c r="F45" s="11">
        <v>50</v>
      </c>
      <c r="G45" s="2">
        <f>VLOOKUP(B45,[1]Sheet1!$B:$AN,39,FALSE)</f>
        <v>0</v>
      </c>
      <c r="H45" s="12">
        <f t="shared" si="3"/>
        <v>43700</v>
      </c>
      <c r="I45" s="15"/>
      <c r="J45" s="15"/>
      <c r="K45" s="15"/>
      <c r="L45" s="15"/>
      <c r="M45" s="15"/>
      <c r="N45" s="15">
        <v>10000</v>
      </c>
      <c r="O45" s="15"/>
      <c r="P45" s="15">
        <v>9000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29"/>
      <c r="AL45" s="41"/>
      <c r="AM45" s="32"/>
      <c r="AN45" s="15"/>
      <c r="AO45" s="15"/>
      <c r="AP45" s="15"/>
      <c r="AQ45" s="33"/>
      <c r="AR45" s="30">
        <f t="shared" si="7"/>
        <v>19000</v>
      </c>
      <c r="AS45" s="13">
        <f t="shared" si="8"/>
        <v>24700</v>
      </c>
      <c r="AT45" s="14">
        <f t="shared" si="4"/>
        <v>0</v>
      </c>
      <c r="AU45" s="5"/>
      <c r="AV45" s="5"/>
      <c r="AW45" s="5"/>
    </row>
    <row r="46" spans="1:49">
      <c r="A46" s="9">
        <v>42</v>
      </c>
      <c r="B46" s="10" t="s">
        <v>54</v>
      </c>
      <c r="C46" s="55">
        <f>IFERROR(VLOOKUP(B46,Sheet2!$B:$C,2,FALSE),0)</f>
        <v>23980</v>
      </c>
      <c r="D46" s="20">
        <f>VLOOKUP(B46,[1]Sheet1!$B:$AM,38,FALSE)</f>
        <v>6450</v>
      </c>
      <c r="E46" s="13">
        <f t="shared" si="6"/>
        <v>30430</v>
      </c>
      <c r="F46" s="11">
        <v>200</v>
      </c>
      <c r="G46" s="2">
        <f>VLOOKUP(B46,[1]Sheet1!$B:$AN,39,FALSE)</f>
        <v>0</v>
      </c>
      <c r="H46" s="12">
        <f t="shared" si="3"/>
        <v>30230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29"/>
      <c r="AL46" s="41"/>
      <c r="AM46" s="32"/>
      <c r="AN46" s="15"/>
      <c r="AO46" s="15"/>
      <c r="AP46" s="15"/>
      <c r="AQ46" s="33"/>
      <c r="AR46" s="30">
        <f t="shared" si="7"/>
        <v>0</v>
      </c>
      <c r="AS46" s="13">
        <f t="shared" si="8"/>
        <v>30230</v>
      </c>
      <c r="AT46" s="14">
        <f t="shared" si="4"/>
        <v>0</v>
      </c>
      <c r="AU46" s="5"/>
      <c r="AV46" s="5"/>
      <c r="AW46" s="5"/>
    </row>
    <row r="47" spans="1:49">
      <c r="A47" s="9">
        <v>43</v>
      </c>
      <c r="B47" s="10" t="s">
        <v>55</v>
      </c>
      <c r="C47" s="55">
        <f>IFERROR(VLOOKUP(B47,Sheet2!$B:$C,2,FALSE),0)</f>
        <v>0</v>
      </c>
      <c r="D47" s="20">
        <f>VLOOKUP(B47,[1]Sheet1!$B:$AM,38,FALSE)</f>
        <v>43300</v>
      </c>
      <c r="E47" s="13">
        <f t="shared" si="6"/>
        <v>43300</v>
      </c>
      <c r="F47" s="11">
        <v>0</v>
      </c>
      <c r="G47" s="2">
        <f>VLOOKUP(B47,[1]Sheet1!$B:$AN,39,FALSE)</f>
        <v>0</v>
      </c>
      <c r="H47" s="12">
        <f t="shared" si="3"/>
        <v>43300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29"/>
      <c r="AL47" s="41"/>
      <c r="AM47" s="32"/>
      <c r="AN47" s="15"/>
      <c r="AO47" s="15"/>
      <c r="AP47" s="15"/>
      <c r="AQ47" s="33"/>
      <c r="AR47" s="30">
        <f t="shared" si="7"/>
        <v>0</v>
      </c>
      <c r="AS47" s="13">
        <f t="shared" si="8"/>
        <v>43300</v>
      </c>
      <c r="AT47" s="14">
        <f t="shared" si="4"/>
        <v>0</v>
      </c>
      <c r="AU47" s="5"/>
      <c r="AV47" s="5"/>
      <c r="AW47" s="5"/>
    </row>
    <row r="48" spans="1:49">
      <c r="A48" s="9">
        <v>44</v>
      </c>
      <c r="B48" s="10" t="s">
        <v>56</v>
      </c>
      <c r="C48" s="55">
        <f>IFERROR(VLOOKUP(B48,Sheet2!$B:$C,2,FALSE),0)</f>
        <v>61910</v>
      </c>
      <c r="D48" s="20">
        <f>VLOOKUP(B48,[1]Sheet1!$B:$AM,38,FALSE)</f>
        <v>132880</v>
      </c>
      <c r="E48" s="13">
        <f t="shared" si="6"/>
        <v>194790</v>
      </c>
      <c r="F48" s="11">
        <f>1720+330</f>
        <v>2050</v>
      </c>
      <c r="G48" s="2">
        <f>VLOOKUP(B48,[1]Sheet1!$B:$AN,39,FALSE)</f>
        <v>0</v>
      </c>
      <c r="H48" s="12">
        <f t="shared" si="3"/>
        <v>192740</v>
      </c>
      <c r="I48" s="15">
        <v>69380</v>
      </c>
      <c r="J48" s="15">
        <v>60000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29"/>
      <c r="AL48" s="41"/>
      <c r="AM48" s="32">
        <v>3500</v>
      </c>
      <c r="AN48" s="15"/>
      <c r="AO48" s="15"/>
      <c r="AP48" s="15"/>
      <c r="AQ48" s="33"/>
      <c r="AR48" s="30">
        <f t="shared" si="7"/>
        <v>132880</v>
      </c>
      <c r="AS48" s="13">
        <f t="shared" si="8"/>
        <v>59860</v>
      </c>
      <c r="AT48" s="14">
        <f t="shared" si="4"/>
        <v>0</v>
      </c>
      <c r="AU48" s="5"/>
      <c r="AV48" s="5"/>
      <c r="AW48" s="5"/>
    </row>
    <row r="49" spans="1:49">
      <c r="A49" s="9">
        <v>45</v>
      </c>
      <c r="B49" s="10" t="s">
        <v>57</v>
      </c>
      <c r="C49" s="55">
        <f>IFERROR(VLOOKUP(B49,Sheet2!$B:$C,2,FALSE),0)</f>
        <v>80240</v>
      </c>
      <c r="D49" s="20">
        <f>VLOOKUP(B49,[1]Sheet1!$B:$AM,38,FALSE)</f>
        <v>97780</v>
      </c>
      <c r="E49" s="13">
        <f t="shared" si="6"/>
        <v>178020</v>
      </c>
      <c r="F49" s="11">
        <f>2410+400</f>
        <v>2810</v>
      </c>
      <c r="G49" s="2">
        <f>VLOOKUP(B49,[1]Sheet1!$B:$AN,39,FALSE)</f>
        <v>0</v>
      </c>
      <c r="H49" s="12">
        <f t="shared" si="3"/>
        <v>175210</v>
      </c>
      <c r="I49" s="15"/>
      <c r="J49" s="15"/>
      <c r="K49" s="15"/>
      <c r="L49" s="15"/>
      <c r="M49" s="15"/>
      <c r="N49" s="15">
        <v>80000</v>
      </c>
      <c r="O49" s="15"/>
      <c r="P49" s="15">
        <v>17000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29"/>
      <c r="AL49" s="41"/>
      <c r="AM49" s="32"/>
      <c r="AN49" s="15">
        <v>78000</v>
      </c>
      <c r="AO49" s="15"/>
      <c r="AP49" s="15"/>
      <c r="AQ49" s="33"/>
      <c r="AR49" s="30">
        <f t="shared" si="7"/>
        <v>175000</v>
      </c>
      <c r="AS49" s="13">
        <f t="shared" si="8"/>
        <v>210</v>
      </c>
      <c r="AT49" s="14">
        <f t="shared" si="4"/>
        <v>0</v>
      </c>
      <c r="AU49" s="5"/>
      <c r="AV49" s="5"/>
      <c r="AW49" s="5"/>
    </row>
    <row r="50" spans="1:49">
      <c r="A50" s="9">
        <v>46</v>
      </c>
      <c r="B50" s="10" t="s">
        <v>58</v>
      </c>
      <c r="C50" s="55">
        <f>IFERROR(VLOOKUP(B50,Sheet2!$B:$C,2,FALSE),0)</f>
        <v>25240</v>
      </c>
      <c r="D50" s="20">
        <f>VLOOKUP(B50,[1]Sheet1!$B:$AM,38,FALSE)</f>
        <v>289400</v>
      </c>
      <c r="E50" s="13">
        <f t="shared" si="6"/>
        <v>314640</v>
      </c>
      <c r="F50" s="11">
        <v>3900</v>
      </c>
      <c r="G50" s="2">
        <f>VLOOKUP(B50,[1]Sheet1!$B:$AN,39,FALSE)</f>
        <v>0</v>
      </c>
      <c r="H50" s="12">
        <f t="shared" si="3"/>
        <v>310740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29"/>
      <c r="AL50" s="41"/>
      <c r="AM50" s="32"/>
      <c r="AN50" s="15"/>
      <c r="AO50" s="15"/>
      <c r="AP50" s="15"/>
      <c r="AQ50" s="33"/>
      <c r="AR50" s="30">
        <f t="shared" si="7"/>
        <v>0</v>
      </c>
      <c r="AS50" s="13">
        <f t="shared" si="8"/>
        <v>310740</v>
      </c>
      <c r="AT50" s="14">
        <f t="shared" si="4"/>
        <v>0</v>
      </c>
      <c r="AU50" s="5"/>
      <c r="AV50" s="5"/>
      <c r="AW50" s="5"/>
    </row>
    <row r="51" spans="1:49">
      <c r="A51" s="9">
        <v>47</v>
      </c>
      <c r="B51" s="16" t="s">
        <v>59</v>
      </c>
      <c r="C51" s="55">
        <f>IFERROR(VLOOKUP(B51,Sheet2!$B:$C,2,FALSE),0)</f>
        <v>27610</v>
      </c>
      <c r="D51" s="20">
        <f>VLOOKUP(B51,[1]Sheet1!$B:$AM,38,FALSE)</f>
        <v>150640</v>
      </c>
      <c r="E51" s="13">
        <f t="shared" si="6"/>
        <v>178250</v>
      </c>
      <c r="F51" s="11">
        <v>0</v>
      </c>
      <c r="G51" s="2">
        <f>VLOOKUP(B51,[1]Sheet1!$B:$AN,39,FALSE)</f>
        <v>0</v>
      </c>
      <c r="H51" s="12">
        <f t="shared" si="3"/>
        <v>178250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29"/>
      <c r="AL51" s="41"/>
      <c r="AM51" s="32"/>
      <c r="AN51" s="15"/>
      <c r="AO51" s="15"/>
      <c r="AP51" s="15"/>
      <c r="AQ51" s="33"/>
      <c r="AR51" s="30">
        <f t="shared" si="7"/>
        <v>0</v>
      </c>
      <c r="AS51" s="13">
        <f t="shared" si="8"/>
        <v>178250</v>
      </c>
      <c r="AT51" s="14">
        <f t="shared" si="4"/>
        <v>0</v>
      </c>
      <c r="AU51" s="5"/>
      <c r="AV51" s="5"/>
      <c r="AW51" s="5"/>
    </row>
    <row r="52" spans="1:49">
      <c r="A52" s="9">
        <v>48</v>
      </c>
      <c r="B52" s="16" t="s">
        <v>60</v>
      </c>
      <c r="C52" s="55">
        <f>IFERROR(VLOOKUP(B52,Sheet2!$B:$C,2,FALSE),0)</f>
        <v>0</v>
      </c>
      <c r="D52" s="20">
        <f>VLOOKUP(B52,[1]Sheet1!$B:$AM,38,FALSE)</f>
        <v>18730</v>
      </c>
      <c r="E52" s="13">
        <f t="shared" si="6"/>
        <v>18730</v>
      </c>
      <c r="F52" s="11">
        <v>0</v>
      </c>
      <c r="G52" s="2">
        <f>VLOOKUP(B52,[1]Sheet1!$B:$AN,39,FALSE)</f>
        <v>0</v>
      </c>
      <c r="H52" s="12">
        <f t="shared" si="3"/>
        <v>18730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29"/>
      <c r="AL52" s="41"/>
      <c r="AM52" s="32"/>
      <c r="AN52" s="15"/>
      <c r="AO52" s="15"/>
      <c r="AP52" s="15"/>
      <c r="AQ52" s="33"/>
      <c r="AR52" s="30">
        <f t="shared" si="7"/>
        <v>0</v>
      </c>
      <c r="AS52" s="13">
        <f t="shared" si="8"/>
        <v>18730</v>
      </c>
      <c r="AT52" s="14">
        <f>ABS(IF(AND(AR52=0,AS52=0),G52,IF((H52-AR52&lt;0),H52-AR52,0)))</f>
        <v>0</v>
      </c>
      <c r="AU52" s="5"/>
      <c r="AV52" s="5"/>
      <c r="AW52" s="5"/>
    </row>
    <row r="53" spans="1:49">
      <c r="A53" s="9">
        <v>49</v>
      </c>
      <c r="B53" s="18" t="s">
        <v>61</v>
      </c>
      <c r="C53" s="55">
        <f>IFERROR(VLOOKUP(B53,Sheet2!$B:$C,2,FALSE),0)</f>
        <v>0</v>
      </c>
      <c r="D53" s="20">
        <f>VLOOKUP(B53,[1]Sheet1!$B:$AM,38,FALSE)</f>
        <v>800</v>
      </c>
      <c r="E53" s="13">
        <f t="shared" si="6"/>
        <v>800</v>
      </c>
      <c r="F53" s="11">
        <v>0</v>
      </c>
      <c r="G53" s="2">
        <f>VLOOKUP(B53,[1]Sheet1!$B:$AN,39,FALSE)</f>
        <v>0</v>
      </c>
      <c r="H53" s="12">
        <f t="shared" si="3"/>
        <v>800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29"/>
      <c r="AL53" s="41"/>
      <c r="AM53" s="32"/>
      <c r="AN53" s="15"/>
      <c r="AO53" s="15"/>
      <c r="AP53" s="15"/>
      <c r="AQ53" s="33"/>
      <c r="AR53" s="30">
        <f t="shared" si="7"/>
        <v>0</v>
      </c>
      <c r="AS53" s="13">
        <f t="shared" si="8"/>
        <v>800</v>
      </c>
      <c r="AT53" s="14">
        <f t="shared" si="4"/>
        <v>0</v>
      </c>
      <c r="AU53" s="5"/>
      <c r="AV53" s="5"/>
      <c r="AW53" s="5"/>
    </row>
    <row r="54" spans="1:49" s="1" customFormat="1">
      <c r="A54" s="9">
        <v>50</v>
      </c>
      <c r="B54" s="27" t="s">
        <v>88</v>
      </c>
      <c r="C54" s="55">
        <f>IFERROR(VLOOKUP(B54,Sheet2!$B:$C,2,FALSE),0)</f>
        <v>12860</v>
      </c>
      <c r="D54" s="20">
        <v>0</v>
      </c>
      <c r="E54" s="13">
        <f t="shared" si="6"/>
        <v>12860</v>
      </c>
      <c r="F54" s="11">
        <v>0</v>
      </c>
      <c r="G54" s="2">
        <v>0</v>
      </c>
      <c r="H54" s="12">
        <f t="shared" si="3"/>
        <v>12860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29"/>
      <c r="AL54" s="41"/>
      <c r="AM54" s="32"/>
      <c r="AN54" s="15"/>
      <c r="AO54" s="15"/>
      <c r="AP54" s="15"/>
      <c r="AQ54" s="33"/>
      <c r="AR54" s="30">
        <f t="shared" si="7"/>
        <v>0</v>
      </c>
      <c r="AS54" s="13">
        <f t="shared" si="8"/>
        <v>12860</v>
      </c>
      <c r="AT54" s="14">
        <f t="shared" si="4"/>
        <v>0</v>
      </c>
      <c r="AU54" s="5"/>
      <c r="AV54" s="5"/>
      <c r="AW54" s="5"/>
    </row>
    <row r="55" spans="1:49">
      <c r="A55" s="9">
        <v>51</v>
      </c>
      <c r="B55" s="10" t="s">
        <v>62</v>
      </c>
      <c r="C55" s="55">
        <f>IFERROR(VLOOKUP(B55,Sheet2!$B:$C,2,FALSE),0)</f>
        <v>70600</v>
      </c>
      <c r="D55" s="20">
        <f>VLOOKUP(B55,[1]Sheet1!$B:$AM,38,FALSE)</f>
        <v>76350</v>
      </c>
      <c r="E55" s="13">
        <f t="shared" si="6"/>
        <v>146950</v>
      </c>
      <c r="F55" s="11">
        <v>2340</v>
      </c>
      <c r="G55" s="2">
        <f>VLOOKUP(B55,[1]Sheet1!$B:$AN,39,FALSE)</f>
        <v>0</v>
      </c>
      <c r="H55" s="12">
        <f t="shared" si="3"/>
        <v>144610</v>
      </c>
      <c r="I55" s="15">
        <v>60000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29"/>
      <c r="AL55" s="41"/>
      <c r="AM55" s="32"/>
      <c r="AN55" s="15"/>
      <c r="AO55" s="15">
        <f>20000+50000</f>
        <v>70000</v>
      </c>
      <c r="AP55" s="15"/>
      <c r="AQ55" s="33"/>
      <c r="AR55" s="30">
        <f t="shared" si="7"/>
        <v>130000</v>
      </c>
      <c r="AS55" s="13">
        <f t="shared" si="8"/>
        <v>14610</v>
      </c>
      <c r="AT55" s="14">
        <f t="shared" si="4"/>
        <v>0</v>
      </c>
      <c r="AU55" s="5"/>
      <c r="AV55" s="5"/>
      <c r="AW55" s="5"/>
    </row>
    <row r="56" spans="1:49">
      <c r="A56" s="9">
        <v>52</v>
      </c>
      <c r="B56" s="10" t="s">
        <v>63</v>
      </c>
      <c r="C56" s="55">
        <f>IFERROR(VLOOKUP(B56,Sheet2!$B:$C,2,FALSE),0)</f>
        <v>18020</v>
      </c>
      <c r="D56" s="20">
        <f>VLOOKUP(B56,[1]Sheet1!$B:$AM,38,FALSE)</f>
        <v>50</v>
      </c>
      <c r="E56" s="13">
        <f t="shared" si="6"/>
        <v>18070</v>
      </c>
      <c r="F56" s="11">
        <v>100</v>
      </c>
      <c r="G56" s="2">
        <f>VLOOKUP(B56,[1]Sheet1!$B:$AN,39,FALSE)</f>
        <v>0</v>
      </c>
      <c r="H56" s="12">
        <f t="shared" si="3"/>
        <v>17970</v>
      </c>
      <c r="I56" s="15"/>
      <c r="J56" s="15"/>
      <c r="K56" s="15">
        <v>200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29"/>
      <c r="AL56" s="41"/>
      <c r="AM56" s="32"/>
      <c r="AN56" s="15"/>
      <c r="AO56" s="15">
        <v>18020</v>
      </c>
      <c r="AP56" s="15"/>
      <c r="AQ56" s="33"/>
      <c r="AR56" s="30">
        <f t="shared" si="7"/>
        <v>18220</v>
      </c>
      <c r="AS56" s="13">
        <f t="shared" si="8"/>
        <v>0</v>
      </c>
      <c r="AT56" s="14">
        <f t="shared" si="4"/>
        <v>250</v>
      </c>
      <c r="AU56" s="5"/>
      <c r="AV56" s="5"/>
      <c r="AW56" s="5"/>
    </row>
    <row r="57" spans="1:49">
      <c r="A57" s="9">
        <v>53</v>
      </c>
      <c r="B57" s="10" t="s">
        <v>64</v>
      </c>
      <c r="C57" s="55">
        <f>IFERROR(VLOOKUP(B57,Sheet2!$B:$C,2,FALSE),0)</f>
        <v>0</v>
      </c>
      <c r="D57" s="20">
        <f>VLOOKUP(B57,[1]Sheet1!$B:$AM,38,FALSE)</f>
        <v>6490</v>
      </c>
      <c r="E57" s="13">
        <f t="shared" si="6"/>
        <v>6490</v>
      </c>
      <c r="F57" s="11">
        <v>0</v>
      </c>
      <c r="G57" s="2">
        <f>VLOOKUP(B57,[1]Sheet1!$B:$AN,39,FALSE)</f>
        <v>0</v>
      </c>
      <c r="H57" s="12">
        <f t="shared" si="3"/>
        <v>6490</v>
      </c>
      <c r="I57" s="15"/>
      <c r="J57" s="15"/>
      <c r="K57" s="15"/>
      <c r="L57" s="15"/>
      <c r="M57" s="15"/>
      <c r="N57" s="15"/>
      <c r="O57" s="15"/>
      <c r="P57" s="15">
        <v>6500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29"/>
      <c r="AL57" s="41"/>
      <c r="AM57" s="32"/>
      <c r="AN57" s="15"/>
      <c r="AO57" s="15"/>
      <c r="AP57" s="15"/>
      <c r="AQ57" s="33"/>
      <c r="AR57" s="30">
        <f t="shared" si="7"/>
        <v>6500</v>
      </c>
      <c r="AS57" s="13">
        <f t="shared" si="8"/>
        <v>0</v>
      </c>
      <c r="AT57" s="14">
        <f t="shared" si="4"/>
        <v>10</v>
      </c>
      <c r="AU57" s="5"/>
      <c r="AV57" s="5"/>
      <c r="AW57" s="5"/>
    </row>
    <row r="58" spans="1:49">
      <c r="A58" s="9">
        <v>54</v>
      </c>
      <c r="B58" s="10" t="s">
        <v>65</v>
      </c>
      <c r="C58" s="55">
        <f>IFERROR(VLOOKUP(B58,Sheet2!$B:$C,2,FALSE),0)</f>
        <v>5430</v>
      </c>
      <c r="D58" s="20">
        <f>VLOOKUP(B58,[1]Sheet1!$B:$AM,38,FALSE)</f>
        <v>15610</v>
      </c>
      <c r="E58" s="13">
        <f t="shared" si="6"/>
        <v>21040</v>
      </c>
      <c r="F58" s="11">
        <v>80</v>
      </c>
      <c r="G58" s="2">
        <f>VLOOKUP(B58,[1]Sheet1!$B:$AN,39,FALSE)</f>
        <v>0</v>
      </c>
      <c r="H58" s="12">
        <f t="shared" si="3"/>
        <v>20960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>
        <v>15000</v>
      </c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29"/>
      <c r="AL58" s="41"/>
      <c r="AM58" s="32"/>
      <c r="AN58" s="15"/>
      <c r="AO58" s="15"/>
      <c r="AP58" s="15"/>
      <c r="AQ58" s="33"/>
      <c r="AR58" s="30">
        <f t="shared" si="7"/>
        <v>15000</v>
      </c>
      <c r="AS58" s="13">
        <f t="shared" si="8"/>
        <v>5960</v>
      </c>
      <c r="AT58" s="14">
        <f t="shared" si="4"/>
        <v>0</v>
      </c>
      <c r="AU58" s="5"/>
      <c r="AV58" s="5"/>
      <c r="AW58" s="5"/>
    </row>
    <row r="59" spans="1:49">
      <c r="A59" s="9">
        <v>55</v>
      </c>
      <c r="B59" s="16" t="s">
        <v>66</v>
      </c>
      <c r="C59" s="55">
        <f>IFERROR(VLOOKUP(B59,Sheet2!$B:$C,2,FALSE),0)</f>
        <v>0</v>
      </c>
      <c r="D59" s="20">
        <f>VLOOKUP(B59,[1]Sheet1!$B:$AM,38,FALSE)</f>
        <v>0</v>
      </c>
      <c r="E59" s="13">
        <f t="shared" si="6"/>
        <v>0</v>
      </c>
      <c r="F59" s="11">
        <v>0</v>
      </c>
      <c r="G59" s="2">
        <f>VLOOKUP(B59,[1]Sheet1!$B:$AN,39,FALSE)</f>
        <v>0</v>
      </c>
      <c r="H59" s="12">
        <f t="shared" si="3"/>
        <v>0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29"/>
      <c r="AL59" s="41"/>
      <c r="AM59" s="32"/>
      <c r="AN59" s="15"/>
      <c r="AO59" s="15"/>
      <c r="AP59" s="15"/>
      <c r="AQ59" s="33"/>
      <c r="AR59" s="30">
        <f t="shared" si="7"/>
        <v>0</v>
      </c>
      <c r="AS59" s="13">
        <f t="shared" si="8"/>
        <v>0</v>
      </c>
      <c r="AT59" s="14">
        <f t="shared" si="4"/>
        <v>0</v>
      </c>
      <c r="AU59" s="5"/>
      <c r="AV59" s="5"/>
      <c r="AW59" s="5"/>
    </row>
    <row r="60" spans="1:49">
      <c r="A60" s="9">
        <v>56</v>
      </c>
      <c r="B60" s="10" t="s">
        <v>67</v>
      </c>
      <c r="C60" s="55">
        <f>IFERROR(VLOOKUP(B60,Sheet2!$B:$C,2,FALSE),0)</f>
        <v>0</v>
      </c>
      <c r="D60" s="20">
        <f>VLOOKUP(B60,[1]Sheet1!$B:$AM,38,FALSE)</f>
        <v>0</v>
      </c>
      <c r="E60" s="13">
        <f t="shared" si="6"/>
        <v>0</v>
      </c>
      <c r="F60" s="11">
        <v>0</v>
      </c>
      <c r="G60" s="2">
        <f>VLOOKUP(B60,[1]Sheet1!$B:$AN,39,FALSE)</f>
        <v>0</v>
      </c>
      <c r="H60" s="12">
        <f t="shared" si="3"/>
        <v>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29"/>
      <c r="AL60" s="41"/>
      <c r="AM60" s="32"/>
      <c r="AN60" s="15"/>
      <c r="AO60" s="15"/>
      <c r="AP60" s="15"/>
      <c r="AQ60" s="33"/>
      <c r="AR60" s="30">
        <f t="shared" si="7"/>
        <v>0</v>
      </c>
      <c r="AS60" s="13">
        <f t="shared" si="8"/>
        <v>0</v>
      </c>
      <c r="AT60" s="14">
        <f>ABS(IF(AND(AR60=0,AS60=0),G60,IF((H60-AR60&lt;0),H60-AR60,0)))</f>
        <v>0</v>
      </c>
      <c r="AU60" s="5"/>
      <c r="AV60" s="5"/>
      <c r="AW60" s="5"/>
    </row>
    <row r="61" spans="1:49">
      <c r="A61" s="9">
        <v>57</v>
      </c>
      <c r="B61" s="10" t="s">
        <v>68</v>
      </c>
      <c r="C61" s="55">
        <f>IFERROR(VLOOKUP(B61,Sheet2!$B:$C,2,FALSE),0)</f>
        <v>0</v>
      </c>
      <c r="D61" s="20">
        <f>VLOOKUP(B61,[1]Sheet1!$B:$AM,38,FALSE)</f>
        <v>0</v>
      </c>
      <c r="E61" s="13">
        <f t="shared" si="6"/>
        <v>0</v>
      </c>
      <c r="F61" s="11">
        <v>0</v>
      </c>
      <c r="G61" s="2">
        <v>50</v>
      </c>
      <c r="H61" s="12">
        <f t="shared" si="3"/>
        <v>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29"/>
      <c r="AL61" s="41"/>
      <c r="AM61" s="32"/>
      <c r="AN61" s="15"/>
      <c r="AO61" s="15"/>
      <c r="AP61" s="15"/>
      <c r="AQ61" s="33"/>
      <c r="AR61" s="30">
        <f t="shared" si="7"/>
        <v>0</v>
      </c>
      <c r="AS61" s="13">
        <f t="shared" si="8"/>
        <v>0</v>
      </c>
      <c r="AT61" s="14">
        <f t="shared" si="4"/>
        <v>50</v>
      </c>
      <c r="AU61" s="5"/>
      <c r="AV61" s="5"/>
      <c r="AW61" s="5"/>
    </row>
    <row r="62" spans="1:49">
      <c r="A62" s="9">
        <v>58</v>
      </c>
      <c r="B62" s="10" t="s">
        <v>89</v>
      </c>
      <c r="C62" s="55">
        <f>IFERROR(VLOOKUP(B62,Sheet2!$B:$C,2,FALSE),0)</f>
        <v>6660</v>
      </c>
      <c r="D62" s="20">
        <f>VLOOKUP(B62,[1]Sheet1!$B:$AM,38,FALSE)</f>
        <v>1440</v>
      </c>
      <c r="E62" s="13">
        <f t="shared" si="6"/>
        <v>8100</v>
      </c>
      <c r="F62" s="11">
        <v>30</v>
      </c>
      <c r="G62" s="2">
        <f>VLOOKUP(B62,[1]Sheet1!$B:$AN,39,FALSE)</f>
        <v>0</v>
      </c>
      <c r="H62" s="12">
        <f t="shared" si="3"/>
        <v>8070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29"/>
      <c r="AL62" s="41"/>
      <c r="AM62" s="32">
        <v>1920</v>
      </c>
      <c r="AN62" s="15"/>
      <c r="AO62" s="15"/>
      <c r="AP62" s="15"/>
      <c r="AQ62" s="33"/>
      <c r="AR62" s="30">
        <f t="shared" si="7"/>
        <v>1920</v>
      </c>
      <c r="AS62" s="13">
        <f t="shared" si="8"/>
        <v>6150</v>
      </c>
      <c r="AT62" s="14">
        <f t="shared" si="4"/>
        <v>0</v>
      </c>
      <c r="AU62" s="5"/>
      <c r="AV62" s="5"/>
      <c r="AW62" s="5"/>
    </row>
    <row r="63" spans="1:49">
      <c r="A63" s="9">
        <v>59</v>
      </c>
      <c r="B63" s="10" t="s">
        <v>90</v>
      </c>
      <c r="C63" s="55">
        <f>IFERROR(VLOOKUP(B63,Sheet2!$B:$C,2,FALSE),0)</f>
        <v>16500</v>
      </c>
      <c r="D63" s="20">
        <f>VLOOKUP(B63,[1]Sheet1!$B:$AM,38,FALSE)</f>
        <v>19320</v>
      </c>
      <c r="E63" s="13">
        <f t="shared" si="6"/>
        <v>35820</v>
      </c>
      <c r="F63" s="11">
        <v>150</v>
      </c>
      <c r="G63" s="2">
        <f>VLOOKUP(B63,[1]Sheet1!$B:$AN,39,FALSE)</f>
        <v>0</v>
      </c>
      <c r="H63" s="12">
        <f t="shared" si="3"/>
        <v>35670</v>
      </c>
      <c r="I63" s="15"/>
      <c r="J63" s="15"/>
      <c r="K63" s="15"/>
      <c r="L63" s="15"/>
      <c r="M63" s="15"/>
      <c r="N63" s="15">
        <v>19300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29"/>
      <c r="AL63" s="41"/>
      <c r="AM63" s="32"/>
      <c r="AN63" s="15"/>
      <c r="AO63" s="15"/>
      <c r="AP63" s="15"/>
      <c r="AQ63" s="33"/>
      <c r="AR63" s="30">
        <f t="shared" si="7"/>
        <v>19300</v>
      </c>
      <c r="AS63" s="13">
        <f t="shared" si="8"/>
        <v>16370</v>
      </c>
      <c r="AT63" s="14">
        <f t="shared" si="4"/>
        <v>0</v>
      </c>
      <c r="AU63" s="5"/>
      <c r="AV63" s="5"/>
      <c r="AW63" s="5"/>
    </row>
    <row r="64" spans="1:49">
      <c r="A64" s="9">
        <v>60</v>
      </c>
      <c r="B64" s="16" t="s">
        <v>69</v>
      </c>
      <c r="C64" s="55">
        <f>IFERROR(VLOOKUP(B64,Sheet2!$B:$C,2,FALSE),0)</f>
        <v>0</v>
      </c>
      <c r="D64" s="20">
        <f>VLOOKUP(B64,[1]Sheet1!$B:$AM,38,FALSE)</f>
        <v>176230</v>
      </c>
      <c r="E64" s="13">
        <f t="shared" si="6"/>
        <v>176230</v>
      </c>
      <c r="F64" s="11">
        <v>0</v>
      </c>
      <c r="G64" s="2">
        <f>VLOOKUP(B64,[1]Sheet1!$B:$AN,39,FALSE)</f>
        <v>0</v>
      </c>
      <c r="H64" s="12">
        <f t="shared" si="3"/>
        <v>176230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29"/>
      <c r="AL64" s="41"/>
      <c r="AM64" s="32"/>
      <c r="AN64" s="15"/>
      <c r="AO64" s="15"/>
      <c r="AP64" s="15"/>
      <c r="AQ64" s="33"/>
      <c r="AR64" s="30">
        <f t="shared" si="7"/>
        <v>0</v>
      </c>
      <c r="AS64" s="13">
        <f t="shared" si="8"/>
        <v>176230</v>
      </c>
      <c r="AT64" s="14">
        <f t="shared" si="4"/>
        <v>0</v>
      </c>
      <c r="AU64" s="5"/>
      <c r="AV64" s="5"/>
      <c r="AW64" s="5"/>
    </row>
    <row r="65" spans="1:49">
      <c r="A65" s="9">
        <v>61</v>
      </c>
      <c r="B65" s="10" t="s">
        <v>70</v>
      </c>
      <c r="C65" s="55">
        <f>IFERROR(VLOOKUP(B65,Sheet2!$B:$C,2,FALSE),0)</f>
        <v>0</v>
      </c>
      <c r="D65" s="20">
        <f>VLOOKUP(B65,[1]Sheet1!$B:$AM,38,FALSE)</f>
        <v>8060</v>
      </c>
      <c r="E65" s="13">
        <f t="shared" si="6"/>
        <v>8060</v>
      </c>
      <c r="F65" s="11">
        <v>0</v>
      </c>
      <c r="G65" s="2">
        <f>VLOOKUP(B65,[1]Sheet1!$B:$AN,39,FALSE)</f>
        <v>0</v>
      </c>
      <c r="H65" s="12">
        <f t="shared" si="3"/>
        <v>8060</v>
      </c>
      <c r="I65" s="15"/>
      <c r="J65" s="15"/>
      <c r="K65" s="15"/>
      <c r="L65" s="15"/>
      <c r="M65" s="15"/>
      <c r="N65" s="15">
        <v>8060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29"/>
      <c r="AL65" s="41"/>
      <c r="AM65" s="32"/>
      <c r="AN65" s="15"/>
      <c r="AO65" s="15"/>
      <c r="AP65" s="15"/>
      <c r="AQ65" s="33"/>
      <c r="AR65" s="30">
        <f t="shared" si="7"/>
        <v>8060</v>
      </c>
      <c r="AS65" s="13">
        <f t="shared" si="8"/>
        <v>0</v>
      </c>
      <c r="AT65" s="14">
        <f t="shared" si="4"/>
        <v>0</v>
      </c>
      <c r="AU65" s="5"/>
      <c r="AV65" s="5"/>
      <c r="AW65" s="5"/>
    </row>
    <row r="66" spans="1:49">
      <c r="A66" s="9">
        <v>62</v>
      </c>
      <c r="B66" s="10" t="s">
        <v>71</v>
      </c>
      <c r="C66" s="55">
        <f>IFERROR(VLOOKUP(B66,Sheet2!$B:$C,2,FALSE),0)</f>
        <v>3960</v>
      </c>
      <c r="D66" s="20">
        <f>VLOOKUP(B66,[1]Sheet1!$B:$AM,38,FALSE)</f>
        <v>16600</v>
      </c>
      <c r="E66" s="13">
        <f t="shared" si="6"/>
        <v>20560</v>
      </c>
      <c r="F66" s="11">
        <v>50</v>
      </c>
      <c r="G66" s="2">
        <f>VLOOKUP(B66,[1]Sheet1!$B:$AN,39,FALSE)</f>
        <v>0</v>
      </c>
      <c r="H66" s="12">
        <f t="shared" si="3"/>
        <v>20510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v>16500</v>
      </c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29"/>
      <c r="AL66" s="41"/>
      <c r="AM66" s="32"/>
      <c r="AN66" s="15"/>
      <c r="AO66" s="15"/>
      <c r="AP66" s="15"/>
      <c r="AQ66" s="33"/>
      <c r="AR66" s="30">
        <f t="shared" si="7"/>
        <v>16500</v>
      </c>
      <c r="AS66" s="13">
        <f t="shared" si="8"/>
        <v>4010</v>
      </c>
      <c r="AT66" s="14">
        <f t="shared" si="4"/>
        <v>0</v>
      </c>
      <c r="AU66" s="5"/>
      <c r="AV66" s="5"/>
      <c r="AW66" s="5"/>
    </row>
    <row r="67" spans="1:49">
      <c r="A67" s="9">
        <v>63</v>
      </c>
      <c r="B67" s="10" t="s">
        <v>72</v>
      </c>
      <c r="C67" s="55">
        <f>IFERROR(VLOOKUP(B67,Sheet2!$B:$C,2,FALSE),0)</f>
        <v>110090</v>
      </c>
      <c r="D67" s="20">
        <f>VLOOKUP(B67,[1]Sheet1!$B:$AM,38,FALSE)</f>
        <v>245390</v>
      </c>
      <c r="E67" s="13">
        <f t="shared" si="6"/>
        <v>355480</v>
      </c>
      <c r="F67" s="11">
        <v>650</v>
      </c>
      <c r="G67" s="2">
        <f>VLOOKUP(B67,[1]Sheet1!$B:$AN,39,FALSE)</f>
        <v>0</v>
      </c>
      <c r="H67" s="12">
        <f t="shared" si="3"/>
        <v>354830</v>
      </c>
      <c r="I67" s="15">
        <v>174190</v>
      </c>
      <c r="J67" s="15">
        <f>28000+20000</f>
        <v>48000</v>
      </c>
      <c r="K67" s="15"/>
      <c r="L67" s="15"/>
      <c r="M67" s="15"/>
      <c r="N67" s="15"/>
      <c r="O67" s="15"/>
      <c r="P67" s="15">
        <v>11700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29"/>
      <c r="AL67" s="41"/>
      <c r="AM67" s="32"/>
      <c r="AN67" s="15"/>
      <c r="AO67" s="15"/>
      <c r="AP67" s="15"/>
      <c r="AQ67" s="33"/>
      <c r="AR67" s="30">
        <f t="shared" si="7"/>
        <v>233890</v>
      </c>
      <c r="AS67" s="13">
        <f t="shared" si="8"/>
        <v>120940</v>
      </c>
      <c r="AT67" s="14">
        <f t="shared" si="4"/>
        <v>0</v>
      </c>
      <c r="AU67" s="5"/>
      <c r="AV67" s="5"/>
      <c r="AW67" s="5"/>
    </row>
    <row r="68" spans="1:49" ht="15.75" thickBot="1">
      <c r="A68" s="9">
        <v>64</v>
      </c>
      <c r="B68" s="10" t="s">
        <v>73</v>
      </c>
      <c r="C68" s="55">
        <f>IFERROR(VLOOKUP(B68,Sheet2!$B:$C,2,FALSE),0)</f>
        <v>0</v>
      </c>
      <c r="D68" s="20">
        <f>VLOOKUP(B68,[1]Sheet1!$B:$AM,38,FALSE)</f>
        <v>37350</v>
      </c>
      <c r="E68" s="13">
        <f t="shared" si="6"/>
        <v>37350</v>
      </c>
      <c r="F68" s="11">
        <v>0</v>
      </c>
      <c r="G68" s="2">
        <f>VLOOKUP(B68,[1]Sheet1!$B:$AN,39,FALSE)</f>
        <v>0</v>
      </c>
      <c r="H68" s="12">
        <f t="shared" si="3"/>
        <v>37350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29"/>
      <c r="AL68" s="42"/>
      <c r="AM68" s="34"/>
      <c r="AN68" s="35"/>
      <c r="AO68" s="35"/>
      <c r="AP68" s="35"/>
      <c r="AQ68" s="36"/>
      <c r="AR68" s="30">
        <f t="shared" si="7"/>
        <v>0</v>
      </c>
      <c r="AS68" s="13">
        <f t="shared" si="8"/>
        <v>37350</v>
      </c>
      <c r="AT68" s="14">
        <f t="shared" si="4"/>
        <v>0</v>
      </c>
      <c r="AU68" s="5"/>
      <c r="AV68" s="5"/>
      <c r="AW68" s="5"/>
    </row>
    <row r="69" spans="1:49">
      <c r="A69" s="65" t="s">
        <v>74</v>
      </c>
      <c r="B69" s="66"/>
      <c r="C69" s="19">
        <f t="shared" ref="C69" si="9">SUM(C5:C68)</f>
        <v>2298020</v>
      </c>
      <c r="D69" s="19">
        <f>SUM(D5:D68)</f>
        <v>2756910</v>
      </c>
      <c r="E69" s="19">
        <f t="shared" ref="E69" si="10">SUM(E5:E68)</f>
        <v>5054930</v>
      </c>
      <c r="F69" s="19">
        <f t="shared" ref="F69" si="11">SUM(F5:F68)</f>
        <v>153300</v>
      </c>
      <c r="G69" s="19">
        <f t="shared" ref="G69" si="12">SUM(G5:G68)</f>
        <v>6382</v>
      </c>
      <c r="H69" s="19">
        <f>SUM(H5:H68)</f>
        <v>4895298</v>
      </c>
      <c r="I69" s="19">
        <f t="shared" ref="I69:AL69" si="13">SUM(I5:I68)</f>
        <v>628070</v>
      </c>
      <c r="J69" s="19">
        <f t="shared" si="13"/>
        <v>312780</v>
      </c>
      <c r="K69" s="19">
        <f t="shared" si="13"/>
        <v>130620</v>
      </c>
      <c r="L69" s="19">
        <f t="shared" si="13"/>
        <v>294700</v>
      </c>
      <c r="M69" s="19">
        <f t="shared" si="13"/>
        <v>0</v>
      </c>
      <c r="N69" s="19">
        <f t="shared" si="13"/>
        <v>453280</v>
      </c>
      <c r="O69" s="19">
        <f t="shared" si="13"/>
        <v>0</v>
      </c>
      <c r="P69" s="19">
        <f t="shared" si="13"/>
        <v>89700</v>
      </c>
      <c r="Q69" s="19">
        <f t="shared" si="13"/>
        <v>100000</v>
      </c>
      <c r="R69" s="19">
        <f t="shared" si="13"/>
        <v>0</v>
      </c>
      <c r="S69" s="19">
        <f t="shared" si="13"/>
        <v>0</v>
      </c>
      <c r="T69" s="19">
        <f t="shared" si="13"/>
        <v>0</v>
      </c>
      <c r="U69" s="19">
        <f t="shared" si="13"/>
        <v>16500</v>
      </c>
      <c r="V69" s="19">
        <f t="shared" si="13"/>
        <v>100000</v>
      </c>
      <c r="W69" s="19">
        <f t="shared" si="13"/>
        <v>0</v>
      </c>
      <c r="X69" s="19">
        <f t="shared" si="13"/>
        <v>73150</v>
      </c>
      <c r="Y69" s="19">
        <f t="shared" si="13"/>
        <v>0</v>
      </c>
      <c r="Z69" s="19">
        <f t="shared" si="13"/>
        <v>25000</v>
      </c>
      <c r="AA69" s="19">
        <f t="shared" si="13"/>
        <v>100000</v>
      </c>
      <c r="AB69" s="19">
        <f t="shared" si="13"/>
        <v>0</v>
      </c>
      <c r="AC69" s="19">
        <f t="shared" si="13"/>
        <v>0</v>
      </c>
      <c r="AD69" s="19">
        <f t="shared" si="13"/>
        <v>0</v>
      </c>
      <c r="AE69" s="19">
        <f t="shared" si="13"/>
        <v>0</v>
      </c>
      <c r="AF69" s="19">
        <f t="shared" si="13"/>
        <v>60000</v>
      </c>
      <c r="AG69" s="19">
        <f t="shared" si="13"/>
        <v>0</v>
      </c>
      <c r="AH69" s="19">
        <f t="shared" si="13"/>
        <v>0</v>
      </c>
      <c r="AI69" s="19">
        <f t="shared" si="13"/>
        <v>15000</v>
      </c>
      <c r="AJ69" s="19">
        <f t="shared" si="13"/>
        <v>21500</v>
      </c>
      <c r="AK69" s="19">
        <f t="shared" si="13"/>
        <v>0</v>
      </c>
      <c r="AL69" s="19">
        <f t="shared" si="13"/>
        <v>0</v>
      </c>
      <c r="AM69" s="31">
        <f t="shared" ref="AM69:AP69" si="14">SUM(AM5:AM68)</f>
        <v>305140</v>
      </c>
      <c r="AN69" s="31">
        <f t="shared" si="14"/>
        <v>137650</v>
      </c>
      <c r="AO69" s="31">
        <f t="shared" si="14"/>
        <v>175260</v>
      </c>
      <c r="AP69" s="31">
        <f t="shared" si="14"/>
        <v>0</v>
      </c>
      <c r="AQ69" s="31">
        <f>SUM(AQ5:AQ68)</f>
        <v>0</v>
      </c>
      <c r="AR69" s="19">
        <f>SUM(AR5:AR68)</f>
        <v>3038350</v>
      </c>
      <c r="AS69" s="19">
        <f>SUM(AS5:AS68)</f>
        <v>1857238</v>
      </c>
      <c r="AT69" s="19">
        <f>SUM(AT5:AT68)</f>
        <v>340</v>
      </c>
      <c r="AU69" s="5"/>
      <c r="AV69" s="5"/>
      <c r="AW69" s="5"/>
    </row>
    <row r="70" spans="1:4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  <c r="S70" s="1"/>
      <c r="T70" s="1"/>
      <c r="U70" s="1"/>
      <c r="V70" s="1"/>
      <c r="X70" s="1"/>
      <c r="Y70" s="1"/>
      <c r="Z70" s="1"/>
      <c r="AA70" s="1"/>
      <c r="AC70" s="1"/>
      <c r="AD70" s="1"/>
      <c r="AE70" s="1"/>
      <c r="AF70" s="1"/>
      <c r="AH70" s="1"/>
      <c r="AI70" s="1"/>
      <c r="AJ70" s="1"/>
      <c r="AK70" s="1"/>
      <c r="AM70" s="1"/>
      <c r="AN70" s="1"/>
      <c r="AO70" s="1"/>
      <c r="AP70" s="1"/>
      <c r="AQ70" s="1"/>
      <c r="AR70" s="1"/>
      <c r="AS70" s="1"/>
      <c r="AT70" s="1"/>
      <c r="AU70" s="5"/>
      <c r="AV70" s="5"/>
      <c r="AW70" s="5"/>
    </row>
    <row r="71" spans="1:49" ht="17.25" customHeight="1"/>
    <row r="75" spans="1:49">
      <c r="B75" s="1"/>
      <c r="C75" s="1"/>
      <c r="D75" s="1"/>
    </row>
    <row r="76" spans="1:4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  <c r="S76" s="1"/>
      <c r="T76" s="1"/>
      <c r="U76" s="1"/>
      <c r="V76" s="1"/>
      <c r="X76" s="1"/>
      <c r="Y76" s="1"/>
      <c r="Z76" s="1"/>
      <c r="AA76" s="1"/>
      <c r="AC76" s="1"/>
      <c r="AD76" s="1"/>
      <c r="AE76" s="1"/>
      <c r="AF76" s="1"/>
      <c r="AH76" s="1"/>
      <c r="AI76" s="1"/>
      <c r="AJ76" s="1"/>
      <c r="AK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>
      <c r="B77" s="1"/>
      <c r="C77" s="1"/>
      <c r="D77" s="1"/>
      <c r="F77" s="44" t="s">
        <v>75</v>
      </c>
      <c r="G77" s="44" t="s">
        <v>76</v>
      </c>
      <c r="H77" s="44" t="s">
        <v>9</v>
      </c>
      <c r="I77" s="44" t="s">
        <v>10</v>
      </c>
      <c r="J77" s="44" t="s">
        <v>11</v>
      </c>
      <c r="K77" s="44" t="s">
        <v>13</v>
      </c>
      <c r="L77" s="44" t="s">
        <v>77</v>
      </c>
      <c r="N77" s="1"/>
      <c r="O77" s="1"/>
      <c r="P77" s="1"/>
      <c r="Q77" s="1"/>
      <c r="S77" s="1"/>
      <c r="T77" s="1"/>
      <c r="U77" s="1"/>
      <c r="V77" s="1"/>
      <c r="X77" s="1"/>
      <c r="Y77" s="1"/>
      <c r="Z77" s="1"/>
      <c r="AA77" s="1"/>
      <c r="AC77" s="1"/>
      <c r="AD77" s="1"/>
      <c r="AE77" s="1"/>
      <c r="AF77" s="1"/>
      <c r="AH77" s="1"/>
      <c r="AI77" s="1"/>
      <c r="AJ77" s="1"/>
      <c r="AK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9" ht="15.75" customHeight="1">
      <c r="B78" s="1"/>
      <c r="C78" s="1"/>
      <c r="D78" s="1"/>
      <c r="F78" s="45" t="s">
        <v>93</v>
      </c>
      <c r="G78" s="28">
        <f>I69</f>
        <v>628070</v>
      </c>
      <c r="H78" s="28">
        <f>J69</f>
        <v>312780</v>
      </c>
      <c r="I78" s="28">
        <f>K69</f>
        <v>130620</v>
      </c>
      <c r="J78" s="28">
        <f>L69</f>
        <v>294700</v>
      </c>
      <c r="K78" s="28">
        <f>M69</f>
        <v>0</v>
      </c>
      <c r="L78" s="43">
        <f>SUM(G78:K78)</f>
        <v>1366170</v>
      </c>
      <c r="M78" s="38"/>
      <c r="N78" s="1"/>
      <c r="O78" s="1"/>
      <c r="P78" s="1"/>
      <c r="Q78" s="1"/>
      <c r="S78" s="1"/>
      <c r="T78" s="1"/>
      <c r="U78" s="1"/>
      <c r="V78" s="1"/>
      <c r="X78" s="1"/>
      <c r="Y78" s="1"/>
      <c r="Z78" s="1"/>
      <c r="AA78" s="1"/>
      <c r="AC78" s="1"/>
      <c r="AD78" s="1"/>
      <c r="AE78" s="1"/>
      <c r="AF78" s="1"/>
      <c r="AH78" s="1"/>
      <c r="AI78" s="1"/>
      <c r="AJ78" s="1"/>
      <c r="AK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15.75" customHeight="1">
      <c r="B79" s="1"/>
      <c r="C79" s="1"/>
      <c r="D79" s="1"/>
      <c r="F79" s="45" t="s">
        <v>94</v>
      </c>
      <c r="G79" s="28">
        <f>N69</f>
        <v>453280</v>
      </c>
      <c r="H79" s="28">
        <f>O69</f>
        <v>0</v>
      </c>
      <c r="I79" s="28">
        <f>P69</f>
        <v>89700</v>
      </c>
      <c r="J79" s="28">
        <f t="shared" ref="J79:K79" si="15">Q69</f>
        <v>100000</v>
      </c>
      <c r="K79" s="28">
        <f t="shared" si="15"/>
        <v>0</v>
      </c>
      <c r="L79" s="43">
        <f t="shared" ref="L79:L84" si="16">SUM(G79:K79)</f>
        <v>642980</v>
      </c>
      <c r="M79" s="38"/>
      <c r="N79" s="1"/>
      <c r="O79" s="1"/>
      <c r="P79" s="1"/>
      <c r="Q79" s="1"/>
      <c r="S79" s="1"/>
      <c r="T79" s="1"/>
      <c r="U79" s="1"/>
      <c r="V79" s="1"/>
      <c r="X79" s="1"/>
      <c r="Y79" s="1"/>
      <c r="Z79" s="1"/>
      <c r="AA79" s="1"/>
      <c r="AC79" s="1"/>
      <c r="AD79" s="1"/>
      <c r="AE79" s="1"/>
      <c r="AF79" s="1"/>
      <c r="AH79" s="1"/>
      <c r="AI79" s="1"/>
      <c r="AJ79" s="1"/>
      <c r="AK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5.75" customHeight="1">
      <c r="B80" s="1"/>
      <c r="C80" s="1"/>
      <c r="D80" s="1"/>
      <c r="F80" s="45" t="s">
        <v>95</v>
      </c>
      <c r="G80" s="28">
        <f>S69</f>
        <v>0</v>
      </c>
      <c r="H80" s="28">
        <f>T69</f>
        <v>0</v>
      </c>
      <c r="I80" s="28">
        <f>U69</f>
        <v>16500</v>
      </c>
      <c r="J80" s="28">
        <f t="shared" ref="J80:K80" si="17">V69</f>
        <v>100000</v>
      </c>
      <c r="K80" s="28">
        <f t="shared" si="17"/>
        <v>0</v>
      </c>
      <c r="L80" s="43">
        <f t="shared" si="16"/>
        <v>116500</v>
      </c>
      <c r="M80" s="38"/>
      <c r="N80" s="1"/>
      <c r="O80" s="1"/>
      <c r="P80" s="1"/>
      <c r="Q80" s="1"/>
      <c r="S80" s="1"/>
      <c r="T80" s="1"/>
      <c r="U80" s="1"/>
      <c r="V80" s="1"/>
      <c r="X80" s="1"/>
      <c r="Y80" s="1"/>
      <c r="Z80" s="1"/>
      <c r="AA80" s="1"/>
      <c r="AC80" s="1"/>
      <c r="AD80" s="1"/>
      <c r="AE80" s="1"/>
      <c r="AF80" s="1"/>
      <c r="AH80" s="1"/>
      <c r="AI80" s="1"/>
      <c r="AJ80" s="1"/>
      <c r="AK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2:49" ht="15.75" customHeight="1">
      <c r="B81" s="1"/>
      <c r="C81" s="1"/>
      <c r="D81" s="1"/>
      <c r="F81" s="45" t="s">
        <v>96</v>
      </c>
      <c r="G81" s="28">
        <f>X69</f>
        <v>73150</v>
      </c>
      <c r="H81" s="28">
        <f>Y69</f>
        <v>0</v>
      </c>
      <c r="I81" s="28">
        <f>Z69</f>
        <v>25000</v>
      </c>
      <c r="J81" s="28">
        <f t="shared" ref="J81:K81" si="18">AA69</f>
        <v>100000</v>
      </c>
      <c r="K81" s="28">
        <f t="shared" si="18"/>
        <v>0</v>
      </c>
      <c r="L81" s="43">
        <f t="shared" si="16"/>
        <v>198150</v>
      </c>
      <c r="M81" s="38"/>
      <c r="N81" s="1"/>
      <c r="O81" s="1"/>
      <c r="P81" s="1"/>
      <c r="Q81" s="1"/>
      <c r="S81" s="1"/>
      <c r="T81" s="1"/>
      <c r="U81" s="1"/>
      <c r="V81" s="1"/>
      <c r="X81" s="1"/>
      <c r="Y81" s="1"/>
      <c r="Z81" s="1"/>
      <c r="AA81" s="1"/>
      <c r="AC81" s="1"/>
      <c r="AD81" s="1"/>
      <c r="AE81" s="1"/>
      <c r="AF81" s="1"/>
      <c r="AH81" s="1"/>
      <c r="AI81" s="1"/>
      <c r="AJ81" s="1"/>
      <c r="AK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2:49" ht="15.75" customHeight="1">
      <c r="B82" s="1"/>
      <c r="C82" s="1"/>
      <c r="D82" s="1"/>
      <c r="F82" s="45" t="s">
        <v>97</v>
      </c>
      <c r="G82" s="28">
        <f>AC69</f>
        <v>0</v>
      </c>
      <c r="H82" s="28">
        <f>AD69</f>
        <v>0</v>
      </c>
      <c r="I82" s="28">
        <f>AE69</f>
        <v>0</v>
      </c>
      <c r="J82" s="28">
        <f t="shared" ref="J82:K82" si="19">AF69</f>
        <v>60000</v>
      </c>
      <c r="K82" s="28">
        <f t="shared" si="19"/>
        <v>0</v>
      </c>
      <c r="L82" s="43">
        <f t="shared" si="16"/>
        <v>60000</v>
      </c>
      <c r="M82" s="38"/>
      <c r="N82" s="1"/>
      <c r="O82" s="1"/>
      <c r="P82" s="1"/>
      <c r="Q82" s="1"/>
      <c r="S82" s="1"/>
      <c r="T82" s="1"/>
      <c r="U82" s="1"/>
      <c r="V82" s="1"/>
      <c r="X82" s="1"/>
      <c r="Y82" s="1"/>
      <c r="Z82" s="1"/>
      <c r="AA82" s="1"/>
      <c r="AC82" s="1"/>
      <c r="AD82" s="1"/>
      <c r="AE82" s="1"/>
      <c r="AF82" s="1"/>
      <c r="AH82" s="1"/>
      <c r="AI82" s="1"/>
      <c r="AJ82" s="1"/>
      <c r="AK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2:49" ht="15.75" customHeight="1">
      <c r="B83" s="1"/>
      <c r="C83" s="1"/>
      <c r="D83" s="1"/>
      <c r="F83" s="45" t="s">
        <v>98</v>
      </c>
      <c r="G83" s="28">
        <f>AH69</f>
        <v>0</v>
      </c>
      <c r="H83" s="28">
        <f>AI69</f>
        <v>15000</v>
      </c>
      <c r="I83" s="28">
        <f>AJ69</f>
        <v>21500</v>
      </c>
      <c r="J83" s="28">
        <f t="shared" ref="J83:K83" si="20">AK69</f>
        <v>0</v>
      </c>
      <c r="K83" s="28">
        <f t="shared" si="20"/>
        <v>0</v>
      </c>
      <c r="L83" s="43">
        <f t="shared" si="16"/>
        <v>36500</v>
      </c>
      <c r="M83" s="38"/>
      <c r="N83" s="1"/>
      <c r="O83" s="1"/>
      <c r="P83" s="1"/>
      <c r="Q83" s="1"/>
      <c r="S83" s="1"/>
      <c r="T83" s="1"/>
      <c r="U83" s="1"/>
      <c r="V83" s="1"/>
      <c r="X83" s="1"/>
      <c r="Y83" s="1"/>
      <c r="Z83" s="1"/>
      <c r="AA83" s="1"/>
      <c r="AC83" s="1"/>
      <c r="AD83" s="1"/>
      <c r="AE83" s="1"/>
      <c r="AF83" s="1"/>
      <c r="AH83" s="1"/>
      <c r="AI83" s="1"/>
      <c r="AJ83" s="1"/>
      <c r="AK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2:49" ht="15.75" customHeight="1">
      <c r="B84" s="1"/>
      <c r="C84" s="1"/>
      <c r="D84" s="1"/>
      <c r="F84" s="45" t="s">
        <v>99</v>
      </c>
      <c r="G84" s="28">
        <f>AM69</f>
        <v>305140</v>
      </c>
      <c r="H84" s="28">
        <f>AN69</f>
        <v>137650</v>
      </c>
      <c r="I84" s="28">
        <f>AO69</f>
        <v>175260</v>
      </c>
      <c r="J84" s="28">
        <f t="shared" ref="J84:K84" si="21">AP69</f>
        <v>0</v>
      </c>
      <c r="K84" s="28">
        <f t="shared" si="21"/>
        <v>0</v>
      </c>
      <c r="L84" s="43">
        <f t="shared" si="16"/>
        <v>618050</v>
      </c>
      <c r="M84" s="38"/>
      <c r="N84" s="1"/>
      <c r="O84" s="1"/>
      <c r="P84" s="1"/>
      <c r="Q84" s="1"/>
      <c r="S84" s="1"/>
      <c r="T84" s="1"/>
      <c r="U84" s="1"/>
      <c r="V84" s="1"/>
      <c r="X84" s="1"/>
      <c r="Y84" s="1"/>
      <c r="Z84" s="1"/>
      <c r="AA84" s="1"/>
      <c r="AC84" s="1"/>
      <c r="AD84" s="1"/>
      <c r="AE84" s="1"/>
      <c r="AF84" s="1"/>
      <c r="AH84" s="1"/>
      <c r="AI84" s="1"/>
      <c r="AJ84" s="1"/>
      <c r="AK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2:49">
      <c r="B85" s="1"/>
      <c r="C85" s="1"/>
      <c r="D85" s="1"/>
      <c r="F85" s="46" t="s">
        <v>77</v>
      </c>
      <c r="G85" s="43">
        <f>SUM(G78:G84)</f>
        <v>1459640</v>
      </c>
      <c r="H85" s="43">
        <f>SUM(H78:H84)</f>
        <v>465430</v>
      </c>
      <c r="I85" s="43">
        <f>SUM(I78:I84)</f>
        <v>458580</v>
      </c>
      <c r="J85" s="43">
        <f t="shared" ref="J85:K85" si="22">SUM(J78:J84)</f>
        <v>654700</v>
      </c>
      <c r="K85" s="43">
        <f t="shared" si="22"/>
        <v>0</v>
      </c>
      <c r="L85" s="43">
        <f>SUM(G85:K85)</f>
        <v>3038350</v>
      </c>
      <c r="M85" s="38"/>
      <c r="N85" s="1"/>
      <c r="O85" s="1"/>
      <c r="P85" s="1"/>
      <c r="Q85" s="1"/>
      <c r="S85" s="1"/>
      <c r="T85" s="1"/>
      <c r="U85" s="1"/>
      <c r="V85" s="1"/>
      <c r="X85" s="1"/>
      <c r="Y85" s="1"/>
      <c r="Z85" s="1"/>
      <c r="AA85" s="1"/>
      <c r="AC85" s="1"/>
      <c r="AD85" s="1"/>
      <c r="AE85" s="1"/>
      <c r="AF85" s="1"/>
      <c r="AH85" s="1"/>
      <c r="AI85" s="1"/>
      <c r="AJ85" s="1"/>
      <c r="AK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2:49">
      <c r="F86" s="39"/>
      <c r="G86" s="39"/>
      <c r="H86" s="39"/>
      <c r="I86" s="39"/>
      <c r="J86" s="39"/>
      <c r="K86" s="39"/>
      <c r="L86" s="39"/>
      <c r="M86" s="39"/>
      <c r="N86" s="1"/>
      <c r="O86" s="1"/>
      <c r="P86" s="1"/>
      <c r="Q86" s="1"/>
      <c r="S86" s="1"/>
      <c r="T86" s="1"/>
      <c r="U86" s="1"/>
      <c r="V86" s="1"/>
      <c r="X86" s="1"/>
      <c r="Y86" s="1"/>
      <c r="Z86" s="1"/>
      <c r="AA86" s="1"/>
      <c r="AC86" s="1"/>
      <c r="AD86" s="1"/>
      <c r="AE86" s="1"/>
      <c r="AF86" s="1"/>
      <c r="AH86" s="1"/>
      <c r="AI86" s="1"/>
      <c r="AJ86" s="1"/>
      <c r="AK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100" spans="3:4">
      <c r="C100" s="23"/>
      <c r="D100" s="24"/>
    </row>
    <row r="101" spans="3:4">
      <c r="C101" s="23"/>
      <c r="D101" s="24"/>
    </row>
    <row r="102" spans="3:4">
      <c r="C102" s="23"/>
      <c r="D102" s="24"/>
    </row>
    <row r="103" spans="3:4">
      <c r="C103" s="23"/>
      <c r="D103" s="24"/>
    </row>
    <row r="104" spans="3:4">
      <c r="C104" s="23"/>
      <c r="D104" s="24"/>
    </row>
    <row r="105" spans="3:4">
      <c r="C105" s="23"/>
      <c r="D105" s="24"/>
    </row>
    <row r="106" spans="3:4">
      <c r="C106" s="23"/>
      <c r="D106" s="24"/>
    </row>
    <row r="107" spans="3:4">
      <c r="C107" s="23"/>
      <c r="D107" s="24"/>
    </row>
    <row r="108" spans="3:4">
      <c r="C108" s="23"/>
      <c r="D108" s="24"/>
    </row>
    <row r="109" spans="3:4">
      <c r="C109" s="23"/>
      <c r="D109" s="24"/>
    </row>
    <row r="110" spans="3:4">
      <c r="C110" s="23"/>
      <c r="D110" s="24"/>
    </row>
    <row r="111" spans="3:4">
      <c r="C111" s="23"/>
      <c r="D111" s="24"/>
    </row>
    <row r="112" spans="3:4">
      <c r="C112" s="23"/>
      <c r="D112" s="24"/>
    </row>
    <row r="113" spans="3:4">
      <c r="C113" s="23"/>
      <c r="D113" s="24"/>
    </row>
    <row r="114" spans="3:4">
      <c r="C114" s="23"/>
      <c r="D114" s="24"/>
    </row>
    <row r="115" spans="3:4">
      <c r="C115" s="23"/>
      <c r="D115" s="24"/>
    </row>
    <row r="116" spans="3:4">
      <c r="C116" s="23"/>
      <c r="D116" s="24"/>
    </row>
    <row r="117" spans="3:4">
      <c r="C117" s="23"/>
      <c r="D117" s="24"/>
    </row>
    <row r="118" spans="3:4">
      <c r="C118" s="23"/>
      <c r="D118" s="24"/>
    </row>
    <row r="119" spans="3:4">
      <c r="C119" s="23"/>
      <c r="D119" s="24"/>
    </row>
    <row r="120" spans="3:4">
      <c r="C120" s="23"/>
      <c r="D120" s="24"/>
    </row>
    <row r="121" spans="3:4">
      <c r="C121" s="23"/>
      <c r="D121" s="24"/>
    </row>
    <row r="122" spans="3:4">
      <c r="C122" s="23"/>
      <c r="D122" s="24"/>
    </row>
    <row r="123" spans="3:4">
      <c r="C123" s="23"/>
      <c r="D123" s="24"/>
    </row>
    <row r="124" spans="3:4">
      <c r="C124" s="23"/>
      <c r="D124" s="24"/>
    </row>
    <row r="125" spans="3:4">
      <c r="C125" s="23"/>
      <c r="D125" s="24"/>
    </row>
    <row r="126" spans="3:4">
      <c r="C126" s="23"/>
      <c r="D126" s="24"/>
    </row>
    <row r="127" spans="3:4">
      <c r="C127" s="23"/>
      <c r="D127" s="24"/>
    </row>
    <row r="128" spans="3:4">
      <c r="C128" s="23"/>
      <c r="D128" s="24"/>
    </row>
    <row r="129" spans="3:4">
      <c r="C129" s="23"/>
      <c r="D129" s="24"/>
    </row>
    <row r="130" spans="3:4">
      <c r="C130" s="23"/>
      <c r="D130" s="24"/>
    </row>
    <row r="131" spans="3:4">
      <c r="C131" s="23"/>
      <c r="D131" s="24"/>
    </row>
    <row r="132" spans="3:4">
      <c r="C132" s="23"/>
      <c r="D132" s="24"/>
    </row>
    <row r="133" spans="3:4">
      <c r="C133" s="23"/>
      <c r="D133" s="24"/>
    </row>
    <row r="134" spans="3:4">
      <c r="C134" s="23"/>
      <c r="D134" s="24"/>
    </row>
    <row r="135" spans="3:4">
      <c r="C135" s="23"/>
      <c r="D135" s="24"/>
    </row>
    <row r="136" spans="3:4">
      <c r="C136" s="23"/>
      <c r="D136" s="24"/>
    </row>
    <row r="137" spans="3:4">
      <c r="C137" s="23"/>
      <c r="D137" s="24"/>
    </row>
    <row r="138" spans="3:4">
      <c r="C138" s="23"/>
      <c r="D138" s="24"/>
    </row>
    <row r="139" spans="3:4">
      <c r="C139" s="23"/>
      <c r="D139" s="24"/>
    </row>
    <row r="140" spans="3:4">
      <c r="C140" s="23"/>
      <c r="D140" s="24"/>
    </row>
    <row r="141" spans="3:4">
      <c r="C141" s="23"/>
      <c r="D141" s="24"/>
    </row>
    <row r="142" spans="3:4">
      <c r="C142" s="23"/>
      <c r="D142" s="24"/>
    </row>
    <row r="143" spans="3:4">
      <c r="C143" s="25"/>
    </row>
    <row r="144" spans="3:4">
      <c r="C144" s="25"/>
    </row>
    <row r="145" spans="3:3">
      <c r="C145" s="25"/>
    </row>
    <row r="146" spans="3:3">
      <c r="C146" s="25"/>
    </row>
    <row r="147" spans="3:3">
      <c r="C147" s="25"/>
    </row>
    <row r="148" spans="3:3">
      <c r="C148" s="25"/>
    </row>
    <row r="149" spans="3:3">
      <c r="C149" s="25"/>
    </row>
    <row r="150" spans="3:3">
      <c r="C150" s="25"/>
    </row>
    <row r="151" spans="3:3">
      <c r="C151" s="25"/>
    </row>
    <row r="152" spans="3:3">
      <c r="C152" s="25"/>
    </row>
    <row r="153" spans="3:3">
      <c r="C153" s="25"/>
    </row>
    <row r="154" spans="3:3">
      <c r="C154" s="25"/>
    </row>
    <row r="155" spans="3:3">
      <c r="C155" s="25"/>
    </row>
  </sheetData>
  <sortState ref="A4:AN67">
    <sortCondition ref="B4:B67"/>
  </sortState>
  <mergeCells count="56">
    <mergeCell ref="AM2:AQ2"/>
    <mergeCell ref="A69:B69"/>
    <mergeCell ref="A1:H1"/>
    <mergeCell ref="I2:M2"/>
    <mergeCell ref="N2:R2"/>
    <mergeCell ref="S2:W2"/>
    <mergeCell ref="X2:AB2"/>
    <mergeCell ref="AC2:AG2"/>
    <mergeCell ref="AH2:AL2"/>
    <mergeCell ref="A2:H2"/>
    <mergeCell ref="K3:K4"/>
    <mergeCell ref="L3:L4"/>
    <mergeCell ref="M3:M4"/>
    <mergeCell ref="T3:T4"/>
    <mergeCell ref="S3:S4"/>
    <mergeCell ref="B3:B4"/>
    <mergeCell ref="A3:A4"/>
    <mergeCell ref="J3:J4"/>
    <mergeCell ref="I3:I4"/>
    <mergeCell ref="H3:H4"/>
    <mergeCell ref="G3:G4"/>
    <mergeCell ref="F3:F4"/>
    <mergeCell ref="E3:E4"/>
    <mergeCell ref="D3:D4"/>
    <mergeCell ref="C3:C4"/>
    <mergeCell ref="R3:R4"/>
    <mergeCell ref="Q3:Q4"/>
    <mergeCell ref="P3:P4"/>
    <mergeCell ref="O3:O4"/>
    <mergeCell ref="N3:N4"/>
    <mergeCell ref="X3:X4"/>
    <mergeCell ref="W3:W4"/>
    <mergeCell ref="V3:V4"/>
    <mergeCell ref="U3:U4"/>
    <mergeCell ref="Y3:Y4"/>
    <mergeCell ref="AA3:AA4"/>
    <mergeCell ref="Z3:Z4"/>
    <mergeCell ref="AC3:AC4"/>
    <mergeCell ref="AB3:AB4"/>
    <mergeCell ref="AF3:AF4"/>
    <mergeCell ref="AE3:AE4"/>
    <mergeCell ref="AD3:AD4"/>
    <mergeCell ref="AJ3:AJ4"/>
    <mergeCell ref="AI3:AI4"/>
    <mergeCell ref="AH3:AH4"/>
    <mergeCell ref="AG3:AG4"/>
    <mergeCell ref="AT3:AT4"/>
    <mergeCell ref="AS3:AS4"/>
    <mergeCell ref="AR3:AR4"/>
    <mergeCell ref="AQ3:AQ4"/>
    <mergeCell ref="AP3:AP4"/>
    <mergeCell ref="AO3:AO4"/>
    <mergeCell ref="AN3:AN4"/>
    <mergeCell ref="AM3:AM4"/>
    <mergeCell ref="AL3:AL4"/>
    <mergeCell ref="AK3:AK4"/>
  </mergeCells>
  <pageMargins left="0.7" right="0.7" top="0.75" bottom="0.75" header="0.3" footer="0.3"/>
  <pageSetup paperSize="5" scale="57" fitToHeight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topLeftCell="A25" workbookViewId="0">
      <selection activeCell="G45" sqref="G45"/>
    </sheetView>
  </sheetViews>
  <sheetFormatPr defaultRowHeight="15"/>
  <cols>
    <col min="1" max="1" width="3.85546875" customWidth="1"/>
    <col min="2" max="2" width="22.5703125" customWidth="1"/>
    <col min="3" max="3" width="9.5703125" bestFit="1" customWidth="1"/>
  </cols>
  <sheetData>
    <row r="1" spans="1:3">
      <c r="A1" s="23" t="s">
        <v>91</v>
      </c>
      <c r="B1" s="23"/>
      <c r="C1" s="23"/>
    </row>
    <row r="2" spans="1:3">
      <c r="A2" s="26">
        <v>1</v>
      </c>
      <c r="B2" s="23" t="s">
        <v>17</v>
      </c>
      <c r="C2" s="24">
        <v>94460</v>
      </c>
    </row>
    <row r="3" spans="1:3">
      <c r="A3" s="26">
        <v>2</v>
      </c>
      <c r="B3" s="23" t="s">
        <v>18</v>
      </c>
      <c r="C3" s="24">
        <v>10680</v>
      </c>
    </row>
    <row r="4" spans="1:3">
      <c r="A4" s="26">
        <v>3</v>
      </c>
      <c r="B4" s="23" t="s">
        <v>19</v>
      </c>
      <c r="C4" s="24">
        <v>76180</v>
      </c>
    </row>
    <row r="5" spans="1:3">
      <c r="A5" s="26">
        <v>4</v>
      </c>
      <c r="B5" s="23" t="s">
        <v>20</v>
      </c>
      <c r="C5" s="24">
        <v>25210</v>
      </c>
    </row>
    <row r="6" spans="1:3">
      <c r="A6" s="26">
        <v>5</v>
      </c>
      <c r="B6" s="23" t="s">
        <v>21</v>
      </c>
      <c r="C6" s="24">
        <v>107630</v>
      </c>
    </row>
    <row r="7" spans="1:3">
      <c r="A7" s="26">
        <v>6</v>
      </c>
      <c r="B7" s="23" t="s">
        <v>85</v>
      </c>
      <c r="C7" s="24">
        <v>5380</v>
      </c>
    </row>
    <row r="8" spans="1:3">
      <c r="A8" s="26">
        <v>7</v>
      </c>
      <c r="B8" s="23" t="s">
        <v>86</v>
      </c>
      <c r="C8" s="24">
        <v>59160</v>
      </c>
    </row>
    <row r="9" spans="1:3">
      <c r="A9" s="26">
        <v>8</v>
      </c>
      <c r="B9" s="23" t="s">
        <v>22</v>
      </c>
      <c r="C9" s="24">
        <v>45350</v>
      </c>
    </row>
    <row r="10" spans="1:3">
      <c r="A10" s="26">
        <v>9</v>
      </c>
      <c r="B10" s="23" t="s">
        <v>23</v>
      </c>
      <c r="C10" s="24">
        <v>8590</v>
      </c>
    </row>
    <row r="11" spans="1:3">
      <c r="A11" s="26">
        <v>10</v>
      </c>
      <c r="B11" s="23" t="s">
        <v>25</v>
      </c>
      <c r="C11" s="24">
        <v>28780</v>
      </c>
    </row>
    <row r="12" spans="1:3">
      <c r="A12" s="26">
        <v>11</v>
      </c>
      <c r="B12" s="23" t="s">
        <v>30</v>
      </c>
      <c r="C12" s="24">
        <v>45770</v>
      </c>
    </row>
    <row r="13" spans="1:3">
      <c r="A13" s="26">
        <v>12</v>
      </c>
      <c r="B13" s="23" t="s">
        <v>31</v>
      </c>
      <c r="C13" s="24">
        <v>80120</v>
      </c>
    </row>
    <row r="14" spans="1:3">
      <c r="A14" s="26">
        <v>13</v>
      </c>
      <c r="B14" s="23" t="s">
        <v>32</v>
      </c>
      <c r="C14" s="24">
        <v>14020</v>
      </c>
    </row>
    <row r="15" spans="1:3">
      <c r="A15" s="26">
        <v>14</v>
      </c>
      <c r="B15" s="23" t="s">
        <v>87</v>
      </c>
      <c r="C15" s="24">
        <v>25620</v>
      </c>
    </row>
    <row r="16" spans="1:3">
      <c r="A16" s="26">
        <v>15</v>
      </c>
      <c r="B16" s="23" t="s">
        <v>35</v>
      </c>
      <c r="C16" s="24">
        <v>29460</v>
      </c>
    </row>
    <row r="17" spans="1:3">
      <c r="A17" s="26">
        <v>16</v>
      </c>
      <c r="B17" s="23" t="s">
        <v>36</v>
      </c>
      <c r="C17" s="24">
        <v>39870</v>
      </c>
    </row>
    <row r="18" spans="1:3">
      <c r="A18" s="26">
        <v>17</v>
      </c>
      <c r="B18" s="23" t="s">
        <v>37</v>
      </c>
      <c r="C18" s="24">
        <v>43130</v>
      </c>
    </row>
    <row r="19" spans="1:3">
      <c r="A19" s="26">
        <v>18</v>
      </c>
      <c r="B19" s="23" t="s">
        <v>38</v>
      </c>
      <c r="C19" s="24">
        <v>71020</v>
      </c>
    </row>
    <row r="20" spans="1:3">
      <c r="A20" s="26">
        <v>19</v>
      </c>
      <c r="B20" s="23" t="s">
        <v>40</v>
      </c>
      <c r="C20" s="24">
        <v>143470</v>
      </c>
    </row>
    <row r="21" spans="1:3">
      <c r="A21" s="26">
        <v>20</v>
      </c>
      <c r="B21" s="23" t="s">
        <v>41</v>
      </c>
      <c r="C21" s="24">
        <v>2370</v>
      </c>
    </row>
    <row r="22" spans="1:3">
      <c r="A22" s="26">
        <v>21</v>
      </c>
      <c r="B22" s="23" t="s">
        <v>42</v>
      </c>
      <c r="C22" s="24">
        <v>23640</v>
      </c>
    </row>
    <row r="23" spans="1:3">
      <c r="A23" s="26">
        <v>22</v>
      </c>
      <c r="B23" s="23" t="s">
        <v>43</v>
      </c>
      <c r="C23" s="24">
        <v>24200</v>
      </c>
    </row>
    <row r="24" spans="1:3">
      <c r="A24" s="26">
        <v>23</v>
      </c>
      <c r="B24" s="23" t="s">
        <v>44</v>
      </c>
      <c r="C24" s="24">
        <v>2120</v>
      </c>
    </row>
    <row r="25" spans="1:3">
      <c r="A25" s="26">
        <v>24</v>
      </c>
      <c r="B25" s="23" t="s">
        <v>45</v>
      </c>
      <c r="C25" s="24">
        <v>37400</v>
      </c>
    </row>
    <row r="26" spans="1:3">
      <c r="A26" s="26">
        <v>25</v>
      </c>
      <c r="B26" s="23" t="s">
        <v>46</v>
      </c>
      <c r="C26" s="24">
        <v>56310</v>
      </c>
    </row>
    <row r="27" spans="1:3">
      <c r="A27" s="26">
        <v>26</v>
      </c>
      <c r="B27" s="23" t="s">
        <v>47</v>
      </c>
      <c r="C27" s="24">
        <v>627520</v>
      </c>
    </row>
    <row r="28" spans="1:3">
      <c r="A28" s="26">
        <v>27</v>
      </c>
      <c r="B28" s="23" t="s">
        <v>48</v>
      </c>
      <c r="C28" s="24">
        <v>66470</v>
      </c>
    </row>
    <row r="29" spans="1:3">
      <c r="A29" s="26">
        <v>28</v>
      </c>
      <c r="B29" s="23" t="s">
        <v>49</v>
      </c>
      <c r="C29" s="24">
        <v>11160</v>
      </c>
    </row>
    <row r="30" spans="1:3">
      <c r="A30" s="26">
        <v>29</v>
      </c>
      <c r="B30" s="23" t="s">
        <v>51</v>
      </c>
      <c r="C30" s="24">
        <v>5150</v>
      </c>
    </row>
    <row r="31" spans="1:3">
      <c r="A31" s="26">
        <v>30</v>
      </c>
      <c r="B31" s="23" t="s">
        <v>53</v>
      </c>
      <c r="C31" s="24">
        <v>24680</v>
      </c>
    </row>
    <row r="32" spans="1:3">
      <c r="A32" s="26">
        <v>31</v>
      </c>
      <c r="B32" s="23" t="s">
        <v>54</v>
      </c>
      <c r="C32" s="24">
        <v>23980</v>
      </c>
    </row>
    <row r="33" spans="1:3">
      <c r="A33" s="26">
        <v>32</v>
      </c>
      <c r="B33" s="23" t="s">
        <v>56</v>
      </c>
      <c r="C33" s="24">
        <v>61910</v>
      </c>
    </row>
    <row r="34" spans="1:3">
      <c r="A34" s="26">
        <v>33</v>
      </c>
      <c r="B34" s="23" t="s">
        <v>57</v>
      </c>
      <c r="C34" s="24">
        <v>80240</v>
      </c>
    </row>
    <row r="35" spans="1:3">
      <c r="A35" s="26">
        <v>34</v>
      </c>
      <c r="B35" s="23" t="s">
        <v>58</v>
      </c>
      <c r="C35" s="24">
        <v>25240</v>
      </c>
    </row>
    <row r="36" spans="1:3">
      <c r="A36" s="26">
        <v>35</v>
      </c>
      <c r="B36" s="23" t="s">
        <v>59</v>
      </c>
      <c r="C36" s="24">
        <v>27610</v>
      </c>
    </row>
    <row r="37" spans="1:3">
      <c r="A37" s="26">
        <v>36</v>
      </c>
      <c r="B37" s="23" t="s">
        <v>88</v>
      </c>
      <c r="C37" s="24">
        <v>12860</v>
      </c>
    </row>
    <row r="38" spans="1:3">
      <c r="A38" s="26">
        <v>37</v>
      </c>
      <c r="B38" s="23" t="s">
        <v>62</v>
      </c>
      <c r="C38" s="24">
        <v>70600</v>
      </c>
    </row>
    <row r="39" spans="1:3">
      <c r="A39" s="26">
        <v>38</v>
      </c>
      <c r="B39" s="23" t="s">
        <v>63</v>
      </c>
      <c r="C39" s="24">
        <v>18020</v>
      </c>
    </row>
    <row r="40" spans="1:3">
      <c r="A40" s="26">
        <v>39</v>
      </c>
      <c r="B40" s="23" t="s">
        <v>65</v>
      </c>
      <c r="C40" s="24">
        <v>5430</v>
      </c>
    </row>
    <row r="41" spans="1:3">
      <c r="A41" s="26">
        <v>40</v>
      </c>
      <c r="B41" s="23" t="s">
        <v>89</v>
      </c>
      <c r="C41" s="24">
        <v>6660</v>
      </c>
    </row>
    <row r="42" spans="1:3">
      <c r="A42" s="26">
        <v>41</v>
      </c>
      <c r="B42" s="23" t="s">
        <v>90</v>
      </c>
      <c r="C42" s="24">
        <v>16500</v>
      </c>
    </row>
    <row r="43" spans="1:3">
      <c r="A43" s="26">
        <v>42</v>
      </c>
      <c r="B43" s="23" t="s">
        <v>71</v>
      </c>
      <c r="C43" s="24">
        <v>3960</v>
      </c>
    </row>
    <row r="44" spans="1:3">
      <c r="A44" s="26">
        <v>43</v>
      </c>
      <c r="B44" s="23" t="s">
        <v>72</v>
      </c>
      <c r="C44" s="24">
        <v>110090</v>
      </c>
    </row>
    <row r="45" spans="1:3">
      <c r="A45" s="23" t="s">
        <v>92</v>
      </c>
      <c r="B45" s="24">
        <v>2301840</v>
      </c>
      <c r="C45" s="23"/>
    </row>
  </sheetData>
  <sheetProtection password="CF7A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CASH</vt:lpstr>
      <vt:lpstr>CHEQUE</vt:lpstr>
      <vt:lpstr>PRABHU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2025-09-25T10:31:21Z</cp:lastPrinted>
  <dcterms:created xsi:type="dcterms:W3CDTF">2025-09-18T07:31:07Z</dcterms:created>
  <dcterms:modified xsi:type="dcterms:W3CDTF">2025-10-23T10:37:27Z</dcterms:modified>
</cp:coreProperties>
</file>