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9516CDF0-DC37-4436-B3EB-8CE4E592F85F}" xr6:coauthVersionLast="47" xr6:coauthVersionMax="47" xr10:uidLastSave="{00000000-0000-0000-0000-000000000000}"/>
  <bookViews>
    <workbookView xWindow="28692" yWindow="-108" windowWidth="29016" windowHeight="15696"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<sst xmlns="http://schemas.openxmlformats.org/spreadsheetml/2006/main" count="1516" uniqueCount="598">
  <si>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</si>
  <si>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</si>
  <si>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</si>
  <si>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</si>
  <si>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</si>
  <si>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</si>
  <si>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</si>
  <si>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</si>
  <si>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</si>
  <si>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</si>
  <si>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</si>
  <si>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</si>
  <si>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</si>
  <si>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</si>
  <si>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</si>
  <si>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</si>
  <si>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</si>
  <si>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</si>
  <si>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</si>
  <si>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</si>
  <si>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</si>
  <si>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</si>
  <si>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</si>
  <si>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</si>
  <si>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</si>
  <si>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</si>
  <si>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</si>
  <si>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</si>
  <si>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</si>
  <si>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</si>
  <si>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</si>
  <si>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</si>
  <si>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</si>
  <si>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</si>
  <si>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</si>
  <si>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</si>
  <si>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</si>
  <si>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</si>
  <si>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</si>
  <si>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</si>
  <si>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</si>
  <si>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</si>
  <si>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</si>
  <si>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</si>
  <si>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</si>
  <si>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</si>
  <si>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</si>
  <si>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</si>
  <si>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</si>
  <si>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</si>
  <si>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</si>
  <si>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</si>
  <si>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</si>
  <si>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</si>
  <si>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</si>
  <si>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</si>
  <si>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</si>
  <si>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</si>
  <si>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</si>
  <si>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</si>
  <si>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</si>
  <si>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</si>
  <si>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</si>
  <si>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</si>
  <si>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</si>
  <si>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</si>
  <si>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</si>
  <si>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</si>
  <si>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</si>
  <si>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</si>
  <si>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</si>
  <si>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</si>
  <si>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</si>
  <si>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</si>
  <si>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</si>
  <si>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</si>
  <si>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</si>
  <si>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</si>
  <si>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</si>
  <si>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</si>
  <si>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</si>
  <si>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</si>
  <si>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</si>
  <si>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</si>
  <si>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</si>
  <si>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</si>
  <si>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</si>
  <si>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</si>
  <si>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</si>
  <si>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</si>
  <si>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</si>
  <si>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</si>
  <si>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</si>
  <si>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</si>
  <si>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</si>
  <si>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</si>
  <si>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</si>
  <si>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</si>
  <si>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</si>
  <si>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</si>
  <si>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</si>
  <si>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</si>
  <si>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</si>
  <si>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</si>
  <si>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</si>
  <si>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</si>
  <si>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</si>
  <si>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</si>
  <si>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</si>
  <si>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</si>
  <si>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</si>
  <si>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</si>
  <si>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</si>
  <si>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</si>
  <si>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</si>
  <si>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</si>
  <si>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</si>
  <si>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</si>
  <si>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</si>
  <si>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</si>
  <si>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</si>
  <si>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</si>
  <si>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</si>
  <si>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</si>
  <si>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</si>
  <si>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</si>
  <si>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</si>
  <si>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</si>
  <si>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</si>
  <si>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</si>
  <si>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</si>
  <si>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</si>
  <si>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</si>
  <si>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</si>
  <si>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</si>
  <si>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</si>
  <si>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</si>
  <si>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</si>
  <si>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</si>
  <si>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</si>
  <si>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</si>
  <si>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</si>
  <si>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</si>
  <si>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</si>
  <si>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</si>
  <si>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</si>
  <si>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</si>
  <si>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</si>
  <si>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</si>
  <si>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</si>
  <si>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</si>
  <si>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</si>
  <si>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</si>
  <si>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</si>
  <si>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</si>
  <si>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</si>
  <si>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</si>
  <si>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</si>
  <si>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</si>
  <si>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</si>
  <si>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</si>
  <si>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</si>
  <si>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</si>
  <si>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</si>
  <si>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</si>
  <si>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</si>
  <si>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</si>
  <si>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</si>
  <si>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</si>
  <si>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</si>
  <si>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</si>
  <si>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</si>
  <si>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</si>
  <si>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</si>
  <si>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</si>
  <si>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</si>
  <si>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</si>
  <si>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</si>
  <si>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</si>
  <si>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</si>
  <si>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</si>
  <si>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</si>
  <si>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</si>
  <si>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</si>
  <si>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</si>
  <si>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</si>
  <si>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</si>
  <si>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</si>
  <si>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</si>
  <si>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</si>
  <si>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</si>
  <si>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</si>
  <si>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</si>
  <si>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</si>
  <si>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</si>
  <si>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</si>
  <si>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</si>
  <si>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</si>
  <si>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</si>
  <si>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</si>
  <si>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</si>
  <si>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</si>
  <si>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</si>
  <si>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</si>
  <si>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</si>
  <si>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</si>
  <si>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</si>
  <si>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</si>
  <si>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</si>
  <si>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</si>
  <si>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</si>
  <si>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</si>
  <si>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</si>
  <si>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</si>
  <si>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</si>
  <si>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</si>
  <si>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</si>
  <si>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</si>
  <si>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</si>
  <si>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</si>
  <si>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</si>
  <si>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</si>
  <si>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</si>
  <si>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</si>
  <si>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</si>
  <si>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</si>
  <si>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</si>
  <si>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</si>
  <si>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</si>
  <si>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</si>
  <si>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</si>
  <si>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</si>
  <si>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</si>
  <si>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</si>
  <si>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</si>
  <si>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</si>
  <si>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</si>
  <si>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</si>
  <si>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</si>
  <si>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</si>
  <si>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</si>
  <si>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</si>
  <si>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</si>
  <si>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</si>
  <si>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</si>
  <si>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</si>
  <si>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</si>
  <si>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</si>
  <si>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</si>
  <si>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</si>
  <si>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</si>
  <si>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</si>
  <si>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</si>
  <si>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</si>
  <si>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</si>
  <si>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</si>
  <si>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</si>
  <si>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</si>
  <si>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</si>
  <si>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</si>
  <si>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</si>
  <si>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</si>
  <si>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</si>
  <si>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</si>
  <si>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</si>
  <si>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</si>
  <si>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</si>
  <si>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</si>
  <si>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</si>
  <si>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</si>
  <si>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</si>
  <si>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</si>
  <si>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</si>
  <si>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</si>
  <si>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</si>
  <si>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</si>
  <si>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</si>
  <si>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</si>
  <si>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</si>
  <si>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</si>
  <si>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</si>
  <si>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</si>
  <si>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</si>
  <si>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</si>
  <si>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</si>
  <si>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</si>
  <si>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</si>
  <si>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</si>
  <si>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</si>
  <si>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</si>
  <si>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</si>
  <si>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</si>
  <si>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</si>
  <si>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</si>
  <si>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</si>
  <si>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</si>
  <si>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</si>
  <si>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</si>
  <si>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</si>
  <si>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</si>
  <si>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</si>
  <si>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</si>
  <si>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</si>
  <si>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</si>
  <si>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</si>
  <si>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</si>
  <si>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</si>
  <si>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</si>
  <si>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</si>
  <si>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</si>
  <si>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</si>
  <si>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</si>
  <si>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</si>
  <si>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</si>
  <si>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</si>
  <si>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</si>
  <si>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</si>
  <si>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</si>
  <si>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</si>
  <si>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</si>
  <si>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</si>
  <si>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</si>
  <si>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</si>
  <si>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</si>
  <si>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</si>
  <si>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</si>
  <si>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</si>
  <si>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</si>
  <si>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</si>
  <si>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</si>
  <si>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</si>
  <si>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</si>
  <si>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</si>
  <si>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</si>
  <si>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</si>
  <si>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</si>
  <si>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</si>
  <si>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</si>
  <si>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</si>
  <si>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</si>
  <si>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</si>
  <si>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</si>
  <si>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</si>
  <si>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</si>
  <si>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</si>
  <si>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</si>
  <si>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</si>
  <si>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</si>
  <si>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</si>
  <si>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</si>
  <si>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</si>
  <si>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</si>
  <si>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</si>
  <si>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</si>
  <si>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</si>
  <si>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</si>
  <si>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</si>
  <si>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</si>
  <si>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</si>
  <si>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</si>
  <si>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</si>
  <si>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</si>
  <si>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</si>
  <si>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</si>
  <si>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</si>
  <si>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</si>
  <si>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</si>
  <si>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</si>
  <si>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</si>
  <si>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</si>
  <si>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</si>
  <si>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</si>
  <si>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</si>
  <si>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</si>
  <si>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C:\Users\aaron.lange\Desktop\Projekte\Geometrie_Converter\_archive\TP_Less_test\ghost_TP</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</si>
  <si>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</si>
  <si>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</si>
  <si>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</si>
  <si>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</si>
  <si>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</si>
  <si>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</si>
  <si>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</si>
  <si>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</si>
  <si>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</si>
  <si>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</si>
  <si>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</si>
  <si>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</si>
  <si>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</si>
  <si>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</si>
  <si>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</si>
  <si>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</si>
  <si>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</si>
  <si>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</si>
  <si>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</si>
  <si>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</si>
  <si>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</si>
  <si>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</si>
  <si>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</si>
  <si>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</si>
  <si>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</si>
  <si>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</si>
  <si>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</si>
  <si>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</si>
  <si>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</si>
  <si>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</si>
  <si>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</si>
  <si>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</si>
  <si>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</si>
  <si>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</si>
  <si>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</si>
  <si>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</si>
  <si>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</si>
  <si>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</si>
  <si>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</si>
  <si>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</si>
  <si>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</si>
  <si>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</si>
  <si>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</si>
  <si>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</si>
  <si>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</si>
  <si>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</si>
  <si>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</si>
  <si>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</si>
  <si>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</si>
  <si>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</si>
  <si>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</si>
  <si>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</si>
  <si>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</si>
  <si>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</si>
  <si>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</si>
  <si>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</si>
  <si>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</si>
  <si>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</si>
  <si>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</si>
  <si>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</si>
  <si>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</si>
  <si>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</si>
  <si>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</si>
  <si>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</si>
  <si>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</si>
  <si>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</si>
  <si>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</si>
  <si>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</si>
  <si>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</si>
  <si>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</si>
  <si>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</si>
  <si>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</si>
  <si>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</si>
  <si>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</si>
  <si>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</si>
  <si>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</si>
  <si>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</si>
  <si>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</si>
  <si>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</si>
  <si>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</si>
  <si>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</si>
  <si>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</si>
  <si>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</si>
  <si>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</si>
  <si>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</si>
  <si>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</si>
  <si>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</si>
  <si>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</si>
  <si>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</si>
  <si>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</si>
  <si>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</si>
  <si>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</si>
  <si>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</si>
  <si>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</si>
  <si>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</si>
  <si>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</si>
  <si>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</si>
  <si>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</si>
  <si>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</si>
  <si>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</si>
  <si>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</si>
  <si>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</si>
  <si>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</si>
  <si>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</si>
  <si>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</si>
  <si>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</si>
  <si>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</si>
  <si>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</si>
  <si>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</si>
  <si>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</si>
  <si>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</si>
  <si>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</si>
  <si>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</si>
  <si>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</si>
  <si>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</si>
  <si>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</si>
  <si>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</si>
  <si>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</si>
  <si>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</si>
  <si>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</si>
  <si>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</si>
  <si>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</si>
  <si>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</si>
  <si>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</si>
  <si>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</si>
  <si>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</si>
  <si>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</si>
  <si>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</si>
  <si>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</si>
  <si>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</si>
  <si>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</si>
  <si>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</si>
  <si>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</si>
  <si>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</si>
  <si>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</si>
  <si>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</si>
  <si>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</si>
  <si>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</si>
  <si>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</si>
  <si>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</si>
  <si>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</si>
  <si>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</si>
  <si>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</si>
  <si>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</si>
  <si>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</si>
  <si>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</si>
  <si>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</si>
  <si>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</si>
  <si>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</si>
  <si>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</si>
  <si>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</si>
  <si>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</si>
  <si>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</si>
  <si>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</si>
  <si>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</si>
  <si>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</si>
  <si>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</si>
  <si>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</si>
  <si>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</si>
  <si>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</si>
  <si>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</si>
  <si>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</si>
  <si>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</si>
  <si>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</si>
  <si>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</si>
  <si>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</si>
  <si>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</si>
  <si>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</si>
  <si>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</si>
  <si>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</si>
  <si>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</si>
  <si>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</si>
  <si>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</si>
  <si>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</si>
  <si>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</si>
  <si>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</si>
  <si>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</si>
  <si>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</si>
  <si>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</si>
  <si>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</si>
  <si>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</si>
  <si>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</si>
  <si>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</si>
  <si>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</si>
  <si>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</si>
  <si>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</si>
  <si>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</si>
  <si>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</si>
  <si>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</si>
  <si>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</si>
  <si>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</si>
  <si>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</si>
  <si>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</si>
  <si>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</si>
  <si>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</si>
  <si>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</si>
  <si>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</si>
  <si>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</si>
  <si>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</si>
  <si>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</si>
  <si>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</si>
  <si>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</si>
  <si>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</si>
  <si>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</si>
  <si>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</si>
  <si>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</si>
  <si>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</si>
  <si>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</si>
  <si>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</si>
  <si>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</si>
  <si>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</si>
  <si>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</si>
  <si>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</si>
  <si>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</si>
  <si>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</si>
  <si>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</si>
  <si>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</si>
  <si>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Service Platform</t>
  </si>
  <si>
    <t>Bolting Platform</t>
  </si>
  <si>
    <t>Junction Box Platform</t>
  </si>
  <si>
    <t>TP bottom flange</t>
  </si>
  <si>
    <t>Skirt + Transport Flange</t>
  </si>
  <si>
    <t>C:\Users\aaron.lange\Desktop\Projekte\Geometrie_Converter\Database_reformating\new\RNAs.db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</si>
</sst>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2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wrapText="1"/>
    </xf>
    <xf numFmtId="0" fontId="0" fillId="0" borderId="0" xfId="0" applyAlignment="1">
      <alignment horizontal="center" vertical="center" wrapText="1"/>
    </xf>
    <xf numFmtId="1"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left" wrapText="1"/>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Border="1"/>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lignment horizontal="left"/>
    </xf>
    <xf numFmtId="0" fontId="0" fillId="0" borderId="0" xfId="0" applyFill="1" applyAlignment="1">
      <alignment horizontal="center"/>
    </xf>
    <xf numFmtId="0" fontId="0" fillId="0" borderId="0" xfId="0" applyFill="1"/>
    <xf numFmtId="168" fontId="0" fillId="0" borderId="0" xfId="0" applyNumberFormat="1" applyFill="1" applyAlignment="1">
      <alignment horizontal="center"/>
    </xf>
    <xf numFmtId="0" fontId="0" fillId="0" borderId="0" xfId="0" applyFill="1" applyAlignment="1">
      <alignment horizontal="left"/>
    </xf>
    <xf numFmtId="0" fontId="0" fillId="0" borderId="10" xfId="0" applyFill="1" applyBorder="1" applyAlignment="1">
      <alignment horizontal="center"/>
    </xf>
    <xf numFmtId="0" fontId="0" fillId="0" borderId="0" xfId="0" applyFill="1" applyAlignment="1">
      <alignment horizontal="left" vertical="center"/>
    </xf>
    <xf numFmtId="0" fontId="0" fillId="15" borderId="0" xfId="0" applyFill="1" applyBorder="1" applyAlignment="1">
      <alignment horizontal="center"/>
    </xf>
    <xf numFmtId="0" fontId="0" fillId="0" borderId="0" xfId="0" applyBorder="1" applyAlignment="1">
      <alignment horizontal="center"/>
    </xf>
    <xf numFmtId="0" fontId="0" fillId="0" borderId="0" xfId="0" applyBorder="1" applyAlignment="1">
      <alignment horizontal="center" vertical="center"/>
    </xf>
    <xf numFmtId="0" fontId="0" fillId="25" borderId="0" xfId="0" applyFill="1" applyBorder="1" applyAlignment="1">
      <alignment horizontal="center"/>
    </xf>
    <xf numFmtId="1" fontId="0" fillId="25" borderId="0" xfId="0" applyNumberForma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9">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8"/>
      <tableStyleElement type="headerRow" dxfId="477"/>
      <tableStyleElement type="firstRowStripe" dxfId="476"/>
      <tableStyleElement type="secondRowStripe" dxfId="475"/>
    </tableStyle>
    <tableStyle name="MySqlDefault" pivot="0" table="0" count="2" xr9:uid="{D5D904E1-2A2C-42D4-AF54-2F4144BE2919}">
      <tableStyleElement type="wholeTable" dxfId="474"/>
      <tableStyleElement type="headerRow" dxfId="47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9"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5" val="3">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80</xdr:col>
          <xdr:colOff>1605643</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80</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62029</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87</xdr:col>
      <xdr:colOff>344075</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83</xdr:col>
          <xdr:colOff>1441269</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81</xdr:col>
          <xdr:colOff>1613263</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81</xdr:col>
          <xdr:colOff>1636122</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98</xdr:col>
      <xdr:colOff>161778</xdr:colOff>
      <xdr:row>23</xdr:row>
      <xdr:rowOff>200025</xdr:rowOff>
    </xdr:to>
    <xdr:pic>
      <xdr:nvPicPr>
        <xdr:cNvPr id="4384" name="Fig_TOWER_plot">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51</xdr:col>
      <xdr:colOff>1047746</xdr:colOff>
      <xdr:row>2</xdr:row>
      <xdr:rowOff>0</xdr:rowOff>
    </xdr:from>
    <xdr:to>
      <xdr:col>87</xdr:col>
      <xdr:colOff>111433</xdr:colOff>
      <xdr:row>23</xdr:row>
      <xdr:rowOff>200025</xdr:rowOff>
    </xdr:to>
    <xdr:pic>
      <xdr:nvPicPr>
        <xdr:cNvPr id="15" name="Fig_TP_plot" hidden="1">
          <a:extLst>
            <a:ext uri="{FF2B5EF4-FFF2-40B4-BE49-F238E27FC236}">
              <a16:creationId xmlns:a16="http://schemas.microsoft.com/office/drawing/2014/main" id="{AD561674-86A2-6E23-6E4B-15052CB2ED8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2426" y="2773680"/>
          <a:ext cx="16685496" cy="5335905"/>
        </a:xfrm>
        <a:prstGeom prst="rect">
          <a:avLst/>
        </a:prstGeom>
      </xdr:spPr>
    </xdr:pic>
    <xdr:clientData/>
  </xdr:twoCellAnchor>
  <xdr:twoCellAnchor editAs="oneCell">
    <xdr:from>
      <xdr:col>13</xdr:col>
      <xdr:colOff>1074419</xdr:colOff>
      <xdr:row>2</xdr:row>
      <xdr:rowOff>0</xdr:rowOff>
    </xdr:from>
    <xdr:to>
      <xdr:col>86</xdr:col>
      <xdr:colOff>1536534</xdr:colOff>
      <xdr:row>23</xdr:row>
      <xdr:rowOff>207645</xdr:rowOff>
    </xdr:to>
    <xdr:pic>
      <xdr:nvPicPr>
        <xdr:cNvPr id="6" name="Fig_MP_plot" hidden="1">
          <a:extLst>
            <a:ext uri="{FF2B5EF4-FFF2-40B4-BE49-F238E27FC236}">
              <a16:creationId xmlns:a16="http://schemas.microsoft.com/office/drawing/2014/main" id="{7142B809-E0E3-617E-26A5-7C8AE13D3DB6}"/>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6239" y="2773680"/>
          <a:ext cx="16298652"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126770</xdr:colOff>
          <xdr:row>12</xdr:row>
          <xdr:rowOff>189114</xdr:rowOff>
        </xdr:from>
        <xdr:to>
          <xdr:col>28</xdr:col>
          <xdr:colOff>1384070</xdr:colOff>
          <xdr:row>17</xdr:row>
          <xdr:rowOff>155171</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20093</xdr:colOff>
      <xdr:row>6</xdr:row>
      <xdr:rowOff>20089</xdr:rowOff>
    </xdr:from>
    <xdr:to>
      <xdr:col>63</xdr:col>
      <xdr:colOff>553717</xdr:colOff>
      <xdr:row>116</xdr:row>
      <xdr:rowOff>137136</xdr:rowOff>
    </xdr:to>
    <xdr:pic>
      <xdr:nvPicPr>
        <xdr:cNvPr id="16" name="Fig_Assambly_plot_Overview2">
          <a:extLst>
            <a:ext uri="{FF2B5EF4-FFF2-40B4-BE49-F238E27FC236}">
              <a16:creationId xmlns:a16="http://schemas.microsoft.com/office/drawing/2014/main" id="{524FCDBF-C931-2B21-EADD-366C6AF4D6B9}"/>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9312638" y="3927071"/>
          <a:ext cx="6518788" cy="2026155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7620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51</xdr:col>
      <xdr:colOff>1286690</xdr:colOff>
      <xdr:row>135</xdr:row>
      <xdr:rowOff>138615</xdr:rowOff>
    </xdr:to>
    <xdr:pic>
      <xdr:nvPicPr>
        <xdr:cNvPr id="5" name="Fig_FIG_JBOOST_MODESHAPES">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2" dataDxfId="471">
  <autoFilter ref="E13:L14" xr:uid="{51AF5F9E-A6E5-4BA1-83BE-2546351DAE06}"/>
  <tableColumns count="8">
    <tableColumn id="8" xr3:uid="{D8E7188F-4B6E-47C9-B812-934BBA8BB09F}" name="Name" dataDxfId="470"/>
    <tableColumn id="1" xr3:uid="{8004DE55-01A0-4AB5-A007-D379F8ED184F}" name="Project ID" dataDxfId="469"/>
    <tableColumn id="2" xr3:uid="{73AEE22B-B9CF-4401-B31E-64902257C6A9}" name="Phase" dataDxfId="468"/>
    <tableColumn id="3" xr3:uid="{6CD7BEF9-707B-4F7D-A334-46DB51B6F454}" name="Structure ID" dataDxfId="467"/>
    <tableColumn id="4" xr3:uid="{5572AB9F-884A-4001-85E7-5E708A2DFC71}" name="Author" dataDxfId="466"/>
    <tableColumn id="5" xr3:uid="{AFCB5F1D-C5C1-4D21-A7C0-310C0D52F9E4}" name="Water Depth [m]" dataDxfId="465"/>
    <tableColumn id="6" xr3:uid="{149EEBB8-62A5-42C4-97FD-484848DB0825}" name="Height Reference" dataDxfId="464"/>
    <tableColumn id="7" xr3:uid="{82ECC3EB-0382-490B-8CE7-963B13E4D1A1}" name="Comments" dataDxfId="46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2" dataDxfId="461">
  <autoFilter ref="E18:L19" xr:uid="{58117B73-5FCA-4002-A528-31B3F83BDE75}"/>
  <tableColumns count="8">
    <tableColumn id="1" xr3:uid="{5C484AAB-AA0F-4FBD-9543-28D80EB7F84D}" name="Name" dataDxfId="460"/>
    <tableColumn id="2" xr3:uid="{87603448-795E-499B-8754-D6455D5FF52F}" name="Project ID" dataDxfId="459"/>
    <tableColumn id="3" xr3:uid="{51EA6487-4EF3-43A9-B440-34893EEEEAB2}" name="Phase" dataDxfId="458"/>
    <tableColumn id="4" xr3:uid="{4AC48BB5-6D2E-492F-89B1-5662010991A8}" name="Structure ID" dataDxfId="457"/>
    <tableColumn id="5" xr3:uid="{2AE3ED2D-7CAB-45B8-AA43-6197A5DBB9C2}" name="Author" dataDxfId="456"/>
    <tableColumn id="6" xr3:uid="{BC0E3E2E-DE67-4FD9-94E9-5C112B52D3FD}" name="Water Depth [m]" dataDxfId="455"/>
    <tableColumn id="7" xr3:uid="{16928D7F-3DB7-43BD-BCF5-5C279A3E16F5}" name="Height Reference" dataDxfId="454"/>
    <tableColumn id="8" xr3:uid="{1B5280CC-AB0D-434E-A63A-CAC42F67BB4D}" name="Comments" dataDxfId="453"/>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52" dataDxfId="451">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50"/>
    <tableColumn id="2" xr3:uid="{01B5124C-F6E1-40D2-9236-F2D6BE941DD3}" name="Top [m]" dataDxfId="449"/>
    <tableColumn id="3" xr3:uid="{0537C90E-D320-4AC4-8392-2A7C45CE31A1}" name="Bottom [m]" dataDxfId="448"/>
    <tableColumn id="4" xr3:uid="{3F0DC3DB-26F8-4D70-A358-70EF5E1596F5}" name="D, top [m]" dataDxfId="447"/>
    <tableColumn id="5" xr3:uid="{25F6B1D8-AC49-468F-BDCD-72AC07BB3CD0}" name="D, bottom [m]" dataDxfId="446"/>
    <tableColumn id="6" xr3:uid="{3ED99EE5-BCA8-4244-A3E5-81C6F22A9AB2}" name="t [mm]" dataDxfId="445"/>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44" dataDxfId="443">
  <autoFilter ref="Z12:AG13" xr:uid="{F46B677D-4D25-4464-BE0D-6A1E644518C5}"/>
  <tableColumns count="8">
    <tableColumn id="1" xr3:uid="{ECD0389F-015D-412B-9FF1-D5BEAAD27FC1}" name="Identifier" dataDxfId="442"/>
    <tableColumn id="2" xr3:uid="{90794316-AE1E-4D40-A728-B5B995A9CF65}" name="Phase" dataDxfId="441"/>
    <tableColumn id="3" xr3:uid="{B8C9242D-AC32-4E57-A861-DB7E615D6A1C}" name="Structure ID" dataDxfId="440"/>
    <tableColumn id="4" xr3:uid="{1EEB510B-3010-431D-B8C6-870D9180A629}" name="Water Depth [m]" dataDxfId="439"/>
    <tableColumn id="5" xr3:uid="{B6F5C20C-83C1-4B16-B4D3-933D066BB6A0}" name="Height Reference" dataDxfId="438"/>
    <tableColumn id="6" xr3:uid="{26EA3A2D-14E0-4809-9795-74592B4984AD}" name="Comments" dataDxfId="437"/>
    <tableColumn id="7" xr3:uid="{9AC62F3C-D12C-40A1-8AF4-F7C9B043F1FB}" name="Column1" dataDxfId="436"/>
    <tableColumn id="8" xr3:uid="{3E080D4B-C5E2-4330-9305-E6C23BBD7273}" name="Column2" dataDxfId="4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34" dataDxfId="433">
  <autoFilter ref="Z18:AE41" xr:uid="{186CFF05-2CD9-405C-829A-5AD7B62A8ACE}"/>
  <sortState xmlns:xlrd2="http://schemas.microsoft.com/office/spreadsheetml/2017/richdata2" ref="Z19:AJ43">
    <sortCondition ref="Z18:Z43"/>
  </sortState>
  <tableColumns count="6">
    <tableColumn id="1" xr3:uid="{66D6C4E1-74CA-4A30-A085-277EA5E62B3C}" name="Section" dataDxfId="432"/>
    <tableColumn id="2" xr3:uid="{D0F6ECD2-6414-48B2-9B47-1C3B8BAC860B}" name="Top [m]" dataDxfId="431"/>
    <tableColumn id="3" xr3:uid="{575FC20A-0259-4081-83F8-71040557AEA8}" name="Bottom [m]" dataDxfId="430"/>
    <tableColumn id="4" xr3:uid="{529E5CD0-69F2-4E59-86A7-A3E6F1B39E96}" name="D, top [m]" dataDxfId="429"/>
    <tableColumn id="5" xr3:uid="{7F90AAFA-52D7-47DB-A99D-3E3E0AEE6541}" name="D, bottom [m]" dataDxfId="428"/>
    <tableColumn id="6" xr3:uid="{1B01547B-4485-4B79-8DB3-FCEA1C806B60}" name="t [mm]" dataDxfId="4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26" dataDxfId="425">
  <autoFilter ref="P112:X115" xr:uid="{C2F2D263-B298-4967-B7BA-2043D2636A28}"/>
  <tableColumns count="9">
    <tableColumn id="9" xr3:uid="{983AA3EE-D554-4611-9143-CB18ADA5BC06}" name="Name" dataDxfId="424"/>
    <tableColumn id="2" xr3:uid="{365B74CD-D14D-4F75-ABA6-B5CBD126E6F2}" name="Top [m]" dataDxfId="423"/>
    <tableColumn id="12" xr3:uid="{3CC0B321-8A95-4AEE-8DFB-77DAE8FAB528}" name="Bottom [m]" dataDxfId="422"/>
    <tableColumn id="1" xr3:uid="{7FB591EB-274F-4F3E-B74A-6F28CC328DE4}" name="Mass [kg]" dataDxfId="421"/>
    <tableColumn id="3" xr3:uid="{A784A254-7F89-4432-A825-189B7ECA8E65}" name="Diameter [m]" dataDxfId="420"/>
    <tableColumn id="4" xr3:uid="{F8C96D7F-B5D1-4BBA-AAC1-5DD28CDDAB83}" name="Orientation [°]" dataDxfId="419"/>
    <tableColumn id="5" xr3:uid="{8A748228-8297-4696-9641-35315BDA533B}" name="Distance Axis to Axis [m]" dataDxfId="418"/>
    <tableColumn id="6" xr3:uid="{B67665FB-C840-474D-8316-B278CF74897C}" name="Gap between surfaces [m]" dataDxfId="417"/>
    <tableColumn id="8" xr3:uid="{F25FB915-DF95-48AD-A31E-E1F612E013F8}" name="Surface roughness [m]" dataDxfId="416"/>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15">
  <autoFilter ref="AG18:AO21" xr:uid="{BDE973CA-C8D2-4A67-ACE1-6BE97A1FF0C7}"/>
  <tableColumns count="9">
    <tableColumn id="9" xr3:uid="{55BF990C-941A-438C-86DE-D99A5424D8A4}" name="Name" dataDxfId="414"/>
    <tableColumn id="2" xr3:uid="{D2CC7DEA-1AC5-4558-B6A8-7A00324F8731}" name="Top [m]" dataDxfId="413"/>
    <tableColumn id="12" xr3:uid="{63B7643C-B71B-4F75-B941-E84BE173CC9A}" name="Bottom [m]" dataDxfId="412"/>
    <tableColumn id="1" xr3:uid="{0CF10764-8502-40DE-A7D1-8C4A349A8579}" name="Mass [kg]" dataDxfId="411"/>
    <tableColumn id="3" xr3:uid="{6AD7EABF-97C4-4AEA-B0AC-DE90F01EB468}" name="Diameter [m]" dataDxfId="410"/>
    <tableColumn id="4" xr3:uid="{BFB95885-457B-4D4B-89F6-AA13FDEA9F79}" name="Orientation [°]" dataDxfId="409"/>
    <tableColumn id="5" xr3:uid="{9B1D150A-1A8C-4C66-AB77-616A58B247DE}" name="Distance Axis to Axis" dataDxfId="408"/>
    <tableColumn id="6" xr3:uid="{DB6D9C23-B49D-42B3-8F2A-AC0E2EF73BFC}" name="Gap between surfaces" dataDxfId="407"/>
    <tableColumn id="10" xr3:uid="{728CC840-0A89-4FB8-9043-F90088D45FD9}" name="Surface roughness [m]" dataDxfId="40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405" dataDxfId="404">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403"/>
    <tableColumn id="2" xr3:uid="{75FB6F15-9784-4F9D-9947-41C8E7DD1CC9}" name="Project ID" dataDxfId="402"/>
    <tableColumn id="3" xr3:uid="{DF3379D9-9371-4EDE-B715-A6A40C072275}" name="Phase" dataDxfId="401"/>
    <tableColumn id="4" xr3:uid="{B2F66CA1-64D8-49D4-A1DA-28FD14EC75C2}" name="Structure ID" dataDxfId="400"/>
    <tableColumn id="5" xr3:uid="{E0EC4989-22E7-49A3-8DAC-034A87568E19}" name="Author" dataDxfId="399"/>
    <tableColumn id="6" xr3:uid="{9873A46F-D488-4AA7-BC64-C1E65C65D808}" name="Water Depth [m]" dataDxfId="398"/>
    <tableColumn id="7" xr3:uid="{CD60E691-17C5-40B2-9E26-571B6CB0C11D}" name="Height Reference" dataDxfId="397"/>
    <tableColumn id="8" xr3:uid="{BE63F67B-A499-43CA-8496-D50515A1122F}" name="Comments" dataDxfId="39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95" dataDxfId="394">
  <autoFilter ref="AQ13:AX14" xr:uid="{4C688CB2-0B79-4AE2-B2DC-6850E0999F22}"/>
  <tableColumns count="8">
    <tableColumn id="1" xr3:uid="{4F627CE6-59C4-4523-A98C-81FD64443B88}" name="Name" dataDxfId="393"/>
    <tableColumn id="2" xr3:uid="{19921618-20B3-46FF-937E-24E6775D797E}" name="Project ID" dataDxfId="392"/>
    <tableColumn id="3" xr3:uid="{B1F7CCA9-A1BD-4F05-9237-B6284F3056E5}" name="Phase" dataDxfId="391"/>
    <tableColumn id="4" xr3:uid="{D5F33D5B-370E-46F7-BB6A-B74EC6139333}" name="Structure ID" dataDxfId="390"/>
    <tableColumn id="5" xr3:uid="{A7DF7C25-D9CF-4ABB-B7CD-68DC60608B9A}" name="Author" dataDxfId="389"/>
    <tableColumn id="6" xr3:uid="{A1DB5BD8-96E9-4ECB-89FE-50CF6529DD7E}" name="Water Depth [m]" dataDxfId="388"/>
    <tableColumn id="7" xr3:uid="{2B99DBD7-0B0D-4BA1-87CB-C7AC621E6F3F}" name="Height Reference" dataDxfId="387"/>
    <tableColumn id="8" xr3:uid="{19FE9739-9ACA-485C-B665-39324EE0EC72}" name="Comments" dataDxfId="38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85" dataDxfId="384">
  <autoFilter ref="AQ18:AX19" xr:uid="{82B2E050-F7C0-4103-ACF7-1508C2548380}"/>
  <tableColumns count="8">
    <tableColumn id="10" xr3:uid="{CB736CE1-960A-48C8-BE2F-39474891F806}" name="Name" dataDxfId="383"/>
    <tableColumn id="2" xr3:uid="{4D521BF5-BEDD-467B-BCA6-F197DD205F5D}" name="Project ID" dataDxfId="382"/>
    <tableColumn id="3" xr3:uid="{0D0764F3-2EB6-4AFD-8BBF-4B2A213694FB}" name="Phase" dataDxfId="381"/>
    <tableColumn id="4" xr3:uid="{F735A36B-0E53-4B21-98AF-8098D165B7A4}" name="Structure ID" dataDxfId="380"/>
    <tableColumn id="5" xr3:uid="{DD6C5343-9FF0-4988-B7AD-68A2B196AE75}" name="Author" dataDxfId="379"/>
    <tableColumn id="6" xr3:uid="{593B4864-FEBF-42DA-A98D-9BD5E874FDA3}" name="Water Depth [m]" dataDxfId="378"/>
    <tableColumn id="7" xr3:uid="{AD918F6B-4A01-4D99-AEC7-AC9BF6550DE3}" name="Height Reference" dataDxfId="377"/>
    <tableColumn id="8" xr3:uid="{6A7BA4BB-16FD-4D7C-9237-4C0172BBB075}" name="Comments" dataDxfId="37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375" dataDxfId="374">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73"/>
    <tableColumn id="2" xr3:uid="{AA39DD39-8C8E-4F66-AA28-5EB59746565D}" name="Top [m]" dataDxfId="372"/>
    <tableColumn id="3" xr3:uid="{E2F479E9-17D9-4C2D-BF7C-2640F78B84E4}" name="Bottom [m]" dataDxfId="371"/>
    <tableColumn id="4" xr3:uid="{C69849FB-2BB9-4BF6-8192-78ED7173DD46}" name="D, top [m]" dataDxfId="370"/>
    <tableColumn id="5" xr3:uid="{837623EF-EE9F-47D2-AAAD-D903281C1D0A}" name="D, bottom [m]" dataDxfId="369"/>
    <tableColumn id="6" xr3:uid="{FDE46510-9BFE-418F-AE03-598BF29FF831}" name="t [mm]" dataDxfId="36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7" totalsRowShown="0" headerRowDxfId="367" dataDxfId="103">
  <autoFilter ref="BB112:BJ117" xr:uid="{E1532FB8-4FA8-44E8-9D28-3535D0247613}"/>
  <tableColumns count="9">
    <tableColumn id="9" xr3:uid="{DDF4C359-0ED4-4157-B9B0-FFEC4F20A42C}" name="Name" dataDxfId="112"/>
    <tableColumn id="2" xr3:uid="{19BE9D85-AB85-4478-869F-084DC21BFD73}" name="Top [m]" dataDxfId="111"/>
    <tableColumn id="12" xr3:uid="{60D0BC20-AB8D-45D9-B128-1553A1D96305}" name="Bottom [m]" dataDxfId="110"/>
    <tableColumn id="3" xr3:uid="{662A2295-30AD-4A23-9CB2-ED339894A5E3}" name="Mass [kg]" dataDxfId="109"/>
    <tableColumn id="1" xr3:uid="{7BB91480-5314-4B92-B955-96A05520598B}" name="Diameter [m]" dataDxfId="108"/>
    <tableColumn id="4" xr3:uid="{288140B8-5B54-4E75-9449-01E8BB0785E7}" name="Orientation [°]" dataDxfId="107"/>
    <tableColumn id="5" xr3:uid="{04DC00AE-32C9-416C-ACBC-DEF2672988E5}" name="Distance Axis to Axis [m]" dataDxfId="106"/>
    <tableColumn id="6" xr3:uid="{55C6527D-0D27-4523-B175-D1F63F0DDCEC}" name="Gap between surfaces [m]" dataDxfId="105"/>
    <tableColumn id="7" xr3:uid="{0BEC8B77-AA74-4444-96C4-C6CFE771E16C}" name="Surface roughness [m]" dataDxfId="10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66" dataDxfId="365">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64"/>
    <tableColumn id="2" xr3:uid="{EC6A5746-7A0B-4DAB-8EBD-EDC20D766606}" name="Project ID" dataDxfId="363"/>
    <tableColumn id="3" xr3:uid="{2A15135F-98D6-4FBD-AE84-5EF0B52672ED}" name="Phase" dataDxfId="362"/>
    <tableColumn id="4" xr3:uid="{A7219BBA-68F7-4990-95D5-9B5A4EC218AA}" name="Structure ID" dataDxfId="361"/>
    <tableColumn id="5" xr3:uid="{ACC137C5-3CF1-40F4-952F-3B5BEC9A8ED2}" name="Author" dataDxfId="360"/>
    <tableColumn id="6" xr3:uid="{28B9B9E9-3ACF-4467-8F04-662CFC688071}" name="Water Depth [m]" dataDxfId="359"/>
    <tableColumn id="7" xr3:uid="{352B6A31-2237-4251-83A7-8BBEBAA34145}" name="Height Reference" dataDxfId="358"/>
    <tableColumn id="8" xr3:uid="{E5B30FA6-D94B-4AC3-882C-68878254E410}" name="Comments" dataDxfId="35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56" dataDxfId="355">
  <autoFilter ref="BM12:BT13" xr:uid="{95B9336E-C6A5-4C93-9BED-34E5AF05FA6C}"/>
  <tableColumns count="8">
    <tableColumn id="1" xr3:uid="{BFA931EE-6FF8-44FC-AD54-32A5CF9115A2}" name="Name" dataDxfId="354"/>
    <tableColumn id="2" xr3:uid="{890F5896-05F5-47DB-B9DE-92FEF30867DB}" name="Project ID" dataDxfId="353"/>
    <tableColumn id="3" xr3:uid="{B37A2062-3A26-4ECC-B4E4-991B88E82CB2}" name="Phase" dataDxfId="352"/>
    <tableColumn id="4" xr3:uid="{C64DA219-F7AA-44CC-BC3D-62956AF84B2E}" name="Structure ID" dataDxfId="351"/>
    <tableColumn id="5" xr3:uid="{47235A3E-EBF6-486D-8ADC-74E88BA72554}" name="Author" dataDxfId="350"/>
    <tableColumn id="6" xr3:uid="{6F9496C9-78A5-48EB-ADDB-1E499513D04A}" name="Water Depth [m]" dataDxfId="349"/>
    <tableColumn id="7" xr3:uid="{377B6EFB-A6E2-452C-9D74-166D22A947E2}" name="Height Reference" dataDxfId="348"/>
    <tableColumn id="8" xr3:uid="{CCFF71E1-8925-43BC-8785-1A52849BE151}" name="Comments" dataDxfId="3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46" dataDxfId="34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44"/>
    <tableColumn id="2" xr3:uid="{E8281684-BC71-4E35-8AE4-31AC648F4A83}" name="Top [m]" dataDxfId="343"/>
    <tableColumn id="3" xr3:uid="{6B784D87-E7E2-4CF9-935B-9C0C8FC2DBC2}" name="Bottom [m]" dataDxfId="342"/>
    <tableColumn id="4" xr3:uid="{96A3790F-0CF8-4CB5-8340-C0A20382D4FC}" name="D, top [m]" dataDxfId="341"/>
    <tableColumn id="5" xr3:uid="{222474F9-E0FB-441A-81D5-07306740C4B2}" name="D, bottom [m]" dataDxfId="340"/>
    <tableColumn id="6" xr3:uid="{541ECBE1-3529-43CA-B9AD-3DE9306D1235}" name="t [mm]" dataDxfId="33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3" totalsRowShown="0" dataDxfId="93">
  <autoFilter ref="BT18:CB23" xr:uid="{6CC2DE03-626B-408F-BF0C-226561799664}"/>
  <tableColumns count="9">
    <tableColumn id="9" xr3:uid="{C4C238D0-5357-48AB-969A-BE97844E5B70}" name="Name" dataDxfId="102"/>
    <tableColumn id="2" xr3:uid="{75F4D18E-F4BE-42B7-BB68-BF337C8DBA12}" name="Top [m]" dataDxfId="101"/>
    <tableColumn id="12" xr3:uid="{7C08C228-C676-4F90-9088-C9A3D6E72EB7}" name="Bottom [m]" dataDxfId="100"/>
    <tableColumn id="3" xr3:uid="{935DDAA6-49E6-45F6-B4AC-FCE8DF0B0A4D}" name="Mass [kg]" dataDxfId="99"/>
    <tableColumn id="1" xr3:uid="{E1D9BE0D-D944-4F2C-BAFF-1BA4FBB69ECE}" name="Diameter [m]" dataDxfId="98"/>
    <tableColumn id="4" xr3:uid="{A5E1EAFC-3DD4-4294-8717-665AE71BEDA8}" name="Orientation [°]" dataDxfId="97"/>
    <tableColumn id="5" xr3:uid="{5CE5C6CE-44B0-4B32-B390-246BAF490F6A}" name="Distance Axis to Axis" dataDxfId="96"/>
    <tableColumn id="6" xr3:uid="{CBE21F9B-8BA2-4737-8F56-34AD78C68BC3}" name="Gap between surfaces" dataDxfId="95"/>
    <tableColumn id="7" xr3:uid="{18326CB3-EF8F-4E97-ADA5-82B71868B5B1}" name="Surface roughness [m]" dataDxfId="9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113">
  <autoFilter ref="EA12:EI16" xr:uid="{6273375F-28C8-4A14-A545-8B988B5C9E65}"/>
  <tableColumns count="9">
    <tableColumn id="1" xr3:uid="{C3AE8FB7-66D2-47E1-8AA6-F0260BDFFCB8}" name="Identifier" dataDxfId="122"/>
    <tableColumn id="2" xr3:uid="{5F848737-A14E-44D6-9231-85AB48A55526}" name="Power [MW]" dataDxfId="121"/>
    <tableColumn id="3" xr3:uid="{2C93533D-1E27-4EB2-B7E6-3A19FEC55632}" name="Rotor Diameter [m]" dataDxfId="120"/>
    <tableColumn id="4" xr3:uid="{9D1780E5-E668-4D12-AF46-0A1DF433FA8A}" name="Mass of RNA [kg]" dataDxfId="119"/>
    <tableColumn id="5" xr3:uid="{1CA8A517-990E-4959-826C-118C5EC0C261}" name="Inertia of RNA fore-aft @COG [kg m^2]" dataDxfId="118"/>
    <tableColumn id="6" xr3:uid="{9FFE4A1F-E32A-49E7-8031-A24CF653CD8C}" name="Inertia of RNA side-side @COG [kg m^2]" dataDxfId="117"/>
    <tableColumn id="8" xr3:uid="{C481EB76-DD37-4979-8B5D-F3C81E38423E}" name="vertical offset TT to HH [m] " dataDxfId="116"/>
    <tableColumn id="7" xr3:uid="{3BD257A8-5786-4E03-8F1F-6116921828A3}" name="vertical offset TT_COG [m]" dataDxfId="115"/>
    <tableColumn id="9" xr3:uid="{A74BD603-BB70-4B62-BE72-E692B1275ED2}" name="comment" dataDxfId="11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338" dataDxfId="337">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336"/>
    <tableColumn id="2" xr3:uid="{AF3B0F66-A97E-469B-BB2C-92E08B9852BC}" name="Top [m]" dataDxfId="335"/>
    <tableColumn id="3" xr3:uid="{EC9C8893-C993-4BCE-BD9D-E7180486ABFE}" name="Bottom [m]" dataDxfId="334"/>
    <tableColumn id="4" xr3:uid="{ED8DD31F-6E20-4C5F-BC92-0B6DB7A1B362}" name="D, top [m]" dataDxfId="333"/>
    <tableColumn id="5" xr3:uid="{2B890B63-A561-40A7-9FBB-7B8D47FD2656}" name="D, bottom [m]" dataDxfId="332"/>
    <tableColumn id="6" xr3:uid="{F255FA0B-5DF3-4FA4-A7BD-E6FEACC8E738}" name="t [mm]" dataDxfId="33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330" dataDxfId="83">
  <autoFilter ref="CN112:CV161" xr:uid="{053322B7-F3E5-4935-832F-DFBC92EF3AA2}"/>
  <tableColumns count="9">
    <tableColumn id="9" xr3:uid="{AB7A3BD0-E047-4B9B-B321-179F40ECC452}" name="Name" dataDxfId="92"/>
    <tableColumn id="2" xr3:uid="{3AED4E5F-8B5F-4607-A3FD-EEAB134CA7C8}" name="Top [m]" dataDxfId="91"/>
    <tableColumn id="12" xr3:uid="{84257648-6597-4C8A-AD5A-3D3D0B07220D}" name="Bottom [m]" dataDxfId="90"/>
    <tableColumn id="3" xr3:uid="{20FDA9C3-BF70-4D85-A870-C8B7ADD0F944}" name="Mass [kg]" dataDxfId="89"/>
    <tableColumn id="1" xr3:uid="{A1DA6B57-09C6-4BA3-8C6D-34B4DE0BC8C4}" name="Diameter [m]" dataDxfId="88"/>
    <tableColumn id="4" xr3:uid="{7B401936-3842-4626-8801-F37D73E9C6DF}" name="Orientation [°]" dataDxfId="87"/>
    <tableColumn id="5" xr3:uid="{3E808003-5E60-482F-ABF1-D2D73158ED75}" name="Distance Axis to Axis [m]" dataDxfId="86"/>
    <tableColumn id="6" xr3:uid="{AA2B16CF-21CA-4B65-91DB-2046C745D885}" name="Gap between surfaces [m]" dataDxfId="85"/>
    <tableColumn id="7" xr3:uid="{269E9AEB-7728-4497-93C0-92D0DDE32F7B}" name="Surface roughness [m]" dataDxfId="8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329" dataDxfId="328">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327"/>
    <tableColumn id="2" xr3:uid="{B126DBC5-55C1-442E-B96B-933B020A9CD4}" name="Project ID" dataDxfId="326"/>
    <tableColumn id="3" xr3:uid="{348D5BC0-8868-4781-8DF0-2E04B537B73E}" name="Phase" dataDxfId="325"/>
    <tableColumn id="4" xr3:uid="{056B06E5-26E8-494B-83AF-1C87FB2162FC}" name="Structure ID" dataDxfId="324"/>
    <tableColumn id="5" xr3:uid="{EF179F4C-6CE0-4E71-9486-F0E6D0E71C4C}" name="Author" dataDxfId="323"/>
    <tableColumn id="6" xr3:uid="{2FDCFB50-700F-4830-AD68-13F9C0B1CC31}" name="Water Depth [m]" dataDxfId="322"/>
    <tableColumn id="7" xr3:uid="{DE9B320D-8967-4FD8-BAE1-C291FB3ED005}" name="Height Reference" dataDxfId="321"/>
    <tableColumn id="8" xr3:uid="{F3B1D1F4-B5F0-41CE-A016-0A556B19BA4F}" name="Comments" dataDxfId="32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19" dataDxfId="318">
  <autoFilter ref="CX12:DE13" xr:uid="{636DA4FD-EDFB-4F12-A89B-84FBA35E7AC5}"/>
  <tableColumns count="8">
    <tableColumn id="1" xr3:uid="{E34E574E-744D-4554-AD98-E3D18572D674}" name="Name" dataDxfId="317"/>
    <tableColumn id="2" xr3:uid="{E411370A-1A97-44E5-BD18-89879F80115C}" name="Project ID" dataDxfId="316"/>
    <tableColumn id="3" xr3:uid="{F8DB145A-5EEF-4C6B-8F9D-B588A17D3C5D}" name="Phase" dataDxfId="315"/>
    <tableColumn id="4" xr3:uid="{43BB9CC2-4974-4122-BCFD-6271174F98E0}" name="Structure ID" dataDxfId="314"/>
    <tableColumn id="5" xr3:uid="{1E3D4F3B-C73C-4C7A-9F63-2C7CEB367AA8}" name="Author" dataDxfId="313"/>
    <tableColumn id="6" xr3:uid="{CF6F63D6-FC41-4D2D-B310-0191259847FF}" name="Water Depth [m]" dataDxfId="312"/>
    <tableColumn id="7" xr3:uid="{50321489-A2C4-4A01-B8EA-6B294362F8E1}" name="Height Reference" dataDxfId="311"/>
    <tableColumn id="8" xr3:uid="{06A4F591-EE1D-409E-A39C-00884C167657}" name="Comments" dataDxfId="31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09" dataDxfId="308">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307"/>
    <tableColumn id="2" xr3:uid="{BB1ACF23-16B7-4C47-80B0-893A33C698A9}" name="Top [m]" dataDxfId="306"/>
    <tableColumn id="3" xr3:uid="{D5324E74-51EE-432A-847E-5AE29B7CA4D7}" name="Bottom [m]" dataDxfId="305"/>
    <tableColumn id="4" xr3:uid="{FFBDC83C-AA98-41F1-91F3-EE469D2DD36A}" name="D, top [m]" dataDxfId="304"/>
    <tableColumn id="5" xr3:uid="{B936FF01-5C34-41FB-BD9D-F28D153F9BDF}" name="D, bottom [m]" dataDxfId="303"/>
    <tableColumn id="6" xr3:uid="{19D1010E-9125-43B6-B42C-67FA9586EDA8}" name="t [mm]" dataDxfId="30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73">
  <autoFilter ref="DE18:DM67" xr:uid="{12F79D89-930A-4420-97C7-60370F1121DC}"/>
  <tableColumns count="9">
    <tableColumn id="9" xr3:uid="{5BB60229-57C8-489B-8AD5-280AB6D93E54}" name="Name" dataDxfId="82"/>
    <tableColumn id="2" xr3:uid="{EAC19ED0-15BB-4F2F-B297-347769AEDA92}" name="Top [m]" dataDxfId="81"/>
    <tableColumn id="12" xr3:uid="{47A7AF06-EC9F-427D-8F50-53F82DB050A6}" name="Bottom [m]" dataDxfId="80"/>
    <tableColumn id="3" xr3:uid="{50700484-30B3-4605-8578-AD4FBA12A5B2}" name="Mass [kg]" dataDxfId="79"/>
    <tableColumn id="1" xr3:uid="{E557ADD3-D28A-4C96-B6FA-AF6D98691265}" name="Diameter [m]" dataDxfId="78"/>
    <tableColumn id="4" xr3:uid="{E8468086-16DA-4063-B0B5-DAC02A29244C}" name="Orientation [°]" dataDxfId="77"/>
    <tableColumn id="5" xr3:uid="{62B06F09-4543-4DBA-8F55-1F54D6CC331B}" name="Distance Axis to Axis" dataDxfId="76"/>
    <tableColumn id="6" xr3:uid="{FC078448-A491-4E57-AF88-7DC574214818}" name="Gap between surfaces" dataDxfId="75"/>
    <tableColumn id="7" xr3:uid="{C7E82548-94F1-43F3-BD70-20A3E76E01FF}" name="Surface roughness [m]" dataDxfId="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01" dataDxfId="123" headerRowBorderDxfId="300" tableBorderDxfId="299">
  <autoFilter ref="DP111:DX115" xr:uid="{25902508-4CE0-4A3E-B393-EABB076E5067}"/>
  <tableColumns count="9">
    <tableColumn id="1" xr3:uid="{9AAE1BAC-6413-45AA-8F9A-CA13CBCAD201}" name="Name" dataDxfId="132"/>
    <tableColumn id="2" xr3:uid="{3752FAA6-8F43-4A1F-BDEE-07A53859F1E7}" name="Power [MW]" dataDxfId="131"/>
    <tableColumn id="10" xr3:uid="{458667F5-0408-492D-B92E-A3D3C270519C}" name="Rotor Diameter [m]" dataDxfId="130"/>
    <tableColumn id="3" xr3:uid="{7DB2ACAF-6D53-482F-8CEF-8073695D2184}" name="Mass of RNA [kg]" dataDxfId="129"/>
    <tableColumn id="4" xr3:uid="{AD0550DD-2078-47BE-8718-A80100547BC6}" name="Inertia of RNA fore-aft @COG [kg m^2]" dataDxfId="128"/>
    <tableColumn id="5" xr3:uid="{FE2F1CB5-7238-43D1-BD0E-870267602329}" name="Inertia of RNA side-side @COG [kg m^2]" dataDxfId="127"/>
    <tableColumn id="6" xr3:uid="{A8B68FE9-4E32-421F-B38A-D43A617ACB98}" name="Vertical Offset TT to HH [m] " dataDxfId="126"/>
    <tableColumn id="7" xr3:uid="{37A681FC-3A2A-4D32-AA7F-00F65FE7DB9F}" name="Vertical Offset TT_COG [m]" dataDxfId="125"/>
    <tableColumn id="8" xr3:uid="{F94ECCEB-31E8-4416-B7C7-95B8A86CF8EF}" name="comment" dataDxfId="124"/>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98" dataDxfId="297">
  <autoFilter ref="CC13:CJ14" xr:uid="{397229C1-1F12-4CBF-B6B4-CB03E2E3BFA9}"/>
  <tableColumns count="8">
    <tableColumn id="8" xr3:uid="{E63A535F-BCB0-44B8-8F04-578B46D6E770}" name="Name" dataDxfId="296"/>
    <tableColumn id="1" xr3:uid="{B9957457-BDC3-4CF1-9176-6CA78312100C}" name="Project ID" dataDxfId="295"/>
    <tableColumn id="2" xr3:uid="{80468BCA-98DD-4134-986A-E851A347BC30}" name="Phase" dataDxfId="294"/>
    <tableColumn id="3" xr3:uid="{67E3806B-7891-47B8-A1BB-6F885C398898}" name="Structure ID" dataDxfId="293"/>
    <tableColumn id="4" xr3:uid="{6C238ADE-02B5-4280-8D9D-D6D61829E1C8}" name="Author" dataDxfId="292"/>
    <tableColumn id="5" xr3:uid="{BBE37E48-DDDB-4337-B479-B53F958EE83B}" name="Water Depth [m]" dataDxfId="291"/>
    <tableColumn id="6" xr3:uid="{EF4EC37F-00E8-4ECB-96FE-474EA9113144}" name="Height Reference" dataDxfId="290"/>
    <tableColumn id="7" xr3:uid="{99A6AD24-F860-4BEC-8C44-6586D7FD3AD4}" name="Comments" dataDxfId="28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88" dataDxfId="287">
  <autoFilter ref="CC18:CJ19" xr:uid="{C0874040-C2DB-43F6-B287-C9435510382F}"/>
  <tableColumns count="8">
    <tableColumn id="8" xr3:uid="{66E27245-2779-4BA5-A76B-62FAEF1B8D83}" name="Name" dataDxfId="286"/>
    <tableColumn id="1" xr3:uid="{F05D82B9-A3A9-4B5D-8F4C-F5F2E3C3CCCB}" name="Project ID" dataDxfId="285"/>
    <tableColumn id="2" xr3:uid="{26B1AA90-9284-4437-9662-5EE258D1BF02}" name="Phase" dataDxfId="284"/>
    <tableColumn id="3" xr3:uid="{C387B0A8-DD1F-4CAA-A2A0-0CB14896F5A5}" name="Structure ID" dataDxfId="283"/>
    <tableColumn id="4" xr3:uid="{BDB95725-7649-45A0-98F4-7A9E987A142F}" name="Author" dataDxfId="282"/>
    <tableColumn id="5" xr3:uid="{3C66E869-D7F2-4755-910A-43BD60F14BA7}" name="Water Depth [m]" dataDxfId="281"/>
    <tableColumn id="6" xr3:uid="{55C1D2E1-F2F1-4A64-9076-8A4F4366F33A}" name="Height Reference" dataDxfId="280"/>
    <tableColumn id="7" xr3:uid="{793CE583-F8F6-49BF-B270-75E722DF596A}" name="Comments" dataDxfId="279"/>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78" dataDxfId="277">
  <autoFilter ref="D6:K98" xr:uid="{6964430C-2D65-45C4-817F-08653037EDFC}"/>
  <tableColumns count="8">
    <tableColumn id="1" xr3:uid="{1C924510-54DB-4186-8521-598E5FD7BF93}" name="Section" totalsRowLabel="Ergebnis" dataDxfId="276" totalsRowDxfId="275"/>
    <tableColumn id="2" xr3:uid="{29F8F207-72DF-4027-A39E-C3D956F79382}" name="Affiliation" dataDxfId="274" totalsRowDxfId="273"/>
    <tableColumn id="3" xr3:uid="{F1A86E12-282B-4FE8-A989-9056549BE251}" name="local Section" dataDxfId="272" totalsRowDxfId="271"/>
    <tableColumn id="4" xr3:uid="{1F0B5480-90D3-4DBF-AAEC-010EB8A46507}" name="Top [m]" dataDxfId="270" totalsRowDxfId="269"/>
    <tableColumn id="5" xr3:uid="{2F9EEEB1-AE18-4058-A215-9A6EAD23E6F0}" name="Bottom [m]" dataDxfId="268" totalsRowDxfId="267"/>
    <tableColumn id="6" xr3:uid="{CAF3E9FD-22BF-4C53-97D3-15DEA70C9DE2}" name="D, top [m]" dataDxfId="266" totalsRowDxfId="265"/>
    <tableColumn id="7" xr3:uid="{EE4449DD-273C-4967-8180-25E33E65F937}" name="D, bottom [m]" dataDxfId="264" totalsRowDxfId="263"/>
    <tableColumn id="8" xr3:uid="{E06D75BA-2195-4DA0-AB09-E9EF471B8154}" name="t [mm]" dataDxfId="262" totalsRowDxfId="26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3" totalsRowShown="0" headerRowDxfId="260" dataDxfId="259">
  <autoFilter ref="Q6:Z63" xr:uid="{99775F4D-8879-4247-BCBB-9E55004F5FE5}"/>
  <tableColumns count="10">
    <tableColumn id="8" xr3:uid="{4222E379-EA2F-436F-A27E-F66347A2B7A2}" name="Affiliation" dataDxfId="258"/>
    <tableColumn id="1" xr3:uid="{00244646-90F3-4DDD-AB6B-0373781AFF60}" name="Name" dataDxfId="257"/>
    <tableColumn id="2" xr3:uid="{6305BA78-EC7F-4D5E-A143-DF4E3CB9A56C}" name="Top [m]" dataDxfId="256"/>
    <tableColumn id="3" xr3:uid="{156C5A02-52CD-48BE-87D5-E9BF8F935E99}" name="Bottom [m]" dataDxfId="255"/>
    <tableColumn id="4" xr3:uid="{BA986155-703C-4151-964B-7F7638569588}" name="Mass [kg]" dataDxfId="254"/>
    <tableColumn id="5" xr3:uid="{5FB39ED9-35A0-4964-ADC5-B9008F43FCB7}" name="Diameter [m]" dataDxfId="253"/>
    <tableColumn id="6" xr3:uid="{094B0EAF-8736-4B85-A464-028FE0E10FAC}" name="Orientation [°]" dataDxfId="252"/>
    <tableColumn id="7" xr3:uid="{F864D980-FF18-446E-8D28-70D3CBCA43E9}" name="Distance Axis to Axis [m]" dataDxfId="251"/>
    <tableColumn id="9" xr3:uid="{FD2E8D1C-F275-49BC-BD8B-D63D6205E6DF}" name="Gap between surfaces [m]" dataDxfId="250"/>
    <tableColumn id="10" xr3:uid="{DFEB932C-31A8-42AF-A99C-78CC47E5676D}" name="Surface roughness [m]" dataDxfId="24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48" dataDxfId="246" headerRowBorderDxfId="247" tableBorderDxfId="245" totalsRowBorderDxfId="244">
  <autoFilter ref="AB31:AG35" xr:uid="{A1E86920-59C8-4A34-A4FA-D52D35DC047E}"/>
  <tableColumns count="6">
    <tableColumn id="1" xr3:uid="{D7BA5792-F27A-42AB-84A6-1A5C5073E624}" name="Affiliation" dataDxfId="27"/>
    <tableColumn id="3" xr3:uid="{F299E913-54CD-48A0-BB41-0880A93754FE}" name="Top [m]" dataDxfId="26"/>
    <tableColumn id="4" xr3:uid="{3FE7280C-AE16-43A5-98C5-AC81567063F8}" name="Bottom [m]" dataDxfId="25"/>
    <tableColumn id="5" xr3:uid="{494E1F17-E9F7-4B30-BF2F-0D837AD6C9EB}" name="D, top [m]" dataDxfId="24"/>
    <tableColumn id="6" xr3:uid="{9D18588B-23C1-495C-A81D-3BA5AF2F1DDD}" name="D, bottom [m]" dataDxfId="23"/>
    <tableColumn id="7" xr3:uid="{C3BA2567-9ACF-4834-A3FA-9599A0D98796}" name="t [mm]" dataDxfId="2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43" dataDxfId="241" headerRowBorderDxfId="242" tableBorderDxfId="240">
  <autoFilter ref="AB27:AE28" xr:uid="{CD52EECF-AB78-4C57-8765-66AA1058C0CF}"/>
  <tableColumns count="4">
    <tableColumn id="1" xr3:uid="{035BC3C9-B7CD-47B5-94D2-F8D64A04FD6C}" name="Affiliation" dataDxfId="21"/>
    <tableColumn id="2" xr3:uid="{9093341A-644E-4005-A4B0-0B05612EE421}" name="Elevation [m]" dataDxfId="20"/>
    <tableColumn id="3" xr3:uid="{71FE16E7-7251-4F14-B28B-4C6055F6AED1}" name="Mass [t]" dataDxfId="19"/>
    <tableColumn id="4" xr3:uid="{87F4221A-61DF-4C79-A116-8098A7C6FAAE}" name="comment" dataDxfId="1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39" dataDxfId="238">
  <autoFilter ref="AD14:AH18" xr:uid="{8D334D84-754D-4685-9A4A-6A66B2E4FFB9}"/>
  <tableColumns count="5">
    <tableColumn id="1" xr3:uid="{DB673771-BB6D-4B68-81A2-B0DFC2758DC6}" name="Bottom [m]" dataDxfId="17"/>
    <tableColumn id="2" xr3:uid="{88DBAEFE-0CE9-43B7-BBD5-30E29A54DD0E}" name="Top [m]" dataDxfId="16"/>
    <tableColumn id="3" xr3:uid="{88F4E89D-F5DC-463C-AE91-5C5F8B82A591}" name="Marine Growth [mm]" dataDxfId="15"/>
    <tableColumn id="4" xr3:uid="{ABEE5949-3D04-400D-9A95-F3EBF7837C0E}" name="Density  [kg/m^3]" dataDxfId="14"/>
    <tableColumn id="5" xr3:uid="{F538BE21-E07F-43DA-9EA7-D7658B55572F}" name="Surface Roughness [m]" dataDxfId="13"/>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37" dataDxfId="236">
  <autoFilter ref="AB22:AE24" xr:uid="{87B4A03F-1005-4720-8887-A14737394284}"/>
  <tableColumns count="4">
    <tableColumn id="1" xr3:uid="{79B3039B-DCB3-4DB5-9657-9170C1A7D7A1}" name="Bottom [m]" dataDxfId="12"/>
    <tableColumn id="2" xr3:uid="{798BD679-C372-4555-9ABA-DF12AF1BEB7B}" name="Top [m]" dataDxfId="11"/>
    <tableColumn id="3" xr3:uid="{C28B4B73-F57A-4DF1-B531-CD436CEA398C}" name="cd" dataDxfId="10"/>
    <tableColumn id="4" xr3:uid="{B75141CC-AB54-4904-90B7-845CA3D69A1B}" name="cm" dataDxfId="9"/>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35" dataDxfId="233" headerRowBorderDxfId="234" tableBorderDxfId="232" totalsRowBorderDxfId="231">
  <autoFilter ref="AB8:AJ9" xr:uid="{72CE8A2A-6760-4548-BB1E-BCA204D8C1BA}"/>
  <tableColumns count="9">
    <tableColumn id="1" xr3:uid="{46A5A21B-3002-456C-8AD9-5ECB42AC421F}" name="Name" dataDxfId="8"/>
    <tableColumn id="2" xr3:uid="{F5B4AC32-29FD-42F7-91EC-62CC42FCE0D7}" name="Power [MW]" dataDxfId="7"/>
    <tableColumn id="3" xr3:uid="{F6A77E93-EA0B-4A7B-91D9-D14361BC8B1A}" name="Rotor Diameter [m]" dataDxfId="6"/>
    <tableColumn id="4" xr3:uid="{324F57B3-0BB2-4A0A-864F-C4E295BA1417}" name="Mass of RNA [kg]" dataDxfId="5"/>
    <tableColumn id="5" xr3:uid="{498958C1-FF10-460A-950F-D28B6D477E67}" name="Inertia of RNA fore-aft @COG [kg m^2]" dataDxfId="4"/>
    <tableColumn id="8" xr3:uid="{234964DC-3BFC-4170-9D6A-7B3DBC67A11F}" name="Inertia of RNA side-side @COG [kg m^2]" dataDxfId="3"/>
    <tableColumn id="6" xr3:uid="{9A250389-A125-48C0-9709-4FC870698E51}" name="Vertical Offset TT to HH [m]" dataDxfId="2"/>
    <tableColumn id="7" xr3:uid="{7481D65D-D15B-4189-850C-213AFF247093}" name="Vertical Offset TT_COG [m]" dataDxfId="1"/>
    <tableColumn id="9" xr3:uid="{DC025F26-D4D4-42D6-A0AC-A10FD5B08484}" name="comment" dataDxfId="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30" dataDxfId="229">
  <autoFilter ref="A5:C11" xr:uid="{C35E7AB2-603F-4F8E-A683-CC2DB9E03260}"/>
  <tableColumns count="3">
    <tableColumn id="1" xr3:uid="{249E4AC0-B025-41CE-B64B-B1C47A8B108A}" name="Parameter" dataDxfId="228" totalsRowDxfId="227"/>
    <tableColumn id="2" xr3:uid="{96957327-E448-409A-A132-2F66C10F1B05}" name="Value" dataDxfId="226" totalsRowDxfId="225"/>
    <tableColumn id="3" xr3:uid="{9BA3C973-0D4E-4458-9364-B9F23256E516}" name="Unit" dataDxfId="224" totalsRowDxfId="22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22" dataDxfId="221">
  <autoFilter ref="A28:C36" xr:uid="{AE7797A4-FD72-46EC-AF51-C7FF0F3EB792}"/>
  <tableColumns count="3">
    <tableColumn id="1" xr3:uid="{BDB642AE-B9A4-45CB-BF41-7BEF68FFEDAB}" name="Structure" dataDxfId="220"/>
    <tableColumn id="2" xr3:uid="{6E51D16D-6FD1-4E9F-B93C-11B153F5BAB1}" name="Mass [t]" dataDxfId="219"/>
    <tableColumn id="3" xr3:uid="{7B4AFB51-C380-4E40-AA9A-07A3C0BB6BB2}" name="Unit" dataDxfId="21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17" tableBorderDxfId="216">
  <autoFilter ref="A40:B44" xr:uid="{5419C822-5D9E-463E-B4A7-260252AD6015}"/>
  <tableColumns count="2">
    <tableColumn id="1" xr3:uid="{F6FA1935-F0E5-4F62-8A4D-4FE7BA111787}" name="Component"/>
    <tableColumn id="2" xr3:uid="{E8E41672-2680-44C2-A52A-44DCFAA10B38}" name="Name" dataDxfId="21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14" dataDxfId="213">
  <autoFilter ref="AT14:AW22" xr:uid="{D00F4F6D-0F31-4182-BC4A-31C745F7BBA9}"/>
  <tableColumns count="4">
    <tableColumn id="1" xr3:uid="{3E7E42D1-2471-409C-AC2F-75B5A8095375}" name="Parameter" dataDxfId="212"/>
    <tableColumn id="4" xr3:uid="{99EC9FE1-9CC9-4583-9D9D-230249F64D0F}" name="comment" dataDxfId="211"/>
    <tableColumn id="3" xr3:uid="{871A325F-4286-41C3-A6A6-BD4642988E4A}" name="Unit" dataDxfId="210"/>
    <tableColumn id="2" xr3:uid="{6C705FCB-5D10-4250-9912-E9DAC119643B}" name="Value" dataDxfId="20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08" dataDxfId="207">
  <autoFilter ref="AT49:BA89" xr:uid="{DD5BEA98-0119-401B-967D-E2418A69409F}"/>
  <tableColumns count="8">
    <tableColumn id="1" xr3:uid="{373D6BEE-FFC8-4F84-AEB7-6AD21690094C}" name="Project Settings" dataDxfId="206"/>
    <tableColumn id="2" xr3:uid="{33D3D4C7-7196-494B-A318-0963B6F65C4E}" name="comment" dataDxfId="205"/>
    <tableColumn id="3" xr3:uid="{593BEF57-F850-45F6-8F98-C26629403E22}" name="unit" dataDxfId="204"/>
    <tableColumn id="4" xr3:uid="{E0487E44-0EED-4BFD-B57A-C884FB22266C}" name="default" dataDxfId="203"/>
    <tableColumn id="5" xr3:uid="{725E765C-418F-4C6D-AA24-7B508BA05BFD}" name="reloading_init" dataDxfId="202"/>
    <tableColumn id="6" xr3:uid="{479B0DF5-8747-43DB-A758-AFD992843CE9}" name="reloading_loaded" dataDxfId="201"/>
    <tableColumn id="7" xr3:uid="{18FEAEC6-4CD8-4A3D-94F9-339CF341D843}" name="static_red_init" dataDxfId="200"/>
    <tableColumn id="8" xr3:uid="{1592EEB9-8079-48EB-BB6B-11DC57BBA524}" name="static_red_loaded" dataDxfId="19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98" dataDxfId="196" headerRowBorderDxfId="197">
  <autoFilter ref="F13:P22" xr:uid="{71E9ED97-D6B3-4021-B4A0-767262A463AF}"/>
  <tableColumns count="11">
    <tableColumn id="3" xr3:uid="{FEC1B86F-C35E-46DA-A7B6-958218640B32}" name="Use For" dataDxfId="195"/>
    <tableColumn id="12" xr3:uid="{C2A89023-9057-4005-B5BC-7177CA0916E4}" name="Affiliation" dataDxfId="194"/>
    <tableColumn id="8" xr3:uid="{DA5288F4-A6D2-4654-91EF-5216E3A5D06D}" name="Name" dataDxfId="193"/>
    <tableColumn id="1" xr3:uid="{BCF04A15-F7A1-4B02-B968-2B77E93E65C8}" name="Top [m]" dataDxfId="192"/>
    <tableColumn id="2" xr3:uid="{7285DDF2-50C0-437F-A508-26E337365FD6}" name="Bottom [m]" dataDxfId="191"/>
    <tableColumn id="6" xr3:uid="{FF72EB0E-B8A4-4A02-BB1C-1EDDA8FDE8B6}" name="Mass [kg]" dataDxfId="190"/>
    <tableColumn id="4" xr3:uid="{C529D6EA-DB28-489B-9417-E4E43DA45BC2}" name="Diameter [m]" dataDxfId="189"/>
    <tableColumn id="7" xr3:uid="{187EAF26-0053-462C-A746-F4CFDD4FEA26}" name="Orientation [°]" dataDxfId="188"/>
    <tableColumn id="9" xr3:uid="{083E9AAE-21E0-4DD4-92EE-C339CE2D1002}" name="Distance Axis to Axis [m]" dataDxfId="187"/>
    <tableColumn id="13" xr3:uid="{21BE8926-C21A-4E38-9100-554AFA0FA93B}" name="Gap between surfaces [m]" dataDxfId="186"/>
    <tableColumn id="10" xr3:uid="{5E743F44-ADBC-4FED-9125-954BB70B4AA2}" name="Surface roughness [m]" dataDxfId="185"/>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43" totalsRowShown="0" headerRowDxfId="184" dataDxfId="183">
  <autoFilter ref="U124:AC243" xr:uid="{FE356BDF-F7DD-4DF8-8A03-F552C7434686}"/>
  <tableColumns count="9">
    <tableColumn id="1" xr3:uid="{6D2CD887-573B-48AA-98AD-9996FADDC923}" name="Node [-]" dataDxfId="182"/>
    <tableColumn id="2" xr3:uid="{EC70247F-3373-4C15-8E7F-4D2A86B1DE62}" name="Elevation [m]" dataDxfId="181"/>
    <tableColumn id="3" xr3:uid="{083E87E4-CECB-495A-A83F-130B2C844AFE}" name="Local x [m]" dataDxfId="180"/>
    <tableColumn id="4" xr3:uid="{7C868A91-68C1-4A51-B109-53217D6E2AA3}" name="Local y [m]" dataDxfId="179"/>
    <tableColumn id="5" xr3:uid="{86FF08B6-8D4D-4CCD-919D-2EE5F2A56883}" name="Point mass [m]" dataDxfId="178"/>
    <tableColumn id="8" xr3:uid="{D422C604-82A4-4AAE-9FBD-40F6A80A7906}" name="Foundation" dataDxfId="177"/>
    <tableColumn id="6" xr3:uid="{6C286BEE-E8E7-481A-94E7-8A10C03F2B0D}" name="New Node?" dataDxfId="176"/>
    <tableColumn id="9" xr3:uid="{58F26FFD-CDB9-4FAF-BC67-3CCFFD5764A5}" name="Below Seabed?" dataDxfId="175"/>
    <tableColumn id="11" xr3:uid="{18D4C98E-1F06-496E-9B90-0908586BB5D9}" name="comment" dataDxfId="17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60" totalsRowShown="0" headerRowDxfId="173" dataDxfId="172">
  <autoFilter ref="AF124:AO360" xr:uid="{08A0827C-AEB7-4AC5-AC1C-3A9EEE71E512}"/>
  <tableColumns count="10">
    <tableColumn id="1" xr3:uid="{EE8CEEDE-C7F8-49BC-B1C1-62256D68B1F7}" name="Affiliation" dataDxfId="171"/>
    <tableColumn id="2" xr3:uid="{B5C9A065-2A24-4663-A78E-AB359C1B07B6}" name="Member [-]" dataDxfId="170"/>
    <tableColumn id="3" xr3:uid="{6737F7E4-75EA-4406-A7BA-6FC70240743C}" name="Node [-]" dataDxfId="169"/>
    <tableColumn id="4" xr3:uid="{89E5BBF6-3045-4D1E-BBF3-FCAE237AEF1F}" name="Diameter [m]" dataDxfId="168"/>
    <tableColumn id="5" xr3:uid="{6F3CFA72-85FE-4FA1-98D1-C26E66E5227F}" name="Wall thickness [mm]" dataDxfId="167"/>
    <tableColumn id="6" xr3:uid="{6F8DAE76-3BDE-41F7-B41C-569866CCAC01}" name="cd [-]" dataDxfId="166"/>
    <tableColumn id="7" xr3:uid="{38F26F02-A7D4-4714-AB52-DE027CA3C685}" name="cm [-]" dataDxfId="165"/>
    <tableColumn id="8" xr3:uid="{AF03C275-EBB0-4E9C-B3AD-4A9D80A81FED}" name="Marine growth [mm]" dataDxfId="164"/>
    <tableColumn id="9" xr3:uid="{05F492D6-D126-434F-93C6-A121F0788998}" name="Density [kg*m^-3]" dataDxfId="163"/>
    <tableColumn id="10" xr3:uid="{0530F484-7CF4-4A9A-9354-6550550F5D09}" name="Material [-]" dataDxfId="16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61" dataDxfId="160">
  <autoFilter ref="U14:X15" xr:uid="{75D83FCB-684E-49B9-8C8E-EEC425D5900E}"/>
  <tableColumns count="4">
    <tableColumn id="1" xr3:uid="{CB78C727-D5DC-4CA2-BA49-B008160D7D1F}" name="Material" dataDxfId="159"/>
    <tableColumn id="2" xr3:uid="{065FA7D2-18F9-4AC6-BB89-D8104A6F0927}" name="Density" dataDxfId="158"/>
    <tableColumn id="3" xr3:uid="{5D3B327E-2F90-44C2-802D-F2908776C407}" name="Young's Mod. [Pa]" dataDxfId="157"/>
    <tableColumn id="4" xr3:uid="{4882E81A-F94D-4030-BB50-4BFCD860A46F}" name="Shear Mod [Pa]" dataDxfId="156"/>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55" dataDxfId="154">
  <autoFilter ref="U7:W12" xr:uid="{9AD5B26A-0D09-403C-8B9E-50F7200A653D}"/>
  <tableColumns count="3">
    <tableColumn id="1" xr3:uid="{C235FE96-286A-42FA-8098-E93B2B3C8E5E}" name="Parameter" dataDxfId="153"/>
    <tableColumn id="2" xr3:uid="{BD11FF44-1500-4157-941D-41DC78A2A481}" name="Value" dataDxfId="152"/>
    <tableColumn id="3" xr3:uid="{7E4FAC9B-4485-4A2B-BEC6-3BC57CC7FF8C}" name="comment" dataDxfId="151"/>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50" dataDxfId="149">
  <autoFilter ref="AT34:AZ39" xr:uid="{D6C78C0C-8A85-4D2B-92F4-6729B858FAB2}"/>
  <tableColumns count="7">
    <tableColumn id="1" xr3:uid="{05F85C1C-1EED-44A4-A8D4-CF77B2148625}" name="Stiffness" dataDxfId="148"/>
    <tableColumn id="2" xr3:uid="{0B997292-B387-4FA1-B22D-DEBADEB8F969}" name="LC1_FLS_reloading_initial" dataDxfId="147"/>
    <tableColumn id="3" xr3:uid="{6301AC23-3343-46AB-81AA-3A1DDDC46BAC}" name="LC1_FLS_reloading_loaded" dataDxfId="146"/>
    <tableColumn id="7" xr3:uid="{6302C8AA-23A9-43DF-BD36-E2E4B5ED6DAD}" name="LC1_ULS_static" dataDxfId="145"/>
    <tableColumn id="8" xr3:uid="{D8FD348A-57DA-4E5A-BBBE-0D945817FFB8}" name="LC1_ULS_static.red_initial" dataDxfId="144"/>
    <tableColumn id="9" xr3:uid="{3F1EA0C4-11AE-48CD-BCC6-65B2233C75CF}" name="LC1_ULS_static.red_loaded" dataDxfId="143"/>
    <tableColumn id="10" xr3:uid="{5ECD574D-BE96-424F-9C62-684253F937AE}" name="LC1_ULS_cyclic" dataDxfId="14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41" dataDxfId="140">
  <autoFilter ref="U101:AA104" xr:uid="{536D1D01-89C1-4C94-A26C-FBFB46C62350}"/>
  <tableColumns count="7">
    <tableColumn id="1" xr3:uid="{1A5DBD54-67F4-4CE2-8D94-A9850A645C75}" name="Stiffness" dataDxfId="139"/>
    <tableColumn id="2" xr3:uid="{253C0E4D-38B0-41E2-949B-1886D7D550F1}" name="LC1_FLS_reloading_initial" dataDxfId="138"/>
    <tableColumn id="3" xr3:uid="{3997FCF5-7538-456C-857E-6A8DD20ABC92}" name="LC1_FLS_reloading_loaded" dataDxfId="137"/>
    <tableColumn id="7" xr3:uid="{FB26D1A0-3BE5-40ED-B400-38D259D0731C}" name="LC1_ULS_static" dataDxfId="136"/>
    <tableColumn id="8" xr3:uid="{A7CF01F1-A68D-4626-AEE0-0644BF97849E}" name="LC1_ULS_static.red_initial" dataDxfId="135"/>
    <tableColumn id="9" xr3:uid="{A6979E51-5994-44D9-B6E3-4EB7BCDCC7D8}" name="LC1_ULS_static.red_loaded" dataDxfId="134"/>
    <tableColumn id="10" xr3:uid="{1E0E243F-C201-4AF5-BE9B-6214067A713C}" name="LC1_ULS_cyclic" dataDxfId="133"/>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opLeftCell="A15" zoomScale="85" zoomScaleNormal="85" workbookViewId="0">
      <selection activeCell="D32" sqref="D32"/>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217</v>
      </c>
    </row>
    <row r="3" spans="2:5" ht="15" thickBot="1"/>
    <row r="4" spans="2:5" ht="18">
      <c r="B4" s="255" t="s">
        <v>219</v>
      </c>
      <c r="C4" s="256" t="s">
        <v>220</v>
      </c>
      <c r="D4" s="257" t="s">
        <v>218</v>
      </c>
      <c r="E4" s="62"/>
    </row>
    <row r="5" spans="2:5" ht="18">
      <c r="B5" s="260" t="s">
        <v>249</v>
      </c>
      <c r="C5" s="68" t="s">
        <v>268</v>
      </c>
      <c r="D5" s="261" t="s">
        <v>250</v>
      </c>
      <c r="E5" s="55"/>
    </row>
    <row r="6" spans="2:5" ht="18">
      <c r="B6" s="260" t="s">
        <v>267</v>
      </c>
      <c r="C6" s="68" t="s">
        <v>269</v>
      </c>
      <c r="D6" s="261" t="s">
        <v>270</v>
      </c>
      <c r="E6" s="55"/>
    </row>
    <row r="7" spans="2:5" ht="18">
      <c r="B7" s="260" t="s">
        <v>271</v>
      </c>
      <c r="C7" s="68" t="s">
        <v>272</v>
      </c>
      <c r="D7" s="261" t="s">
        <v>273</v>
      </c>
      <c r="E7" s="55"/>
    </row>
    <row r="8" spans="2:5" ht="18">
      <c r="B8" s="260" t="s">
        <v>327</v>
      </c>
      <c r="C8" s="68" t="s">
        <v>307</v>
      </c>
      <c r="D8" s="261" t="s">
        <v>308</v>
      </c>
      <c r="E8" s="55"/>
    </row>
    <row r="9" spans="2:5" ht="18">
      <c r="B9" s="260" t="s">
        <v>326</v>
      </c>
      <c r="C9" s="68" t="s">
        <v>328</v>
      </c>
      <c r="D9" s="261" t="s">
        <v>329</v>
      </c>
      <c r="E9" s="55"/>
    </row>
    <row r="10" spans="2:5" ht="18">
      <c r="B10" s="260" t="s">
        <v>346</v>
      </c>
      <c r="C10" s="68" t="s">
        <v>347</v>
      </c>
      <c r="D10" s="261" t="s">
        <v>348</v>
      </c>
      <c r="E10" s="55"/>
    </row>
    <row r="11" spans="2:5" ht="18">
      <c r="B11" s="260" t="s">
        <v>585</v>
      </c>
      <c r="C11" s="68" t="s">
        <v>586</v>
      </c>
      <c r="D11" s="261" t="s">
        <v>587</v>
      </c>
      <c r="E11" s="55"/>
    </row>
    <row r="12" spans="2:5" ht="18">
      <c r="B12" s="260" t="s">
        <v>583</v>
      </c>
      <c r="C12" s="68" t="s">
        <v>584</v>
      </c>
      <c r="D12" s="261" t="s">
        <v>588</v>
      </c>
      <c r="E12" s="55"/>
    </row>
    <row r="13" spans="2:5" ht="18">
      <c r="B13" s="390" t="s">
        <v>589</v>
      </c>
      <c r="C13" s="66" t="s">
        <v>590</v>
      </c>
      <c r="D13" s="391" t="s">
        <v>591</v>
      </c>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350</v>
      </c>
      <c r="D25" s="184" t="s">
        <v>158</v>
      </c>
      <c r="E25" s="62"/>
    </row>
    <row r="26" spans="2:5" ht="15" thickBot="1">
      <c r="B26" s="183"/>
      <c r="C26" s="54"/>
      <c r="E26" s="55"/>
    </row>
    <row r="27" spans="2:5" ht="18">
      <c r="B27" s="182" t="s">
        <v>162</v>
      </c>
      <c r="C27" s="180" t="s">
        <v>351</v>
      </c>
      <c r="D27" s="184" t="s">
        <v>159</v>
      </c>
      <c r="E27" s="62"/>
    </row>
    <row r="28" spans="2:5">
      <c r="B28" s="67"/>
      <c r="C28" s="170" t="s">
        <v>163</v>
      </c>
      <c r="E28" s="55"/>
    </row>
    <row r="29" spans="2:5">
      <c r="B29" s="67"/>
      <c r="C29" s="181" t="s">
        <v>352</v>
      </c>
      <c r="D29" s="56" t="s">
        <v>160</v>
      </c>
      <c r="E29" s="55"/>
    </row>
    <row r="30" spans="2:5" ht="12" customHeight="1">
      <c r="B30" s="67"/>
      <c r="C30" s="54"/>
      <c r="E30" s="55"/>
    </row>
    <row r="31" spans="2:5" ht="15" thickBot="1">
      <c r="B31" s="67"/>
      <c r="C31" s="54"/>
      <c r="D31" t="s">
        <v>165</v>
      </c>
      <c r="E31" s="55"/>
    </row>
    <row r="32" spans="2:5" ht="18.600000000000001" thickBot="1">
      <c r="B32" s="182" t="s">
        <v>208</v>
      </c>
      <c r="C32" s="180" t="s">
        <v>199</v>
      </c>
      <c r="D32" s="61" t="b">
        <v>1</v>
      </c>
      <c r="E32" s="62" t="s">
        <v>200</v>
      </c>
    </row>
    <row r="33" spans="2:5" ht="18">
      <c r="B33" s="284"/>
      <c r="C33" s="181" t="s">
        <v>362</v>
      </c>
      <c r="D33" t="b">
        <v>0</v>
      </c>
      <c r="E33" s="62" t="s">
        <v>363</v>
      </c>
    </row>
    <row r="34" spans="2:5">
      <c r="B34" s="67"/>
      <c r="C34" s="181" t="s">
        <v>161</v>
      </c>
      <c r="D34" s="185" t="s">
        <v>252</v>
      </c>
      <c r="E34" s="55" t="s">
        <v>211</v>
      </c>
    </row>
    <row r="35" spans="2:5" ht="15" thickBot="1">
      <c r="B35" s="183"/>
      <c r="C35" s="191" t="s">
        <v>197</v>
      </c>
      <c r="D35" s="186" t="s">
        <v>251</v>
      </c>
      <c r="E35" s="65" t="s">
        <v>221</v>
      </c>
    </row>
    <row r="36" spans="2:5" ht="18">
      <c r="B36" s="182" t="s">
        <v>157</v>
      </c>
      <c r="C36" s="60"/>
      <c r="D36" s="61" t="s">
        <v>202</v>
      </c>
      <c r="E36" s="62"/>
    </row>
    <row r="37" spans="2:5">
      <c r="B37" s="67"/>
      <c r="C37" s="54"/>
      <c r="E37" s="55"/>
    </row>
    <row r="38" spans="2:5">
      <c r="B38" s="67"/>
      <c r="C38" s="54"/>
      <c r="D38" t="s">
        <v>203</v>
      </c>
      <c r="E38" s="55"/>
    </row>
    <row r="39" spans="2:5">
      <c r="B39" s="67"/>
      <c r="C39" s="54"/>
      <c r="D39" t="s">
        <v>204</v>
      </c>
      <c r="E39" s="55"/>
    </row>
    <row r="40" spans="2:5">
      <c r="B40" s="67"/>
      <c r="C40" s="54"/>
      <c r="D40" t="s">
        <v>205</v>
      </c>
      <c r="E40" s="55"/>
    </row>
    <row r="41" spans="2:5">
      <c r="B41" s="67"/>
      <c r="C41" s="54"/>
      <c r="D41" t="s">
        <v>253</v>
      </c>
      <c r="E41" s="55"/>
    </row>
    <row r="42" spans="2:5">
      <c r="B42" s="67"/>
      <c r="C42" s="54"/>
      <c r="D42" t="s">
        <v>206</v>
      </c>
      <c r="E42" s="55"/>
    </row>
    <row r="43" spans="2:5">
      <c r="B43" s="67"/>
      <c r="C43" s="54"/>
      <c r="D43" t="s">
        <v>254</v>
      </c>
      <c r="E43" s="55"/>
    </row>
    <row r="44" spans="2:5">
      <c r="B44" s="67"/>
      <c r="C44" s="54"/>
      <c r="D44" t="s">
        <v>255</v>
      </c>
      <c r="E44" s="55"/>
    </row>
    <row r="45" spans="2:5">
      <c r="B45" s="67"/>
      <c r="C45" s="54"/>
      <c r="D45" t="s">
        <v>336</v>
      </c>
      <c r="E45" s="55"/>
    </row>
    <row r="46" spans="2:5">
      <c r="B46" s="67"/>
      <c r="C46" s="54"/>
      <c r="D46" t="s">
        <v>207</v>
      </c>
      <c r="E46" s="55"/>
    </row>
    <row r="47" spans="2:5" ht="15" thickBot="1">
      <c r="B47" s="183"/>
      <c r="C47" s="54"/>
      <c r="E47" s="55"/>
    </row>
    <row r="48" spans="2:5" ht="18">
      <c r="B48" s="182" t="s">
        <v>209</v>
      </c>
      <c r="C48" s="180"/>
      <c r="D48" s="61" t="s">
        <v>210</v>
      </c>
      <c r="E48" s="62"/>
    </row>
    <row r="49" spans="2:5" ht="191.4" customHeight="1">
      <c r="B49" s="67"/>
      <c r="C49" s="181"/>
      <c r="E49" s="55"/>
    </row>
    <row r="50" spans="2:5" ht="15" thickBot="1">
      <c r="B50" s="183"/>
      <c r="C50" s="191"/>
      <c r="D50" s="64"/>
      <c r="E50" s="65"/>
    </row>
    <row r="54" spans="2:5" ht="21">
      <c r="B54" s="85" t="s">
        <v>198</v>
      </c>
    </row>
    <row r="55" spans="2:5" ht="15" thickBot="1"/>
    <row r="56" spans="2:5" ht="217.2" customHeight="1" thickBot="1">
      <c r="B56" s="192" t="s">
        <v>201</v>
      </c>
      <c r="C56" s="60"/>
      <c r="D56" s="61"/>
      <c r="E56" s="62"/>
    </row>
    <row r="57" spans="2:5" ht="18">
      <c r="B57" s="101" t="s">
        <v>190</v>
      </c>
      <c r="C57" s="60"/>
      <c r="D57" s="61"/>
      <c r="E57" s="62"/>
    </row>
    <row r="58" spans="2:5">
      <c r="B58" s="102"/>
      <c r="C58" s="187" t="s">
        <v>185</v>
      </c>
      <c r="E58" s="55"/>
    </row>
    <row r="59" spans="2:5">
      <c r="B59" s="102"/>
      <c r="C59" s="188"/>
      <c r="E59" s="55"/>
    </row>
    <row r="60" spans="2:5">
      <c r="B60" s="102"/>
      <c r="C60" s="189" t="s">
        <v>186</v>
      </c>
      <c r="E60" s="55"/>
    </row>
    <row r="61" spans="2:5">
      <c r="B61" s="102"/>
      <c r="C61" s="347" t="s">
        <v>186</v>
      </c>
      <c r="E61" s="55"/>
    </row>
    <row r="62" spans="2:5">
      <c r="B62" s="102"/>
      <c r="C62" s="188"/>
      <c r="E62" s="55"/>
    </row>
    <row r="63" spans="2:5">
      <c r="B63" s="102"/>
      <c r="C63" s="190" t="s">
        <v>194</v>
      </c>
      <c r="E63" s="55"/>
    </row>
    <row r="64" spans="2:5" ht="15" thickBot="1">
      <c r="B64" s="103"/>
      <c r="C64" s="63"/>
      <c r="D64" s="64"/>
      <c r="E64" s="65"/>
    </row>
    <row r="67" spans="2:2" ht="18">
      <c r="B67" s="349" t="s">
        <v>442</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2" t="s">
        <v>41</v>
      </c>
      <c r="C4" s="393"/>
      <c r="D4" s="394"/>
      <c r="E4" s="40"/>
      <c r="F4" s="395" t="s">
        <v>25</v>
      </c>
      <c r="G4" s="396"/>
      <c r="H4" s="396"/>
      <c r="I4" s="397"/>
      <c r="J4" s="40"/>
      <c r="K4" s="398" t="s">
        <v>42</v>
      </c>
      <c r="L4" s="399"/>
      <c r="M4" s="40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70" zoomScaleNormal="70" workbookViewId="0">
      <selection activeCell="CC3" sqref="CC3"/>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3"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21875" style="50" hidden="1" customWidth="1"/>
    <col min="49" max="49" width="26.5546875" style="81" hidden="1" customWidth="1"/>
    <col min="50" max="50" width="70.88671875" hidden="1" customWidth="1"/>
    <col min="51" max="51" width="27.77734375" hidden="1" customWidth="1"/>
    <col min="52" max="52" width="15.6640625" style="75" hidden="1" customWidth="1"/>
    <col min="53" max="53" width="14" hidden="1" customWidth="1"/>
    <col min="54" max="54" width="71.5546875" style="53" hidden="1" customWidth="1"/>
    <col min="55" max="55" width="25.6640625" style="49" hidden="1" customWidth="1"/>
    <col min="56" max="56" width="26.21875" style="49" hidden="1" customWidth="1"/>
    <col min="57" max="58" width="25.88671875" style="49" hidden="1" customWidth="1"/>
    <col min="59" max="59" width="26.5546875" style="49" hidden="1" customWidth="1"/>
    <col min="60" max="60" width="26.109375" style="49" hidden="1" customWidth="1"/>
    <col min="61" max="61" width="31.2187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customWidth="1"/>
    <col min="82" max="82" width="26.88671875" style="51" customWidth="1"/>
    <col min="83" max="83" width="31" style="51" customWidth="1"/>
    <col min="84" max="84" width="51" style="51" customWidth="1"/>
    <col min="85" max="85" width="25.6640625" style="51" customWidth="1"/>
    <col min="86" max="86" width="26.21875" style="50" customWidth="1"/>
    <col min="87" max="87" width="26.5546875" style="168" customWidth="1"/>
    <col min="88" max="88" width="153.6640625" style="49" customWidth="1"/>
    <col min="89" max="89" width="27.77734375" style="49" customWidth="1"/>
    <col min="90" max="90" width="15.6640625" style="49" customWidth="1"/>
    <col min="91" max="91" width="14" style="49" customWidth="1"/>
    <col min="92" max="92" width="71.5546875" style="363" customWidth="1"/>
    <col min="93" max="93" width="25.6640625" style="49" customWidth="1"/>
    <col min="94" max="94" width="26.21875" style="49" customWidth="1"/>
    <col min="95" max="96" width="25.88671875" style="49" customWidth="1"/>
    <col min="97" max="97" width="26.5546875" style="49" customWidth="1"/>
    <col min="98" max="98" width="26.109375" style="49" customWidth="1"/>
    <col min="99" max="99" width="31.21875" style="49" customWidth="1"/>
    <col min="100" max="100" width="31.5546875" style="49" customWidth="1"/>
    <col min="101" max="101" width="36.33203125"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353</v>
      </c>
      <c r="K1"/>
      <c r="P1" s="53"/>
      <c r="AQ1" s="337" t="s">
        <v>354</v>
      </c>
      <c r="AR1" s="338"/>
      <c r="AS1" s="338"/>
      <c r="AT1" s="338"/>
      <c r="AU1" s="338"/>
      <c r="AV1" s="339"/>
      <c r="AW1" s="61"/>
      <c r="AX1" s="114"/>
      <c r="AY1" s="114"/>
      <c r="AZ1" s="61"/>
      <c r="BA1" s="61"/>
      <c r="BB1" s="250"/>
      <c r="BC1" s="138"/>
      <c r="BD1" s="138"/>
      <c r="BE1" s="138"/>
      <c r="BF1" s="138"/>
      <c r="BG1" s="138"/>
      <c r="BH1" s="138"/>
      <c r="BI1" s="138"/>
      <c r="BJ1" s="138"/>
      <c r="BK1" s="62"/>
      <c r="CC1" s="344" t="s">
        <v>355</v>
      </c>
      <c r="CD1" s="338"/>
      <c r="CE1" s="338"/>
      <c r="CF1" s="338"/>
      <c r="CG1" s="338"/>
      <c r="CH1" s="339"/>
      <c r="CI1" s="138"/>
      <c r="CJ1" s="138"/>
      <c r="CK1" s="138"/>
      <c r="CL1" s="138"/>
      <c r="CM1" s="138"/>
      <c r="CN1" s="250"/>
      <c r="CO1" s="138"/>
      <c r="CP1" s="138"/>
      <c r="CQ1" s="138"/>
      <c r="CR1" s="138"/>
      <c r="CS1" s="138"/>
      <c r="CT1" s="138"/>
      <c r="CU1" s="138"/>
      <c r="CV1" s="138"/>
      <c r="CW1" s="61"/>
      <c r="DP1" s="117" t="s">
        <v>356</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5"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60"/>
      <c r="AQ6" s="240"/>
      <c r="AR6" s="76" t="s">
        <v>131</v>
      </c>
      <c r="AS6" s="72"/>
      <c r="AT6" s="72"/>
      <c r="AU6" s="72"/>
      <c r="AV6" s="72"/>
      <c r="AW6" s="72"/>
      <c r="AX6" s="62"/>
      <c r="AZ6" s="54"/>
      <c r="BB6" s="360"/>
      <c r="BJ6" s="49"/>
      <c r="CC6" s="140"/>
      <c r="CD6" s="76" t="s">
        <v>131</v>
      </c>
      <c r="CE6" s="72"/>
      <c r="CF6" s="72"/>
      <c r="CG6" s="72"/>
      <c r="CH6" s="72"/>
      <c r="CI6" s="228"/>
      <c r="CJ6" s="165"/>
      <c r="CL6" s="77"/>
      <c r="CN6" s="360"/>
      <c r="DP6" s="140"/>
      <c r="DQ6" s="76" t="s">
        <v>131</v>
      </c>
      <c r="DR6" s="76"/>
      <c r="DS6" s="72"/>
      <c r="DT6" s="149"/>
      <c r="DU6" s="149"/>
      <c r="DV6" s="72"/>
      <c r="DW6" s="92"/>
    </row>
    <row r="7" spans="1:139" ht="18" customHeight="1" thickBot="1">
      <c r="A7" s="262"/>
      <c r="B7" s="304"/>
      <c r="C7" s="304"/>
      <c r="D7" s="305"/>
      <c r="E7" s="334"/>
      <c r="F7" s="335" t="s">
        <v>450</v>
      </c>
      <c r="G7" s="152"/>
      <c r="H7" s="152"/>
      <c r="I7" s="152"/>
      <c r="J7" s="152"/>
      <c r="K7" s="152"/>
      <c r="L7" s="152"/>
      <c r="M7" s="152"/>
      <c r="N7" s="54"/>
      <c r="P7" s="53"/>
      <c r="AQ7" s="241"/>
      <c r="AR7" s="335" t="s">
        <v>523</v>
      </c>
      <c r="AS7" s="152"/>
      <c r="AT7" s="152"/>
      <c r="AU7" s="152"/>
      <c r="AV7" s="152"/>
      <c r="AW7" s="152"/>
      <c r="AX7" s="336"/>
      <c r="AZ7" s="54"/>
      <c r="BJ7" s="49"/>
      <c r="CC7" s="141"/>
      <c r="CD7" s="345" t="s">
        <v>546</v>
      </c>
      <c r="CE7" s="152"/>
      <c r="CF7" s="152"/>
      <c r="CG7" s="152"/>
      <c r="CH7" s="152"/>
      <c r="CI7" s="229"/>
      <c r="CJ7" s="153"/>
      <c r="CL7" s="77"/>
      <c r="CN7" s="53"/>
      <c r="DP7" s="142"/>
      <c r="DQ7" s="254" t="s">
        <v>597</v>
      </c>
      <c r="DR7" s="156"/>
      <c r="DS7" s="157"/>
      <c r="DT7" s="158"/>
      <c r="DU7" s="158"/>
      <c r="DV7" s="157"/>
      <c r="DW7" s="159"/>
    </row>
    <row r="8" spans="1:139" ht="18" customHeight="1" thickBot="1">
      <c r="A8" s="262"/>
      <c r="B8" s="304"/>
      <c r="C8" s="304"/>
      <c r="D8" s="305"/>
      <c r="E8" s="403" t="s">
        <v>179</v>
      </c>
      <c r="G8" s="73"/>
      <c r="H8" s="73"/>
      <c r="I8" s="74"/>
      <c r="J8" s="73"/>
      <c r="K8" s="73"/>
      <c r="L8" s="73"/>
      <c r="M8" s="73"/>
      <c r="N8" s="54"/>
      <c r="P8" s="53"/>
      <c r="AQ8" s="401" t="s">
        <v>179</v>
      </c>
      <c r="AR8" s="73"/>
      <c r="AS8" s="73"/>
      <c r="AT8" s="73"/>
      <c r="AU8" s="73"/>
      <c r="AV8" s="73"/>
      <c r="AW8" s="73"/>
      <c r="AX8" s="55"/>
      <c r="AZ8" s="54"/>
      <c r="BJ8" s="49"/>
      <c r="CC8" s="405"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4"/>
      <c r="F9" s="74"/>
      <c r="G9" s="74"/>
      <c r="H9" s="74"/>
      <c r="J9" s="74"/>
      <c r="K9" s="74"/>
      <c r="L9" s="74"/>
      <c r="M9" s="74"/>
      <c r="N9" s="54"/>
      <c r="P9" s="53"/>
      <c r="AQ9" s="402"/>
      <c r="AR9" s="348"/>
      <c r="AS9" s="74"/>
      <c r="AT9" s="74"/>
      <c r="AU9" s="74"/>
      <c r="AV9" s="74"/>
      <c r="AW9" s="74"/>
      <c r="AX9" s="65"/>
      <c r="AZ9" s="54"/>
      <c r="BJ9" s="49"/>
      <c r="CC9" s="406"/>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62" t="s">
        <v>135</v>
      </c>
      <c r="AS11"/>
      <c r="AT11"/>
      <c r="AU11"/>
      <c r="AV11"/>
      <c r="AW11"/>
      <c r="AZ11" s="54"/>
      <c r="BJ11" s="49"/>
      <c r="CC11" s="83" t="s">
        <v>135</v>
      </c>
      <c r="CD11"/>
      <c r="CE11"/>
      <c r="CF11"/>
      <c r="CG11"/>
      <c r="CH11"/>
      <c r="CI11" s="49"/>
      <c r="CL11" s="77"/>
      <c r="CN11" s="53"/>
    </row>
    <row r="12" spans="1:139" ht="18" customHeight="1">
      <c r="A12" s="262"/>
      <c r="B12" s="304"/>
      <c r="C12" s="304"/>
      <c r="D12" s="305"/>
      <c r="E12" s="364" t="s">
        <v>448</v>
      </c>
      <c r="F12" s="366" t="s">
        <v>446</v>
      </c>
      <c r="G12" s="367" t="s">
        <v>449</v>
      </c>
      <c r="H12" s="367" t="s">
        <v>483</v>
      </c>
      <c r="I12"/>
      <c r="J12" s="365" t="s">
        <v>575</v>
      </c>
      <c r="K12" s="367" t="s">
        <v>447</v>
      </c>
      <c r="N12" s="54"/>
      <c r="P12" s="53"/>
      <c r="Z12" t="s">
        <v>54</v>
      </c>
      <c r="AA12" t="s">
        <v>53</v>
      </c>
      <c r="AB12" t="s">
        <v>56</v>
      </c>
      <c r="AC12" t="s">
        <v>91</v>
      </c>
      <c r="AD12" t="s">
        <v>87</v>
      </c>
      <c r="AE12" t="s">
        <v>92</v>
      </c>
      <c r="AF12" t="s">
        <v>439</v>
      </c>
      <c r="AG12" t="s">
        <v>441</v>
      </c>
      <c r="AQ12" s="368" t="s">
        <v>448</v>
      </c>
      <c r="AR12" s="369" t="s">
        <v>446</v>
      </c>
      <c r="AS12" s="367" t="s">
        <v>449</v>
      </c>
      <c r="AT12" s="367" t="s">
        <v>533</v>
      </c>
      <c r="AU12" s="388"/>
      <c r="AV12" s="387" t="s">
        <v>580</v>
      </c>
      <c r="AW12" s="367" t="s">
        <v>579</v>
      </c>
      <c r="AX12" s="53"/>
      <c r="AZ12" s="54"/>
      <c r="BJ12" s="49"/>
      <c r="BM12" s="331" t="s">
        <v>128</v>
      </c>
      <c r="BN12" s="49" t="s">
        <v>55</v>
      </c>
      <c r="BO12" s="49" t="s">
        <v>53</v>
      </c>
      <c r="BP12" s="49" t="s">
        <v>56</v>
      </c>
      <c r="BQ12" s="50" t="s">
        <v>440</v>
      </c>
      <c r="BR12" s="49" t="s">
        <v>91</v>
      </c>
      <c r="BS12" s="49" t="s">
        <v>87</v>
      </c>
      <c r="BT12" s="49" t="s">
        <v>92</v>
      </c>
      <c r="CC12" s="368" t="s">
        <v>448</v>
      </c>
      <c r="CD12" s="369" t="s">
        <v>446</v>
      </c>
      <c r="CE12" s="367" t="s">
        <v>449</v>
      </c>
      <c r="CF12" s="367" t="s">
        <v>548</v>
      </c>
      <c r="CG12" s="53"/>
      <c r="CH12" s="387" t="s">
        <v>578</v>
      </c>
      <c r="CI12" s="367" t="s">
        <v>579</v>
      </c>
      <c r="CJ12" s="53"/>
      <c r="CL12" s="77"/>
      <c r="CN12" s="53"/>
      <c r="CX12" s="347" t="s">
        <v>128</v>
      </c>
      <c r="CY12" s="49" t="s">
        <v>55</v>
      </c>
      <c r="CZ12" s="49" t="s">
        <v>53</v>
      </c>
      <c r="DA12" s="49" t="s">
        <v>56</v>
      </c>
      <c r="DB12" s="50" t="s">
        <v>440</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31" t="s">
        <v>128</v>
      </c>
      <c r="F13" s="49" t="s">
        <v>55</v>
      </c>
      <c r="G13" s="49" t="s">
        <v>53</v>
      </c>
      <c r="H13" s="49" t="s">
        <v>56</v>
      </c>
      <c r="I13" s="50" t="s">
        <v>440</v>
      </c>
      <c r="J13" s="49" t="s">
        <v>91</v>
      </c>
      <c r="K13" s="49" t="s">
        <v>87</v>
      </c>
      <c r="L13" s="49" t="s">
        <v>92</v>
      </c>
      <c r="M13" s="49"/>
      <c r="N13" s="54"/>
      <c r="P13" s="53"/>
      <c r="Z13" t="s">
        <v>479</v>
      </c>
      <c r="AA13" t="s">
        <v>337</v>
      </c>
      <c r="AB13" t="s">
        <v>478</v>
      </c>
      <c r="AC13" t="s">
        <v>453</v>
      </c>
      <c r="AD13" t="s">
        <v>445</v>
      </c>
      <c r="AE13">
        <v>43</v>
      </c>
      <c r="AF13" t="s">
        <v>48</v>
      </c>
      <c r="AG13" t="s">
        <v>338</v>
      </c>
      <c r="AQ13" s="331" t="s">
        <v>128</v>
      </c>
      <c r="AR13" s="49" t="s">
        <v>55</v>
      </c>
      <c r="AS13" s="49" t="s">
        <v>53</v>
      </c>
      <c r="AT13" s="49" t="s">
        <v>56</v>
      </c>
      <c r="AU13" s="50" t="s">
        <v>440</v>
      </c>
      <c r="AV13" s="49" t="s">
        <v>91</v>
      </c>
      <c r="AW13" s="49" t="s">
        <v>87</v>
      </c>
      <c r="AX13" s="49" t="s">
        <v>92</v>
      </c>
      <c r="AZ13" s="54"/>
      <c r="BJ13" s="49"/>
      <c r="BM13" t="s">
        <v>536</v>
      </c>
      <c r="BN13" t="s">
        <v>337</v>
      </c>
      <c r="BO13" t="s">
        <v>478</v>
      </c>
      <c r="BP13" t="s">
        <v>535</v>
      </c>
      <c r="BQ13" t="s">
        <v>445</v>
      </c>
      <c r="BR13" t="s">
        <v>57</v>
      </c>
      <c r="BS13" t="s">
        <v>48</v>
      </c>
      <c r="BT13" t="s">
        <v>526</v>
      </c>
      <c r="CC13" s="382" t="s">
        <v>128</v>
      </c>
      <c r="CD13" s="49" t="s">
        <v>55</v>
      </c>
      <c r="CE13" s="49" t="s">
        <v>53</v>
      </c>
      <c r="CF13" s="49" t="s">
        <v>56</v>
      </c>
      <c r="CG13" s="50" t="s">
        <v>440</v>
      </c>
      <c r="CH13" s="49" t="s">
        <v>91</v>
      </c>
      <c r="CI13" s="49" t="s">
        <v>87</v>
      </c>
      <c r="CJ13" s="49" t="s">
        <v>92</v>
      </c>
      <c r="CL13" s="77"/>
      <c r="CN13" s="53"/>
      <c r="CX13" t="s">
        <v>577</v>
      </c>
      <c r="CY13" t="s">
        <v>337</v>
      </c>
      <c r="CZ13" t="s">
        <v>473</v>
      </c>
      <c r="DA13" t="s">
        <v>576</v>
      </c>
      <c r="DB13" t="s">
        <v>445</v>
      </c>
      <c r="DC13" t="s">
        <v>57</v>
      </c>
      <c r="DD13" t="s">
        <v>57</v>
      </c>
      <c r="DE13" s="377" t="s">
        <v>547</v>
      </c>
      <c r="EA13" s="413" t="s">
        <v>339</v>
      </c>
      <c r="EB13" s="413">
        <v>15.5</v>
      </c>
      <c r="EC13" s="414">
        <v>236</v>
      </c>
      <c r="ED13" s="414">
        <v>818495</v>
      </c>
      <c r="EE13" s="413">
        <v>175850000</v>
      </c>
      <c r="EF13" s="413">
        <v>315280000</v>
      </c>
      <c r="EG13" s="413">
        <v>5.17</v>
      </c>
      <c r="EH13" s="414">
        <v>4.6100000000000003</v>
      </c>
      <c r="EI13" s="414" t="s">
        <v>340</v>
      </c>
    </row>
    <row r="14" spans="1:139" ht="18" customHeight="1">
      <c r="A14" s="262"/>
      <c r="B14" s="304"/>
      <c r="C14" s="304"/>
      <c r="D14" s="304"/>
      <c r="E14" s="371" t="s">
        <v>479</v>
      </c>
      <c r="F14" s="51" t="s">
        <v>337</v>
      </c>
      <c r="G14" s="51" t="s">
        <v>478</v>
      </c>
      <c r="H14" s="49" t="s">
        <v>453</v>
      </c>
      <c r="I14" s="50" t="s">
        <v>445</v>
      </c>
      <c r="J14" s="50">
        <v>43</v>
      </c>
      <c r="K14" s="49" t="s">
        <v>48</v>
      </c>
      <c r="L14" s="53" t="s">
        <v>338</v>
      </c>
      <c r="M14" s="352"/>
      <c r="N14" s="54"/>
      <c r="P14" s="53"/>
      <c r="Z14" s="58"/>
      <c r="AA14" s="58"/>
      <c r="AB14" s="58"/>
      <c r="AC14" s="58"/>
      <c r="AD14" s="58"/>
      <c r="AE14" s="58"/>
      <c r="AQ14" s="53" t="s">
        <v>536</v>
      </c>
      <c r="AR14" s="49" t="s">
        <v>337</v>
      </c>
      <c r="AS14" s="49" t="s">
        <v>478</v>
      </c>
      <c r="AT14" s="49" t="s">
        <v>535</v>
      </c>
      <c r="AU14" s="49" t="s">
        <v>445</v>
      </c>
      <c r="AV14" s="49" t="s">
        <v>57</v>
      </c>
      <c r="AW14" s="49" t="s">
        <v>48</v>
      </c>
      <c r="AX14" s="49" t="s">
        <v>526</v>
      </c>
      <c r="AZ14" s="54"/>
      <c r="BJ14" s="49"/>
      <c r="BM14" s="58"/>
      <c r="BN14" s="58"/>
      <c r="BO14" s="58"/>
      <c r="BP14" s="58"/>
      <c r="BQ14" s="58"/>
      <c r="BR14" s="58"/>
      <c r="CC14" s="371" t="s">
        <v>577</v>
      </c>
      <c r="CD14" s="51" t="s">
        <v>337</v>
      </c>
      <c r="CE14" s="51" t="s">
        <v>473</v>
      </c>
      <c r="CF14" s="51" t="s">
        <v>576</v>
      </c>
      <c r="CG14" s="51" t="s">
        <v>445</v>
      </c>
      <c r="CH14" s="50" t="s">
        <v>57</v>
      </c>
      <c r="CI14" s="49" t="s">
        <v>57</v>
      </c>
      <c r="CJ14" s="381" t="s">
        <v>547</v>
      </c>
      <c r="CL14" s="77"/>
      <c r="CN14" s="53"/>
      <c r="CX14" s="58"/>
      <c r="CY14" s="58"/>
      <c r="CZ14" s="58"/>
      <c r="DA14" s="58"/>
      <c r="DB14" s="58"/>
      <c r="DC14" s="58"/>
      <c r="EA14" s="413" t="s">
        <v>341</v>
      </c>
      <c r="EB14" s="413">
        <v>15</v>
      </c>
      <c r="EC14" s="414">
        <v>236</v>
      </c>
      <c r="ED14" s="414">
        <v>828950</v>
      </c>
      <c r="EE14" s="413">
        <v>205000000</v>
      </c>
      <c r="EF14" s="413">
        <v>369000000</v>
      </c>
      <c r="EG14" s="413">
        <v>4.2</v>
      </c>
      <c r="EH14" s="414">
        <v>3.26</v>
      </c>
      <c r="EI14" s="414" t="s">
        <v>342</v>
      </c>
    </row>
    <row r="15" spans="1:139" ht="18" customHeight="1">
      <c r="A15" s="262"/>
      <c r="B15" s="304"/>
      <c r="C15" s="304"/>
      <c r="D15" s="304"/>
      <c r="H15"/>
      <c r="I15"/>
      <c r="J15"/>
      <c r="K15"/>
      <c r="N15" s="54"/>
      <c r="P15" s="53"/>
      <c r="AQ15" s="53"/>
      <c r="AR15"/>
      <c r="AS15"/>
      <c r="AT15"/>
      <c r="AU15"/>
      <c r="AV15"/>
      <c r="AW15"/>
      <c r="AZ15" s="54"/>
      <c r="BJ15" s="49"/>
      <c r="CC15" s="383"/>
      <c r="CI15" s="49"/>
      <c r="CL15" s="77"/>
      <c r="CN15" s="53"/>
      <c r="EA15" s="413" t="s">
        <v>343</v>
      </c>
      <c r="EB15" s="413">
        <v>21.5</v>
      </c>
      <c r="EC15" s="414">
        <v>276</v>
      </c>
      <c r="ED15" s="414">
        <v>1394251</v>
      </c>
      <c r="EE15" s="413">
        <v>382420000</v>
      </c>
      <c r="EF15" s="413">
        <v>639730000</v>
      </c>
      <c r="EG15" s="413">
        <v>6.46</v>
      </c>
      <c r="EH15" s="414">
        <v>5.74</v>
      </c>
      <c r="EI15" s="414" t="s">
        <v>344</v>
      </c>
    </row>
    <row r="16" spans="1:139" ht="18" customHeight="1">
      <c r="A16" s="262"/>
      <c r="B16" s="304"/>
      <c r="C16" s="304"/>
      <c r="D16" s="304"/>
      <c r="E16" s="329"/>
      <c r="K16"/>
      <c r="N16" s="54"/>
      <c r="P16" s="53"/>
      <c r="Z16" s="56" t="s">
        <v>51</v>
      </c>
      <c r="AQ16" s="223"/>
      <c r="AW16"/>
      <c r="AZ16" s="54"/>
      <c r="BJ16" s="49"/>
      <c r="BM16" s="56" t="s">
        <v>51</v>
      </c>
      <c r="CC16" s="50"/>
      <c r="CI16" s="49"/>
      <c r="CL16" s="77"/>
      <c r="CN16" s="53"/>
      <c r="CX16" s="56" t="s">
        <v>51</v>
      </c>
      <c r="EA16" s="413" t="s">
        <v>360</v>
      </c>
      <c r="EB16" s="413">
        <v>15.5</v>
      </c>
      <c r="EC16" s="414">
        <v>236</v>
      </c>
      <c r="ED16" s="414">
        <v>819000</v>
      </c>
      <c r="EE16" s="413">
        <v>179900000</v>
      </c>
      <c r="EF16" s="413">
        <v>323200000</v>
      </c>
      <c r="EG16" s="413">
        <v>5.17</v>
      </c>
      <c r="EH16" s="414">
        <v>4.62</v>
      </c>
      <c r="EI16" s="414" t="s">
        <v>361</v>
      </c>
    </row>
    <row r="17" spans="1:146" ht="18" customHeight="1">
      <c r="A17" s="262"/>
      <c r="B17" s="304"/>
      <c r="C17" s="304"/>
      <c r="D17" s="304"/>
      <c r="E17" s="85" t="s">
        <v>196</v>
      </c>
      <c r="F17"/>
      <c r="G17"/>
      <c r="H17"/>
      <c r="I17"/>
      <c r="J17"/>
      <c r="K17"/>
      <c r="N17" s="54"/>
      <c r="P17" s="53"/>
      <c r="AQ17" s="362" t="s">
        <v>136</v>
      </c>
      <c r="AR17"/>
      <c r="AS17"/>
      <c r="AT17"/>
      <c r="AU17"/>
      <c r="AV17"/>
      <c r="AW17"/>
      <c r="AZ17" s="54"/>
      <c r="BJ17" s="49"/>
      <c r="CC17" s="85" t="s">
        <v>136</v>
      </c>
      <c r="CD17"/>
      <c r="CE17"/>
      <c r="CF17"/>
      <c r="CG17"/>
      <c r="CH17"/>
      <c r="CI17" s="49"/>
      <c r="CL17" s="77"/>
      <c r="CN17" s="53"/>
      <c r="EA17" s="49"/>
      <c r="EB17" s="49"/>
      <c r="EE17" s="49"/>
      <c r="EF17" s="49"/>
      <c r="EG17" s="49"/>
    </row>
    <row r="18" spans="1:146" ht="18" customHeight="1">
      <c r="A18" s="306"/>
      <c r="B18" s="304"/>
      <c r="C18" s="304"/>
      <c r="D18" s="304"/>
      <c r="E18" s="333" t="s">
        <v>128</v>
      </c>
      <c r="F18" s="49" t="s">
        <v>55</v>
      </c>
      <c r="G18" s="49" t="s">
        <v>53</v>
      </c>
      <c r="H18" s="49" t="s">
        <v>56</v>
      </c>
      <c r="I18" s="332" t="s">
        <v>440</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31" t="s">
        <v>128</v>
      </c>
      <c r="AR18" s="49" t="s">
        <v>55</v>
      </c>
      <c r="AS18" s="49" t="s">
        <v>53</v>
      </c>
      <c r="AT18" s="49" t="s">
        <v>56</v>
      </c>
      <c r="AU18" s="332" t="s">
        <v>440</v>
      </c>
      <c r="AV18" s="49" t="s">
        <v>91</v>
      </c>
      <c r="AW18" s="4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82" t="s">
        <v>128</v>
      </c>
      <c r="CD18" s="49" t="s">
        <v>55</v>
      </c>
      <c r="CE18" s="49" t="s">
        <v>53</v>
      </c>
      <c r="CF18" s="49" t="s">
        <v>56</v>
      </c>
      <c r="CG18" s="374" t="s">
        <v>440</v>
      </c>
      <c r="CH18" s="49" t="s">
        <v>91</v>
      </c>
      <c r="CI18" s="49"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c r="EB18" s="49"/>
      <c r="EE18" s="49"/>
      <c r="EF18" s="49"/>
      <c r="EG18" s="49"/>
    </row>
    <row r="19" spans="1:146" ht="18" customHeight="1">
      <c r="A19" s="304"/>
      <c r="B19" s="304"/>
      <c r="C19" s="304"/>
      <c r="D19" s="304"/>
      <c r="E19" s="371"/>
      <c r="H19" s="49"/>
      <c r="I19" s="50"/>
      <c r="K19" s="49"/>
      <c r="L19" s="53"/>
      <c r="M19" s="50"/>
      <c r="N19" s="54"/>
      <c r="P19" s="53"/>
      <c r="Z19" s="370">
        <v>1</v>
      </c>
      <c r="AA19" s="90">
        <v>5.6</v>
      </c>
      <c r="AB19" s="90">
        <v>1.6</v>
      </c>
      <c r="AC19" s="90">
        <v>7.5</v>
      </c>
      <c r="AD19" s="90">
        <v>7.5</v>
      </c>
      <c r="AE19" s="91">
        <v>108</v>
      </c>
      <c r="AG19" t="s">
        <v>435</v>
      </c>
      <c r="AH19">
        <v>5.6</v>
      </c>
      <c r="AI19">
        <v>5.6</v>
      </c>
      <c r="AJ19">
        <v>60000</v>
      </c>
      <c r="AQ19" s="225"/>
      <c r="AR19" s="49"/>
      <c r="AS19" s="49"/>
      <c r="AT19" s="49"/>
      <c r="AU19" s="49"/>
      <c r="AV19" s="49"/>
      <c r="AW19" s="49"/>
      <c r="AX19" s="49"/>
      <c r="AY19" s="165"/>
      <c r="AZ19" s="54"/>
      <c r="BJ19" s="49"/>
      <c r="BM19">
        <v>1</v>
      </c>
      <c r="BN19">
        <v>21.47</v>
      </c>
      <c r="BO19">
        <v>17.5</v>
      </c>
      <c r="BP19">
        <v>8</v>
      </c>
      <c r="BQ19">
        <v>8</v>
      </c>
      <c r="BR19">
        <v>117</v>
      </c>
      <c r="BT19" s="414" t="s">
        <v>434</v>
      </c>
      <c r="BU19" s="414">
        <v>21.470000000000002</v>
      </c>
      <c r="BV19" s="414">
        <v>21.470000000000002</v>
      </c>
      <c r="BW19" s="414">
        <v>33667</v>
      </c>
      <c r="BX19" s="414"/>
      <c r="BY19" s="414"/>
      <c r="BZ19" s="414"/>
      <c r="CA19" s="414"/>
      <c r="CB19" s="414"/>
      <c r="CC19" s="53"/>
      <c r="CD19" s="49"/>
      <c r="CE19" s="49"/>
      <c r="CF19" s="49"/>
      <c r="CI19" s="49"/>
      <c r="CL19" s="77"/>
      <c r="CN19" s="53"/>
      <c r="CX19">
        <v>1</v>
      </c>
      <c r="CY19">
        <v>161.47</v>
      </c>
      <c r="CZ19">
        <v>161.21</v>
      </c>
      <c r="DA19">
        <v>6.5</v>
      </c>
      <c r="DB19">
        <v>6.5</v>
      </c>
      <c r="DC19">
        <v>46</v>
      </c>
      <c r="DE19" s="414" t="s">
        <v>389</v>
      </c>
      <c r="DF19" s="414">
        <v>161.34</v>
      </c>
      <c r="DG19" s="414">
        <v>161.34</v>
      </c>
      <c r="DH19" s="414">
        <v>6061</v>
      </c>
      <c r="DI19" s="414"/>
      <c r="DJ19" s="414"/>
      <c r="DK19" s="414"/>
      <c r="DL19" s="414"/>
      <c r="DM19" s="414"/>
      <c r="EA19" s="49"/>
      <c r="EB19" s="49"/>
      <c r="EE19" s="49"/>
      <c r="EF19" s="49"/>
    </row>
    <row r="20" spans="1:146" ht="18" customHeight="1" thickBot="1">
      <c r="A20" s="304"/>
      <c r="B20" s="304"/>
      <c r="C20" s="304"/>
      <c r="D20" s="304"/>
      <c r="E20" s="330"/>
      <c r="F20" s="328"/>
      <c r="K20"/>
      <c r="N20" s="54"/>
      <c r="P20" s="53"/>
      <c r="Z20" s="370">
        <v>2</v>
      </c>
      <c r="AA20" s="90">
        <v>1.6</v>
      </c>
      <c r="AB20" s="90">
        <v>-2.2999999999999998</v>
      </c>
      <c r="AC20" s="90">
        <v>7.5</v>
      </c>
      <c r="AD20" s="90">
        <v>7.5</v>
      </c>
      <c r="AE20" s="91">
        <v>100</v>
      </c>
      <c r="AG20" t="s">
        <v>195</v>
      </c>
      <c r="AH20">
        <v>4.2</v>
      </c>
      <c r="AI20">
        <v>4.2</v>
      </c>
      <c r="AJ20">
        <v>9000</v>
      </c>
      <c r="AQ20" s="389"/>
      <c r="AW20" s="49"/>
      <c r="AX20" s="49"/>
      <c r="AZ20" s="54"/>
      <c r="BJ20" s="49"/>
      <c r="BM20">
        <v>2</v>
      </c>
      <c r="BN20" s="93">
        <v>17.5</v>
      </c>
      <c r="BO20" s="93">
        <v>13.5</v>
      </c>
      <c r="BP20">
        <v>8</v>
      </c>
      <c r="BQ20">
        <v>8</v>
      </c>
      <c r="BR20">
        <v>117</v>
      </c>
      <c r="BT20" s="414" t="s">
        <v>592</v>
      </c>
      <c r="BU20" s="414">
        <v>20.700000000000003</v>
      </c>
      <c r="BV20" s="414">
        <v>20.700000000000003</v>
      </c>
      <c r="BW20" s="414">
        <v>21620</v>
      </c>
      <c r="BX20" s="414"/>
      <c r="BY20" s="414"/>
      <c r="BZ20" s="414"/>
      <c r="CA20" s="414"/>
      <c r="CB20" s="414"/>
      <c r="CC20" s="383"/>
      <c r="CI20" s="49"/>
      <c r="CL20" s="77"/>
      <c r="CN20" s="53"/>
      <c r="CX20">
        <v>2</v>
      </c>
      <c r="CY20" s="93">
        <v>161.21</v>
      </c>
      <c r="CZ20" s="93">
        <v>158.31</v>
      </c>
      <c r="DA20">
        <v>6.5</v>
      </c>
      <c r="DB20">
        <v>6.5</v>
      </c>
      <c r="DC20">
        <v>46</v>
      </c>
      <c r="DE20" s="414" t="s">
        <v>390</v>
      </c>
      <c r="DF20" s="414">
        <v>160.22999999999999</v>
      </c>
      <c r="DG20" s="414">
        <v>160.22999999999999</v>
      </c>
      <c r="DH20" s="414">
        <v>1428</v>
      </c>
      <c r="DI20" s="414"/>
      <c r="DJ20" s="414"/>
      <c r="DK20" s="414"/>
      <c r="DL20" s="414"/>
      <c r="DM20" s="414"/>
      <c r="EA20" s="49"/>
      <c r="EB20" s="49"/>
      <c r="EE20" s="49"/>
      <c r="EF20" s="49"/>
    </row>
    <row r="21" spans="1:146" ht="18" customHeight="1">
      <c r="A21" s="78"/>
      <c r="B21" s="106"/>
      <c r="C21" s="78"/>
      <c r="D21" s="79"/>
      <c r="K21"/>
      <c r="N21" s="54"/>
      <c r="P21" s="53"/>
      <c r="Z21" s="370">
        <v>3</v>
      </c>
      <c r="AA21" s="90">
        <v>-2.2999999999999998</v>
      </c>
      <c r="AB21" s="90">
        <v>-6.2</v>
      </c>
      <c r="AC21" s="90">
        <v>7.5</v>
      </c>
      <c r="AD21" s="90">
        <v>7.5</v>
      </c>
      <c r="AE21" s="91">
        <v>98</v>
      </c>
      <c r="AG21" t="s">
        <v>596</v>
      </c>
      <c r="AH21">
        <v>4.8499999999999996</v>
      </c>
      <c r="AI21">
        <v>4.8499999999999996</v>
      </c>
      <c r="AJ21">
        <v>20000</v>
      </c>
      <c r="AW21"/>
      <c r="AZ21" s="54"/>
      <c r="BJ21" s="49"/>
      <c r="BM21">
        <v>3</v>
      </c>
      <c r="BN21" s="93">
        <v>13.5</v>
      </c>
      <c r="BO21" s="93">
        <v>9.5</v>
      </c>
      <c r="BP21">
        <v>8</v>
      </c>
      <c r="BQ21">
        <v>8</v>
      </c>
      <c r="BR21">
        <v>124</v>
      </c>
      <c r="BT21" s="414" t="s">
        <v>593</v>
      </c>
      <c r="BU21" s="414">
        <v>20.100000000000001</v>
      </c>
      <c r="BV21" s="414">
        <v>20.100000000000001</v>
      </c>
      <c r="BW21" s="414">
        <v>4920</v>
      </c>
      <c r="BX21" s="414"/>
      <c r="BY21" s="414"/>
      <c r="BZ21" s="414"/>
      <c r="CA21" s="414"/>
      <c r="CB21" s="414"/>
      <c r="CC21" s="50"/>
      <c r="CI21" s="49"/>
      <c r="CL21" s="77"/>
      <c r="CN21" s="53"/>
      <c r="CX21">
        <v>3</v>
      </c>
      <c r="CY21" s="93">
        <v>158.31</v>
      </c>
      <c r="CZ21" s="93">
        <v>157.01</v>
      </c>
      <c r="DA21">
        <v>6.5</v>
      </c>
      <c r="DB21">
        <v>6.5</v>
      </c>
      <c r="DC21">
        <v>46</v>
      </c>
      <c r="DE21" s="414" t="s">
        <v>391</v>
      </c>
      <c r="DF21" s="414">
        <v>159.51</v>
      </c>
      <c r="DG21" s="414">
        <v>159.51</v>
      </c>
      <c r="DH21" s="414">
        <v>12008</v>
      </c>
      <c r="DI21" s="414"/>
      <c r="DJ21" s="414"/>
      <c r="DK21" s="414"/>
      <c r="DL21" s="414"/>
      <c r="DM21" s="414"/>
      <c r="DP21" s="83" t="s">
        <v>177</v>
      </c>
      <c r="EA21" s="49"/>
      <c r="EB21" s="49"/>
      <c r="EE21" s="49"/>
      <c r="EF21" s="49"/>
    </row>
    <row r="22" spans="1:146" ht="18" customHeight="1" thickBot="1">
      <c r="B22" s="98"/>
      <c r="C22" s="67"/>
      <c r="E22" s="85" t="s">
        <v>137</v>
      </c>
      <c r="F22"/>
      <c r="G22"/>
      <c r="H22" s="71"/>
      <c r="I22"/>
      <c r="J22"/>
      <c r="K22"/>
      <c r="N22" s="54"/>
      <c r="P22" s="53"/>
      <c r="Z22" s="370">
        <v>4</v>
      </c>
      <c r="AA22" s="90">
        <v>-6.2</v>
      </c>
      <c r="AB22" s="90">
        <v>-10.1</v>
      </c>
      <c r="AC22" s="90">
        <v>7.5</v>
      </c>
      <c r="AD22" s="90">
        <v>7.8282999999999996</v>
      </c>
      <c r="AE22" s="91">
        <v>98</v>
      </c>
      <c r="AQ22" s="209" t="s">
        <v>137</v>
      </c>
      <c r="AR22"/>
      <c r="AS22"/>
      <c r="AT22" s="71"/>
      <c r="AU22"/>
      <c r="AV22"/>
      <c r="AW22"/>
      <c r="AZ22" s="54"/>
      <c r="BJ22" s="49"/>
      <c r="BM22">
        <v>4</v>
      </c>
      <c r="BN22" s="93">
        <v>9.5</v>
      </c>
      <c r="BO22" s="93">
        <v>5.6</v>
      </c>
      <c r="BP22">
        <v>8</v>
      </c>
      <c r="BQ22">
        <v>8</v>
      </c>
      <c r="BR22">
        <v>120</v>
      </c>
      <c r="BT22" s="414" t="s">
        <v>594</v>
      </c>
      <c r="BU22" s="414">
        <v>14</v>
      </c>
      <c r="BV22" s="414">
        <v>14</v>
      </c>
      <c r="BW22" s="414">
        <v>4770</v>
      </c>
      <c r="BX22" s="414"/>
      <c r="BY22" s="414"/>
      <c r="BZ22" s="414"/>
      <c r="CA22" s="414"/>
      <c r="CB22" s="414"/>
      <c r="CC22" s="85" t="s">
        <v>137</v>
      </c>
      <c r="CD22"/>
      <c r="CE22"/>
      <c r="CF22"/>
      <c r="CG22"/>
      <c r="CH22"/>
      <c r="CI22" s="49"/>
      <c r="CL22" s="77"/>
      <c r="CN22" s="53"/>
      <c r="CX22">
        <v>4</v>
      </c>
      <c r="CY22" s="93">
        <v>157.01</v>
      </c>
      <c r="CZ22" s="93">
        <v>154.07</v>
      </c>
      <c r="DA22">
        <v>6.5</v>
      </c>
      <c r="DB22">
        <v>6.5</v>
      </c>
      <c r="DC22">
        <v>46</v>
      </c>
      <c r="DE22" s="414" t="s">
        <v>392</v>
      </c>
      <c r="DF22" s="414">
        <v>159.16</v>
      </c>
      <c r="DG22" s="414">
        <v>159.16</v>
      </c>
      <c r="DH22" s="414">
        <v>17996</v>
      </c>
      <c r="DI22" s="414"/>
      <c r="DJ22" s="414"/>
      <c r="DK22" s="414"/>
      <c r="DL22" s="414"/>
      <c r="DM22" s="414"/>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70">
        <v>5</v>
      </c>
      <c r="AA23" s="90">
        <v>-10.1</v>
      </c>
      <c r="AB23" s="90">
        <v>-14</v>
      </c>
      <c r="AC23" s="90">
        <v>7.8282999999999996</v>
      </c>
      <c r="AD23" s="90">
        <v>8.1565999999999992</v>
      </c>
      <c r="AE23" s="91">
        <v>104</v>
      </c>
      <c r="AQ23" s="353"/>
      <c r="AR23" s="175" t="s">
        <v>132</v>
      </c>
      <c r="AS23"/>
      <c r="AT23"/>
      <c r="AU23"/>
      <c r="AV23"/>
      <c r="AW23"/>
      <c r="AZ23" s="54"/>
      <c r="BC23" s="49" t="str">
        <f>IFERROR((TP_DATA[[#This Row],[D, bottom '[m']]]+#REF!)/(2*#REF!/1000),"")</f>
        <v/>
      </c>
      <c r="BJ23" s="49"/>
      <c r="BN23" s="93"/>
      <c r="BO23" s="93"/>
      <c r="BT23" s="414" t="s">
        <v>595</v>
      </c>
      <c r="BU23" s="414">
        <v>5.6</v>
      </c>
      <c r="BV23" s="414">
        <v>5.6</v>
      </c>
      <c r="BW23" s="414">
        <v>21608</v>
      </c>
      <c r="BX23" s="414"/>
      <c r="BY23" s="414"/>
      <c r="BZ23" s="414"/>
      <c r="CA23" s="414"/>
      <c r="CB23" s="414"/>
      <c r="CC23" s="67"/>
      <c r="CD23" s="384" t="s">
        <v>132</v>
      </c>
      <c r="CE23"/>
      <c r="CF23"/>
      <c r="CG23"/>
      <c r="CH23"/>
      <c r="CI23" s="49"/>
      <c r="CL23" s="77"/>
      <c r="CN23" s="53"/>
      <c r="CO23" s="49" t="str">
        <f>IFERROR((TOWER_DATA[[#This Row],[D, bottom '[m']]]+#REF!)/(2*#REF!/1000),"")</f>
        <v/>
      </c>
      <c r="CX23">
        <v>5</v>
      </c>
      <c r="CY23" s="93">
        <v>154.07</v>
      </c>
      <c r="CZ23" s="93">
        <v>151.13</v>
      </c>
      <c r="DA23">
        <v>6.49</v>
      </c>
      <c r="DB23">
        <v>6.49</v>
      </c>
      <c r="DC23">
        <v>32</v>
      </c>
      <c r="DE23" s="414" t="s">
        <v>391</v>
      </c>
      <c r="DF23" s="414">
        <v>155.87</v>
      </c>
      <c r="DG23" s="414">
        <v>155.87</v>
      </c>
      <c r="DH23" s="414">
        <v>12209</v>
      </c>
      <c r="DI23" s="414"/>
      <c r="DJ23" s="414"/>
      <c r="DK23" s="414"/>
      <c r="DL23" s="414"/>
      <c r="DM23" s="414"/>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70">
        <v>6</v>
      </c>
      <c r="AA24" s="90">
        <v>-14</v>
      </c>
      <c r="AB24" s="90">
        <v>-17.899999999999999</v>
      </c>
      <c r="AC24" s="90">
        <v>8.1565999999999992</v>
      </c>
      <c r="AD24" s="90">
        <v>8.4847999999999999</v>
      </c>
      <c r="AE24" s="91">
        <v>98</v>
      </c>
      <c r="AQ24" s="354"/>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X24">
        <v>6</v>
      </c>
      <c r="CY24" s="93">
        <v>151.13</v>
      </c>
      <c r="CZ24" s="93">
        <v>148.57</v>
      </c>
      <c r="DA24">
        <v>6.48</v>
      </c>
      <c r="DB24">
        <v>6.48</v>
      </c>
      <c r="DC24">
        <v>24</v>
      </c>
      <c r="DE24" s="414" t="s">
        <v>392</v>
      </c>
      <c r="DF24" s="414">
        <v>155.52000000000001</v>
      </c>
      <c r="DG24" s="414">
        <v>155.52000000000001</v>
      </c>
      <c r="DH24" s="414">
        <v>17996</v>
      </c>
      <c r="DI24" s="414"/>
      <c r="DJ24" s="414"/>
      <c r="DK24" s="414"/>
      <c r="DL24" s="414"/>
      <c r="DM24" s="414"/>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70">
        <v>7</v>
      </c>
      <c r="AA25" s="90">
        <v>-17.899999999999999</v>
      </c>
      <c r="AB25" s="90">
        <v>-21.8</v>
      </c>
      <c r="AC25" s="90">
        <v>8.4847999999999999</v>
      </c>
      <c r="AD25" s="90">
        <v>8.8131000000000004</v>
      </c>
      <c r="AE25" s="91">
        <v>94</v>
      </c>
      <c r="AW25"/>
      <c r="AZ25" s="54"/>
      <c r="BC25" s="49" t="str">
        <f>IFERROR((TP_DATA[[#This Row],[D, bottom '[m']]]+#REF!)/(2*#REF!/1000),"")</f>
        <v/>
      </c>
      <c r="BJ25" s="49"/>
      <c r="BN25" s="93"/>
      <c r="BO25" s="93"/>
      <c r="CI25" s="49"/>
      <c r="CL25" s="77"/>
      <c r="CN25" s="53"/>
      <c r="CO25" s="49" t="str">
        <f>IFERROR((TOWER_DATA[[#This Row],[D, bottom '[m']]]+#REF!)/(2*#REF!/1000),"")</f>
        <v/>
      </c>
      <c r="CX25">
        <v>7</v>
      </c>
      <c r="CY25" s="93">
        <v>148.57</v>
      </c>
      <c r="CZ25" s="93">
        <v>146.01</v>
      </c>
      <c r="DA25">
        <v>6.48</v>
      </c>
      <c r="DB25">
        <v>6.48</v>
      </c>
      <c r="DC25">
        <v>30</v>
      </c>
      <c r="DE25" s="414" t="s">
        <v>393</v>
      </c>
      <c r="DF25" s="414">
        <v>153.22</v>
      </c>
      <c r="DG25" s="414">
        <v>153.22</v>
      </c>
      <c r="DH25" s="414">
        <v>1440</v>
      </c>
      <c r="DI25" s="414"/>
      <c r="DJ25" s="414"/>
      <c r="DK25" s="414"/>
      <c r="DL25" s="414"/>
      <c r="DM25" s="414"/>
      <c r="EA25" s="224"/>
      <c r="EB25" s="224"/>
      <c r="EC25" s="58"/>
      <c r="ED25" s="58"/>
      <c r="EE25" s="224"/>
      <c r="EF25" s="224"/>
      <c r="EG25" s="58"/>
      <c r="EH25" s="58"/>
      <c r="EI25" s="58"/>
    </row>
    <row r="26" spans="1:146" ht="26.25" customHeight="1" thickBot="1">
      <c r="A26" s="222"/>
      <c r="B26" s="300"/>
      <c r="E26" s="205" t="s">
        <v>215</v>
      </c>
      <c r="K26"/>
      <c r="N26" s="63"/>
      <c r="O26" s="64"/>
      <c r="P26" s="361"/>
      <c r="Q26" s="139" t="str">
        <f>IFERROR((MP_DATA[[#This Row],[D, bottom '[m']]]+#REF!)/(2*#REF!/1000),"")</f>
        <v/>
      </c>
      <c r="R26" s="139"/>
      <c r="S26" s="139"/>
      <c r="T26" s="139"/>
      <c r="U26" s="139"/>
      <c r="V26" s="139"/>
      <c r="W26" s="139"/>
      <c r="X26" s="139"/>
      <c r="Y26" s="65"/>
      <c r="Z26" s="370">
        <v>8</v>
      </c>
      <c r="AA26" s="90">
        <v>-21.8</v>
      </c>
      <c r="AB26" s="90">
        <v>-25.7</v>
      </c>
      <c r="AC26" s="90">
        <v>8.8131000000000004</v>
      </c>
      <c r="AD26" s="90">
        <v>9.1414000000000009</v>
      </c>
      <c r="AE26" s="91">
        <v>92</v>
      </c>
      <c r="AQ26" s="84" t="s">
        <v>138</v>
      </c>
      <c r="AW26"/>
      <c r="AZ26" s="63"/>
      <c r="BA26" s="64"/>
      <c r="BB26" s="361"/>
      <c r="BC26" s="139" t="str">
        <f>IFERROR((TP_DATA[[#This Row],[D, bottom '[m']]]+#REF!)/(2*#REF!/1000),"")</f>
        <v/>
      </c>
      <c r="BD26" s="139"/>
      <c r="BE26" s="139"/>
      <c r="BF26" s="139"/>
      <c r="BG26" s="139"/>
      <c r="BH26" s="139"/>
      <c r="BI26" s="139"/>
      <c r="BJ26" s="139"/>
      <c r="BK26" s="65"/>
      <c r="BN26" s="93"/>
      <c r="BO26" s="93"/>
      <c r="CC26" s="84" t="s">
        <v>138</v>
      </c>
      <c r="CI26" s="49"/>
      <c r="CL26" s="166"/>
      <c r="CM26" s="139"/>
      <c r="CN26" s="361"/>
      <c r="CO26" s="139" t="str">
        <f>IFERROR((TOWER_DATA[[#This Row],[D, bottom '[m']]]+#REF!)/(2*#REF!/1000),"")</f>
        <v/>
      </c>
      <c r="CP26" s="139"/>
      <c r="CQ26" s="139"/>
      <c r="CR26" s="139"/>
      <c r="CS26" s="139"/>
      <c r="CT26" s="139"/>
      <c r="CU26" s="139"/>
      <c r="CV26" s="139"/>
      <c r="CW26" s="64"/>
      <c r="CX26">
        <v>8</v>
      </c>
      <c r="CY26" s="93">
        <v>146.01</v>
      </c>
      <c r="CZ26" s="93">
        <v>143.41999999999999</v>
      </c>
      <c r="DA26">
        <v>6.49</v>
      </c>
      <c r="DB26">
        <v>6.5</v>
      </c>
      <c r="DC26">
        <v>32</v>
      </c>
      <c r="DE26" s="414" t="s">
        <v>395</v>
      </c>
      <c r="DF26" s="414">
        <v>152.37</v>
      </c>
      <c r="DG26" s="414">
        <v>152.37</v>
      </c>
      <c r="DH26" s="414">
        <v>2836</v>
      </c>
      <c r="DI26" s="414"/>
      <c r="DJ26" s="414"/>
      <c r="DK26" s="414"/>
      <c r="DL26" s="414"/>
      <c r="DM26" s="414"/>
      <c r="EA26" s="224"/>
      <c r="EB26" s="224"/>
      <c r="EC26" s="58"/>
      <c r="ED26" s="58"/>
      <c r="EE26" s="224"/>
      <c r="EF26" s="224"/>
      <c r="EG26" s="58"/>
      <c r="EH26" s="58"/>
      <c r="EI26" s="58"/>
    </row>
    <row r="27" spans="1:146" s="215" customFormat="1" ht="18" hidden="1" customHeight="1" outlineLevel="1">
      <c r="A27" s="213"/>
      <c r="B27" s="301"/>
      <c r="C27" s="301"/>
      <c r="D27" s="214"/>
      <c r="E27" s="341" t="s">
        <v>128</v>
      </c>
      <c r="F27" s="333" t="s">
        <v>55</v>
      </c>
      <c r="G27" s="333" t="s">
        <v>53</v>
      </c>
      <c r="H27" s="333" t="s">
        <v>56</v>
      </c>
      <c r="I27" s="332" t="s">
        <v>440</v>
      </c>
      <c r="J27" s="333" t="s">
        <v>91</v>
      </c>
      <c r="K27" s="333" t="s">
        <v>87</v>
      </c>
      <c r="L27" s="333" t="s">
        <v>92</v>
      </c>
      <c r="M27" s="49"/>
      <c r="Q27" s="193" t="str">
        <f>IFERROR((MP_DATA[[#This Row],[D, bottom '[m']]]+#REF!)/(2*#REF!/1000),"")</f>
        <v/>
      </c>
      <c r="R27" s="193"/>
      <c r="S27" s="193"/>
      <c r="T27" s="193"/>
      <c r="U27" s="193"/>
      <c r="V27" s="193"/>
      <c r="W27" s="193"/>
      <c r="X27" s="193"/>
      <c r="Y27" s="216"/>
      <c r="Z27" s="370">
        <v>9</v>
      </c>
      <c r="AA27" s="90">
        <v>-25.7</v>
      </c>
      <c r="AB27" s="90">
        <v>-29.6</v>
      </c>
      <c r="AC27" s="90">
        <v>9.1414000000000009</v>
      </c>
      <c r="AD27" s="90">
        <v>9.4696999999999996</v>
      </c>
      <c r="AE27" s="91">
        <v>90</v>
      </c>
      <c r="AQ27" s="340" t="s">
        <v>128</v>
      </c>
      <c r="AR27" s="333" t="s">
        <v>55</v>
      </c>
      <c r="AS27" s="333" t="s">
        <v>53</v>
      </c>
      <c r="AT27" s="333" t="s">
        <v>56</v>
      </c>
      <c r="AU27" s="332" t="s">
        <v>440</v>
      </c>
      <c r="AV27" s="333" t="s">
        <v>91</v>
      </c>
      <c r="AW27" s="333" t="s">
        <v>87</v>
      </c>
      <c r="AX27" s="333" t="s">
        <v>92</v>
      </c>
      <c r="BC27" s="193" t="str">
        <f>IFERROR((TP_DATA[[#This Row],[D, bottom '[m']]]+#REF!)/(2*#REF!/1000),"")</f>
        <v/>
      </c>
      <c r="BD27" s="193"/>
      <c r="BE27" s="193"/>
      <c r="BF27" s="193"/>
      <c r="BG27" s="193"/>
      <c r="BH27" s="193"/>
      <c r="BI27" s="193"/>
      <c r="BJ27" s="193"/>
      <c r="BK27" s="216"/>
      <c r="BN27" s="217"/>
      <c r="BO27" s="217"/>
      <c r="CC27" s="375" t="s">
        <v>128</v>
      </c>
      <c r="CD27" s="376" t="s">
        <v>55</v>
      </c>
      <c r="CE27" s="376" t="s">
        <v>53</v>
      </c>
      <c r="CF27" s="376" t="s">
        <v>56</v>
      </c>
      <c r="CG27" s="374" t="s">
        <v>440</v>
      </c>
      <c r="CH27" s="376" t="s">
        <v>91</v>
      </c>
      <c r="CI27" s="376" t="s">
        <v>87</v>
      </c>
      <c r="CJ27" s="376" t="s">
        <v>92</v>
      </c>
      <c r="CK27" s="351"/>
      <c r="CO27" s="193" t="str">
        <f>IFERROR((TOWER_DATA[[#This Row],[D, bottom '[m']]]+#REF!)/(2*#REF!/1000),"")</f>
        <v/>
      </c>
      <c r="CP27" s="193"/>
      <c r="CQ27" s="193"/>
      <c r="CR27" s="193"/>
      <c r="CS27" s="193"/>
      <c r="CT27" s="193"/>
      <c r="CU27" s="193"/>
      <c r="CV27" s="193"/>
      <c r="CX27" s="215">
        <v>9</v>
      </c>
      <c r="CY27" s="217">
        <v>143.41999999999999</v>
      </c>
      <c r="CZ27" s="217">
        <v>143.27000000000001</v>
      </c>
      <c r="DA27" s="215">
        <v>6.5</v>
      </c>
      <c r="DB27" s="215">
        <v>6.5</v>
      </c>
      <c r="DC27" s="215">
        <v>32</v>
      </c>
      <c r="DE27" s="418" t="s">
        <v>396</v>
      </c>
      <c r="DF27" s="418">
        <v>152.37</v>
      </c>
      <c r="DG27" s="418">
        <v>152.37</v>
      </c>
      <c r="DH27" s="418">
        <v>773</v>
      </c>
      <c r="DI27" s="418"/>
      <c r="DJ27" s="418"/>
      <c r="DK27" s="418"/>
      <c r="DL27" s="418"/>
      <c r="DM27" s="418"/>
      <c r="DP27" s="211"/>
      <c r="DT27" s="218"/>
      <c r="DU27" s="218"/>
      <c r="DZ27" s="216"/>
      <c r="EA27" s="49"/>
      <c r="EB27" s="49"/>
      <c r="EE27" s="49"/>
      <c r="EF27" s="49"/>
      <c r="EP27" s="216"/>
    </row>
    <row r="28" spans="1:146" s="215" customFormat="1" ht="18" hidden="1" customHeight="1" outlineLevel="1">
      <c r="A28" s="213"/>
      <c r="B28" s="301"/>
      <c r="C28" s="301"/>
      <c r="D28" s="214"/>
      <c r="E28" s="215" t="s">
        <v>519</v>
      </c>
      <c r="F28" s="193" t="s">
        <v>471</v>
      </c>
      <c r="G28" s="215" t="s">
        <v>513</v>
      </c>
      <c r="H28" s="215" t="s">
        <v>514</v>
      </c>
      <c r="I28" s="215" t="s">
        <v>445</v>
      </c>
      <c r="J28" s="215">
        <v>41</v>
      </c>
      <c r="K28" s="215" t="s">
        <v>48</v>
      </c>
      <c r="L28" s="215" t="s">
        <v>515</v>
      </c>
      <c r="Q28" s="193" t="str">
        <f>IFERROR((MP_DATA[[#This Row],[D, bottom '[m']]]+#REF!)/(2*#REF!/1000),"")</f>
        <v/>
      </c>
      <c r="R28" s="193"/>
      <c r="S28" s="193"/>
      <c r="T28" s="193"/>
      <c r="U28" s="193"/>
      <c r="V28" s="193"/>
      <c r="W28" s="193"/>
      <c r="X28" s="193"/>
      <c r="Y28" s="216"/>
      <c r="Z28" s="370">
        <v>10</v>
      </c>
      <c r="AA28" s="90">
        <v>-29.6</v>
      </c>
      <c r="AB28" s="90">
        <v>-33.5</v>
      </c>
      <c r="AC28" s="90">
        <v>9.4696999999999996</v>
      </c>
      <c r="AD28" s="90">
        <v>9.8000000000000007</v>
      </c>
      <c r="AE28" s="91">
        <v>90</v>
      </c>
      <c r="AQ28" s="211" t="s">
        <v>542</v>
      </c>
      <c r="AR28" s="215" t="s">
        <v>471</v>
      </c>
      <c r="AS28" s="215" t="s">
        <v>513</v>
      </c>
      <c r="AT28" s="215" t="s">
        <v>514</v>
      </c>
      <c r="AU28" s="215" t="s">
        <v>445</v>
      </c>
      <c r="AV28" s="215" t="s">
        <v>57</v>
      </c>
      <c r="AW28" s="215" t="s">
        <v>48</v>
      </c>
      <c r="AX28" s="215" t="s">
        <v>515</v>
      </c>
      <c r="BC28" s="193" t="str">
        <f>IFERROR((TP_DATA[[#This Row],[D, bottom '[m']]]+#REF!)/(2*#REF!/1000),"")</f>
        <v/>
      </c>
      <c r="BD28" s="193"/>
      <c r="BE28" s="193"/>
      <c r="BF28" s="193"/>
      <c r="BG28" s="193"/>
      <c r="BH28" s="193"/>
      <c r="BI28" s="193"/>
      <c r="BJ28" s="193"/>
      <c r="BK28" s="216"/>
      <c r="BN28" s="217"/>
      <c r="BO28" s="217"/>
      <c r="CC28" s="54" t="s">
        <v>563</v>
      </c>
      <c r="CD28" s="51" t="s">
        <v>471</v>
      </c>
      <c r="CE28" s="49" t="s">
        <v>513</v>
      </c>
      <c r="CF28" s="53" t="s">
        <v>562</v>
      </c>
      <c r="CG28" s="49" t="s">
        <v>445</v>
      </c>
      <c r="CH28" s="193" t="s">
        <v>57</v>
      </c>
      <c r="CI28" s="193" t="s">
        <v>57</v>
      </c>
      <c r="CJ28" s="373" t="s">
        <v>472</v>
      </c>
      <c r="CK28" s="49"/>
      <c r="CO28" s="193" t="str">
        <f>IFERROR((TOWER_DATA[[#This Row],[D, bottom '[m']]]+#REF!)/(2*#REF!/1000),"")</f>
        <v/>
      </c>
      <c r="CP28" s="193"/>
      <c r="CQ28" s="193"/>
      <c r="CR28" s="193"/>
      <c r="CS28" s="193"/>
      <c r="CT28" s="193"/>
      <c r="CU28" s="193"/>
      <c r="CV28" s="193"/>
      <c r="CX28" s="215">
        <v>10</v>
      </c>
      <c r="CY28" s="217">
        <v>143.27000000000001</v>
      </c>
      <c r="CZ28" s="217">
        <v>143.13</v>
      </c>
      <c r="DA28" s="215">
        <v>6.5</v>
      </c>
      <c r="DB28" s="215">
        <v>6.5</v>
      </c>
      <c r="DC28" s="215">
        <v>32</v>
      </c>
      <c r="DE28" s="418" t="s">
        <v>394</v>
      </c>
      <c r="DF28" s="418">
        <v>152.37</v>
      </c>
      <c r="DG28" s="418">
        <v>152.37</v>
      </c>
      <c r="DH28" s="418">
        <v>2104</v>
      </c>
      <c r="DI28" s="418"/>
      <c r="DJ28" s="418"/>
      <c r="DK28" s="418"/>
      <c r="DL28" s="418"/>
      <c r="DM28" s="418"/>
      <c r="DN28" s="219"/>
      <c r="DP28" s="211"/>
      <c r="DT28" s="218"/>
      <c r="DU28" s="218"/>
      <c r="DZ28" s="216"/>
      <c r="EA28" s="215" t="s">
        <v>214</v>
      </c>
      <c r="EB28" s="215">
        <v>13</v>
      </c>
      <c r="EC28" s="215">
        <v>240</v>
      </c>
      <c r="ED28" s="215">
        <v>1102065</v>
      </c>
      <c r="EE28" s="215">
        <v>276287200</v>
      </c>
      <c r="EF28" s="215">
        <v>276287200</v>
      </c>
      <c r="EG28" s="215">
        <v>3.4</v>
      </c>
      <c r="EH28" s="215">
        <v>3.4</v>
      </c>
      <c r="EI28" s="215" t="s">
        <v>99</v>
      </c>
      <c r="EP28" s="216"/>
    </row>
    <row r="29" spans="1:146" s="215" customFormat="1" ht="18" hidden="1" customHeight="1" outlineLevel="1">
      <c r="A29" s="213"/>
      <c r="B29" s="301"/>
      <c r="C29" s="301"/>
      <c r="D29" s="214"/>
      <c r="E29" s="215" t="s">
        <v>517</v>
      </c>
      <c r="F29" s="193" t="s">
        <v>471</v>
      </c>
      <c r="G29" s="215" t="s">
        <v>513</v>
      </c>
      <c r="H29" s="215" t="s">
        <v>514</v>
      </c>
      <c r="I29" s="215" t="s">
        <v>445</v>
      </c>
      <c r="J29" s="215">
        <v>41</v>
      </c>
      <c r="K29" s="215" t="s">
        <v>48</v>
      </c>
      <c r="L29" s="215" t="s">
        <v>516</v>
      </c>
      <c r="Q29" s="193" t="str">
        <f>IFERROR((MP_DATA[[#This Row],[D, bottom '[m']]]+#REF!)/(2*#REF!/1000),"")</f>
        <v/>
      </c>
      <c r="R29" s="193"/>
      <c r="S29" s="193"/>
      <c r="T29" s="193"/>
      <c r="U29" s="193"/>
      <c r="V29" s="193"/>
      <c r="W29" s="193"/>
      <c r="X29" s="193"/>
      <c r="Y29" s="216"/>
      <c r="Z29" s="370">
        <v>11</v>
      </c>
      <c r="AA29" s="90">
        <v>-33.5</v>
      </c>
      <c r="AB29" s="90">
        <v>-36.799999999999997</v>
      </c>
      <c r="AC29" s="90">
        <v>9.8000000000000007</v>
      </c>
      <c r="AD29" s="90">
        <v>9.8000000000000007</v>
      </c>
      <c r="AE29" s="91">
        <v>90</v>
      </c>
      <c r="AQ29" s="211" t="s">
        <v>544</v>
      </c>
      <c r="AR29" s="215" t="s">
        <v>471</v>
      </c>
      <c r="AS29" s="215" t="s">
        <v>513</v>
      </c>
      <c r="AT29" s="215" t="s">
        <v>514</v>
      </c>
      <c r="AU29" s="215" t="s">
        <v>445</v>
      </c>
      <c r="AV29" s="215" t="s">
        <v>57</v>
      </c>
      <c r="AW29" s="215" t="s">
        <v>48</v>
      </c>
      <c r="AX29" s="215" t="s">
        <v>516</v>
      </c>
      <c r="BC29" s="193" t="str">
        <f>IFERROR((TP_DATA[[#This Row],[D, bottom '[m']]]+#REF!)/(2*#REF!/1000),"")</f>
        <v/>
      </c>
      <c r="BD29" s="193"/>
      <c r="BE29" s="193"/>
      <c r="BF29" s="193"/>
      <c r="BG29" s="193"/>
      <c r="BH29" s="193"/>
      <c r="BI29" s="193"/>
      <c r="BJ29" s="193"/>
      <c r="BK29" s="216"/>
      <c r="BN29" s="217"/>
      <c r="BO29" s="217"/>
      <c r="CC29" s="211" t="s">
        <v>569</v>
      </c>
      <c r="CD29" s="193" t="s">
        <v>337</v>
      </c>
      <c r="CE29" s="193" t="s">
        <v>473</v>
      </c>
      <c r="CF29" s="215" t="s">
        <v>568</v>
      </c>
      <c r="CG29" s="193" t="s">
        <v>445</v>
      </c>
      <c r="CH29" s="193" t="s">
        <v>57</v>
      </c>
      <c r="CI29" s="193" t="s">
        <v>57</v>
      </c>
      <c r="CJ29" s="342" t="s">
        <v>564</v>
      </c>
      <c r="CO29" s="193" t="str">
        <f>IFERROR((TOWER_DATA[[#This Row],[D, bottom '[m']]]+#REF!)/(2*#REF!/1000),"")</f>
        <v/>
      </c>
      <c r="CP29" s="193"/>
      <c r="CQ29" s="193"/>
      <c r="CR29" s="193"/>
      <c r="CS29" s="193"/>
      <c r="CT29" s="193"/>
      <c r="CU29" s="193"/>
      <c r="CV29" s="193"/>
      <c r="CX29" s="215">
        <v>11</v>
      </c>
      <c r="CY29" s="217">
        <v>143.13</v>
      </c>
      <c r="CZ29" s="217">
        <v>140.79</v>
      </c>
      <c r="DA29" s="215">
        <v>6.5</v>
      </c>
      <c r="DB29" s="215">
        <v>6.63</v>
      </c>
      <c r="DC29" s="215">
        <v>32</v>
      </c>
      <c r="DE29" s="418" t="s">
        <v>397</v>
      </c>
      <c r="DF29" s="418">
        <v>152.22999999999999</v>
      </c>
      <c r="DG29" s="418">
        <v>152.22999999999999</v>
      </c>
      <c r="DH29" s="418">
        <v>910</v>
      </c>
      <c r="DI29" s="418"/>
      <c r="DJ29" s="418"/>
      <c r="DK29" s="418"/>
      <c r="DL29" s="418"/>
      <c r="DM29" s="418"/>
      <c r="DN29" s="219"/>
      <c r="DP29" s="211"/>
      <c r="DT29" s="218"/>
      <c r="DU29" s="218"/>
      <c r="DZ29" s="216"/>
      <c r="EA29" s="215" t="s">
        <v>212</v>
      </c>
      <c r="EB29" s="215">
        <v>13</v>
      </c>
      <c r="EC29" s="215">
        <v>240</v>
      </c>
      <c r="ED29" s="215">
        <v>1102065</v>
      </c>
      <c r="EE29" s="215">
        <v>276287200</v>
      </c>
      <c r="EF29" s="215">
        <v>276287200</v>
      </c>
      <c r="EG29" s="215">
        <v>3.4</v>
      </c>
      <c r="EH29" s="215">
        <v>3.4</v>
      </c>
      <c r="EI29" s="215" t="s">
        <v>99</v>
      </c>
      <c r="EP29" s="216"/>
    </row>
    <row r="30" spans="1:146" s="215" customFormat="1" ht="18" hidden="1" customHeight="1" outlineLevel="1">
      <c r="A30" s="213"/>
      <c r="B30" s="301"/>
      <c r="C30" s="301"/>
      <c r="D30" s="214"/>
      <c r="E30" s="215" t="s">
        <v>476</v>
      </c>
      <c r="F30" s="193" t="s">
        <v>337</v>
      </c>
      <c r="G30" s="215" t="s">
        <v>438</v>
      </c>
      <c r="H30" s="215" t="s">
        <v>451</v>
      </c>
      <c r="I30" s="215" t="s">
        <v>445</v>
      </c>
      <c r="J30" s="215">
        <v>44</v>
      </c>
      <c r="K30" s="215" t="s">
        <v>48</v>
      </c>
      <c r="L30" s="215" t="s">
        <v>338</v>
      </c>
      <c r="Q30" s="193" t="str">
        <f>IFERROR((MP_DATA[[#This Row],[D, bottom '[m']]]+#REF!)/(2*#REF!/1000),"")</f>
        <v/>
      </c>
      <c r="R30" s="193"/>
      <c r="S30" s="193"/>
      <c r="T30" s="193"/>
      <c r="U30" s="193"/>
      <c r="V30" s="193"/>
      <c r="W30" s="193"/>
      <c r="X30" s="193"/>
      <c r="Y30" s="216"/>
      <c r="Z30" s="370">
        <v>12</v>
      </c>
      <c r="AA30" s="90">
        <v>-36.799999999999997</v>
      </c>
      <c r="AB30" s="90">
        <v>-40.200000000000003</v>
      </c>
      <c r="AC30" s="90">
        <v>9.8000000000000007</v>
      </c>
      <c r="AD30" s="90">
        <v>9.8000000000000007</v>
      </c>
      <c r="AE30" s="91">
        <v>98</v>
      </c>
      <c r="AQ30" s="211" t="s">
        <v>528</v>
      </c>
      <c r="AR30" s="215" t="s">
        <v>337</v>
      </c>
      <c r="AS30" s="215" t="s">
        <v>438</v>
      </c>
      <c r="AT30" s="215" t="s">
        <v>451</v>
      </c>
      <c r="AU30" s="215" t="s">
        <v>445</v>
      </c>
      <c r="AV30" s="215" t="s">
        <v>57</v>
      </c>
      <c r="AW30" s="215" t="s">
        <v>48</v>
      </c>
      <c r="AX30" s="215" t="s">
        <v>338</v>
      </c>
      <c r="BC30" s="193" t="str">
        <f>IFERROR((TP_DATA[[#This Row],[D, bottom '[m']]]+#REF!)/(2*#REF!/1000),"")</f>
        <v/>
      </c>
      <c r="BD30" s="193"/>
      <c r="BE30" s="193"/>
      <c r="BF30" s="193"/>
      <c r="BG30" s="193"/>
      <c r="BH30" s="193"/>
      <c r="BI30" s="193"/>
      <c r="BJ30" s="193"/>
      <c r="BK30" s="216"/>
      <c r="BN30" s="217"/>
      <c r="BO30" s="217"/>
      <c r="CC30" s="211" t="s">
        <v>577</v>
      </c>
      <c r="CD30" s="193" t="s">
        <v>337</v>
      </c>
      <c r="CE30" s="193" t="s">
        <v>473</v>
      </c>
      <c r="CF30" s="215" t="s">
        <v>576</v>
      </c>
      <c r="CG30" s="193" t="s">
        <v>445</v>
      </c>
      <c r="CH30" s="193" t="s">
        <v>57</v>
      </c>
      <c r="CI30" s="193" t="s">
        <v>57</v>
      </c>
      <c r="CJ30" s="215" t="s">
        <v>547</v>
      </c>
      <c r="CO30" s="193" t="str">
        <f>IFERROR((TOWER_DATA[[#This Row],[D, bottom '[m']]]+#REF!)/(2*#REF!/1000),"")</f>
        <v/>
      </c>
      <c r="CP30" s="193"/>
      <c r="CQ30" s="193"/>
      <c r="CR30" s="193"/>
      <c r="CS30" s="193"/>
      <c r="CT30" s="193"/>
      <c r="CU30" s="193"/>
      <c r="CV30" s="193"/>
      <c r="CX30" s="215">
        <v>12</v>
      </c>
      <c r="CY30" s="217">
        <v>140.79</v>
      </c>
      <c r="CZ30" s="217">
        <v>138.49</v>
      </c>
      <c r="DA30" s="215">
        <v>6.62</v>
      </c>
      <c r="DB30" s="215">
        <v>6.75</v>
      </c>
      <c r="DC30" s="215">
        <v>28</v>
      </c>
      <c r="DE30" s="418" t="s">
        <v>388</v>
      </c>
      <c r="DF30" s="418">
        <v>151.08000000000001</v>
      </c>
      <c r="DG30" s="418">
        <v>151.08000000000001</v>
      </c>
      <c r="DH30" s="418">
        <v>5000</v>
      </c>
      <c r="DI30" s="418"/>
      <c r="DJ30" s="418"/>
      <c r="DK30" s="418"/>
      <c r="DL30" s="418"/>
      <c r="DM30" s="418"/>
      <c r="DN30" s="219"/>
      <c r="DP30" s="211"/>
      <c r="DT30" s="218"/>
      <c r="DU30" s="218"/>
      <c r="DZ30" s="216"/>
      <c r="EA30" s="215" t="s">
        <v>213</v>
      </c>
      <c r="EB30" s="215">
        <v>13</v>
      </c>
      <c r="EC30" s="215">
        <v>240</v>
      </c>
      <c r="ED30" s="215">
        <v>1102065</v>
      </c>
      <c r="EE30" s="215">
        <v>276287200</v>
      </c>
      <c r="EF30" s="215">
        <v>276287200</v>
      </c>
      <c r="EG30" s="215">
        <v>3.4</v>
      </c>
      <c r="EH30" s="215">
        <v>3.4</v>
      </c>
      <c r="EI30" s="215" t="s">
        <v>99</v>
      </c>
      <c r="EP30" s="216"/>
    </row>
    <row r="31" spans="1:146" s="215" customFormat="1" ht="18" hidden="1" customHeight="1" outlineLevel="1">
      <c r="A31" s="213"/>
      <c r="B31" s="301"/>
      <c r="C31" s="301"/>
      <c r="D31" s="214"/>
      <c r="E31" s="215" t="s">
        <v>477</v>
      </c>
      <c r="F31" s="193" t="s">
        <v>337</v>
      </c>
      <c r="G31" s="215" t="s">
        <v>438</v>
      </c>
      <c r="H31" s="215" t="s">
        <v>452</v>
      </c>
      <c r="I31" s="215" t="s">
        <v>445</v>
      </c>
      <c r="J31" s="215">
        <v>45</v>
      </c>
      <c r="K31" s="215" t="s">
        <v>48</v>
      </c>
      <c r="L31" s="215" t="s">
        <v>338</v>
      </c>
      <c r="Q31" s="193" t="str">
        <f>IFERROR((MP_DATA[[#This Row],[D, bottom '[m']]]+#REF!)/(2*#REF!/1000),"")</f>
        <v/>
      </c>
      <c r="R31" s="193"/>
      <c r="S31" s="193"/>
      <c r="T31" s="193"/>
      <c r="U31" s="193"/>
      <c r="V31" s="193"/>
      <c r="W31" s="193"/>
      <c r="X31" s="193"/>
      <c r="Y31" s="216"/>
      <c r="Z31" s="370">
        <v>13</v>
      </c>
      <c r="AA31" s="90">
        <v>-40.200000000000003</v>
      </c>
      <c r="AB31" s="90">
        <v>-43.8</v>
      </c>
      <c r="AC31" s="90">
        <v>9.8000000000000007</v>
      </c>
      <c r="AD31" s="90">
        <v>9.8000000000000007</v>
      </c>
      <c r="AE31" s="91">
        <v>88</v>
      </c>
      <c r="AQ31" s="211" t="s">
        <v>529</v>
      </c>
      <c r="AR31" s="215" t="s">
        <v>337</v>
      </c>
      <c r="AS31" s="215" t="s">
        <v>438</v>
      </c>
      <c r="AT31" s="215" t="s">
        <v>452</v>
      </c>
      <c r="AU31" s="215" t="s">
        <v>445</v>
      </c>
      <c r="AV31" s="215" t="s">
        <v>57</v>
      </c>
      <c r="AW31" s="215" t="s">
        <v>48</v>
      </c>
      <c r="AX31" s="215" t="s">
        <v>338</v>
      </c>
      <c r="BC31" s="193" t="str">
        <f>IFERROR((TP_DATA[[#This Row],[D, bottom '[m']]]+#REF!)/(2*#REF!/1000),"")</f>
        <v/>
      </c>
      <c r="BD31" s="193"/>
      <c r="BE31" s="193"/>
      <c r="BF31" s="193"/>
      <c r="BG31" s="193"/>
      <c r="BH31" s="193"/>
      <c r="BI31" s="193"/>
      <c r="BJ31" s="193"/>
      <c r="BK31" s="216"/>
      <c r="BN31" s="217"/>
      <c r="BO31" s="217"/>
      <c r="CC31" s="211" t="s">
        <v>572</v>
      </c>
      <c r="CD31" s="193" t="s">
        <v>337</v>
      </c>
      <c r="CE31" s="193" t="s">
        <v>473</v>
      </c>
      <c r="CF31" s="215" t="s">
        <v>571</v>
      </c>
      <c r="CG31" s="193" t="s">
        <v>445</v>
      </c>
      <c r="CH31" s="193" t="s">
        <v>57</v>
      </c>
      <c r="CI31" s="193" t="s">
        <v>57</v>
      </c>
      <c r="CJ31" s="215" t="s">
        <v>570</v>
      </c>
      <c r="CO31" s="193" t="str">
        <f>IFERROR((TOWER_DATA[[#This Row],[D, bottom '[m']]]+#REF!)/(2*#REF!/1000),"")</f>
        <v/>
      </c>
      <c r="CP31" s="193"/>
      <c r="CQ31" s="193"/>
      <c r="CR31" s="193"/>
      <c r="CS31" s="193"/>
      <c r="CT31" s="193"/>
      <c r="CU31" s="193"/>
      <c r="CV31" s="193"/>
      <c r="CX31" s="215">
        <v>13</v>
      </c>
      <c r="CY31" s="217">
        <v>138.49</v>
      </c>
      <c r="CZ31" s="217">
        <v>136.19</v>
      </c>
      <c r="DA31" s="215">
        <v>6.75</v>
      </c>
      <c r="DB31" s="215">
        <v>6.87</v>
      </c>
      <c r="DC31" s="215">
        <v>28</v>
      </c>
      <c r="DE31" s="418" t="s">
        <v>398</v>
      </c>
      <c r="DF31" s="418">
        <v>148.27000000000001</v>
      </c>
      <c r="DG31" s="418">
        <v>148.27000000000001</v>
      </c>
      <c r="DH31" s="418">
        <v>455</v>
      </c>
      <c r="DI31" s="418"/>
      <c r="DJ31" s="418"/>
      <c r="DK31" s="418"/>
      <c r="DL31" s="418"/>
      <c r="DM31" s="418"/>
      <c r="DN31" s="219"/>
      <c r="DP31" s="211"/>
      <c r="DT31" s="218"/>
      <c r="DU31" s="218"/>
      <c r="DZ31" s="216"/>
      <c r="EP31" s="216"/>
    </row>
    <row r="32" spans="1:146" s="215" customFormat="1" ht="18" hidden="1" customHeight="1" outlineLevel="1">
      <c r="A32" s="213"/>
      <c r="B32" s="301"/>
      <c r="C32" s="301"/>
      <c r="D32" s="214"/>
      <c r="E32" s="215" t="s">
        <v>479</v>
      </c>
      <c r="F32" s="193" t="s">
        <v>337</v>
      </c>
      <c r="G32" s="215" t="s">
        <v>478</v>
      </c>
      <c r="H32" s="215" t="s">
        <v>453</v>
      </c>
      <c r="I32" s="215" t="s">
        <v>445</v>
      </c>
      <c r="J32" s="215">
        <v>43</v>
      </c>
      <c r="K32" s="215" t="s">
        <v>48</v>
      </c>
      <c r="L32" s="215" t="s">
        <v>338</v>
      </c>
      <c r="Q32" s="193" t="str">
        <f>IFERROR((MP_DATA[[#This Row],[D, bottom '[m']]]+#REF!)/(2*#REF!/1000),"")</f>
        <v/>
      </c>
      <c r="R32" s="193"/>
      <c r="S32" s="193"/>
      <c r="T32" s="193"/>
      <c r="U32" s="193"/>
      <c r="V32" s="193"/>
      <c r="W32" s="193"/>
      <c r="X32" s="193"/>
      <c r="Y32" s="216"/>
      <c r="Z32" s="370">
        <v>14</v>
      </c>
      <c r="AA32" s="90">
        <v>-43.8</v>
      </c>
      <c r="AB32" s="90">
        <v>-47.8</v>
      </c>
      <c r="AC32" s="90">
        <v>9.8000000000000007</v>
      </c>
      <c r="AD32" s="90">
        <v>9.8000000000000007</v>
      </c>
      <c r="AE32" s="91">
        <v>88</v>
      </c>
      <c r="AQ32" s="211" t="s">
        <v>531</v>
      </c>
      <c r="AR32" s="215" t="s">
        <v>337</v>
      </c>
      <c r="AS32" s="215" t="s">
        <v>478</v>
      </c>
      <c r="AT32" s="215" t="s">
        <v>530</v>
      </c>
      <c r="AU32" s="215" t="s">
        <v>445</v>
      </c>
      <c r="AV32" s="215" t="s">
        <v>57</v>
      </c>
      <c r="AW32" s="215" t="s">
        <v>48</v>
      </c>
      <c r="AX32" s="215" t="s">
        <v>338</v>
      </c>
      <c r="BC32" s="193" t="str">
        <f>IFERROR((TP_DATA[[#This Row],[D, bottom '[m']]]+#REF!)/(2*#REF!/1000),"")</f>
        <v/>
      </c>
      <c r="BD32" s="193"/>
      <c r="BE32" s="193"/>
      <c r="BF32" s="193"/>
      <c r="BG32" s="193"/>
      <c r="BH32" s="193"/>
      <c r="BI32" s="193"/>
      <c r="BJ32" s="193"/>
      <c r="BK32" s="216"/>
      <c r="BN32" s="217"/>
      <c r="BO32" s="217"/>
      <c r="CC32" s="211" t="s">
        <v>567</v>
      </c>
      <c r="CD32" s="193" t="s">
        <v>337</v>
      </c>
      <c r="CE32" s="193" t="s">
        <v>473</v>
      </c>
      <c r="CF32" s="215" t="s">
        <v>566</v>
      </c>
      <c r="CG32" s="193" t="s">
        <v>445</v>
      </c>
      <c r="CH32" s="193" t="s">
        <v>57</v>
      </c>
      <c r="CI32" s="378" t="s">
        <v>57</v>
      </c>
      <c r="CJ32" s="215" t="s">
        <v>565</v>
      </c>
      <c r="CO32" s="193" t="str">
        <f>IFERROR((TOWER_DATA[[#This Row],[D, bottom '[m']]]+#REF!)/(2*#REF!/1000),"")</f>
        <v/>
      </c>
      <c r="CP32" s="193"/>
      <c r="CQ32" s="193"/>
      <c r="CR32" s="193"/>
      <c r="CS32" s="193"/>
      <c r="CT32" s="193"/>
      <c r="CU32" s="193"/>
      <c r="CV32" s="193"/>
      <c r="CX32" s="215">
        <v>14</v>
      </c>
      <c r="CY32" s="217">
        <v>136.19</v>
      </c>
      <c r="CZ32" s="217">
        <v>133.88</v>
      </c>
      <c r="DA32" s="215">
        <v>6.87</v>
      </c>
      <c r="DB32" s="215">
        <v>7</v>
      </c>
      <c r="DC32" s="215">
        <v>28</v>
      </c>
      <c r="DE32" s="418" t="s">
        <v>399</v>
      </c>
      <c r="DF32" s="418">
        <v>146.19</v>
      </c>
      <c r="DG32" s="418">
        <v>146.19</v>
      </c>
      <c r="DH32" s="418">
        <v>7201</v>
      </c>
      <c r="DI32" s="418"/>
      <c r="DJ32" s="418"/>
      <c r="DK32" s="418"/>
      <c r="DL32" s="418"/>
      <c r="DM32" s="418"/>
      <c r="DN32" s="219"/>
      <c r="DP32" s="211"/>
      <c r="DT32" s="218"/>
      <c r="DU32" s="218"/>
      <c r="DZ32" s="216"/>
      <c r="EP32" s="216"/>
    </row>
    <row r="33" spans="1:146" s="215" customFormat="1" ht="18" hidden="1" customHeight="1" outlineLevel="1">
      <c r="A33" s="213"/>
      <c r="B33" s="301"/>
      <c r="C33" s="301"/>
      <c r="D33" s="214"/>
      <c r="E33" s="218" t="s">
        <v>480</v>
      </c>
      <c r="F33" s="258" t="s">
        <v>337</v>
      </c>
      <c r="G33" s="215" t="s">
        <v>478</v>
      </c>
      <c r="H33" s="217" t="s">
        <v>444</v>
      </c>
      <c r="I33" s="217" t="s">
        <v>445</v>
      </c>
      <c r="J33" s="218">
        <v>43</v>
      </c>
      <c r="K33" s="215" t="s">
        <v>48</v>
      </c>
      <c r="L33" s="215" t="s">
        <v>338</v>
      </c>
      <c r="Q33" s="359" t="str">
        <f>IFERROR((MP_DATA[[#This Row],[D, bottom '[m']]]+#REF!)/(2*#REF!/1000),"")</f>
        <v/>
      </c>
      <c r="R33" s="193"/>
      <c r="S33" s="193"/>
      <c r="T33" s="193"/>
      <c r="U33" s="193"/>
      <c r="V33" s="193"/>
      <c r="W33" s="193"/>
      <c r="X33" s="193"/>
      <c r="Y33" s="216"/>
      <c r="Z33" s="370">
        <v>15</v>
      </c>
      <c r="AA33" s="90">
        <v>-47.8</v>
      </c>
      <c r="AB33" s="90">
        <v>-51.8</v>
      </c>
      <c r="AC33" s="90">
        <v>9.8000000000000007</v>
      </c>
      <c r="AD33" s="90">
        <v>9.8000000000000007</v>
      </c>
      <c r="AE33" s="91">
        <v>88</v>
      </c>
      <c r="AQ33" s="212" t="s">
        <v>532</v>
      </c>
      <c r="AR33" s="217" t="s">
        <v>337</v>
      </c>
      <c r="AS33" s="217" t="s">
        <v>478</v>
      </c>
      <c r="AT33" s="217" t="s">
        <v>524</v>
      </c>
      <c r="AU33" s="217" t="s">
        <v>445</v>
      </c>
      <c r="AV33" s="218" t="s">
        <v>57</v>
      </c>
      <c r="AW33" s="215" t="s">
        <v>48</v>
      </c>
      <c r="AX33" s="215" t="s">
        <v>338</v>
      </c>
      <c r="BC33" s="359" t="str">
        <f>IFERROR((TP_DATA[[#This Row],[D, bottom '[m']]]+#REF!)/(2*#REF!/1000),"")</f>
        <v/>
      </c>
      <c r="BD33" s="193"/>
      <c r="BE33" s="193"/>
      <c r="BF33" s="193"/>
      <c r="BG33" s="193"/>
      <c r="BH33" s="193"/>
      <c r="BI33" s="193"/>
      <c r="BJ33" s="193"/>
      <c r="BK33" s="216"/>
      <c r="BN33" s="217"/>
      <c r="BO33" s="217"/>
      <c r="CC33" s="212" t="s">
        <v>574</v>
      </c>
      <c r="CD33" s="258" t="s">
        <v>337</v>
      </c>
      <c r="CE33" s="258" t="s">
        <v>473</v>
      </c>
      <c r="CF33" s="217" t="s">
        <v>550</v>
      </c>
      <c r="CG33" s="258" t="s">
        <v>445</v>
      </c>
      <c r="CH33" s="379" t="s">
        <v>57</v>
      </c>
      <c r="CI33" s="378" t="s">
        <v>57</v>
      </c>
      <c r="CJ33" s="215" t="s">
        <v>573</v>
      </c>
      <c r="CO33" s="359" t="str">
        <f>IFERROR((TOWER_DATA[[#This Row],[D, bottom '[m']]]+#REF!)/(2*#REF!/1000),"")</f>
        <v/>
      </c>
      <c r="CP33" s="193"/>
      <c r="CQ33" s="193"/>
      <c r="CR33" s="193"/>
      <c r="CS33" s="193"/>
      <c r="CT33" s="193"/>
      <c r="CU33" s="193"/>
      <c r="CV33" s="193"/>
      <c r="CX33" s="215">
        <v>15</v>
      </c>
      <c r="CY33" s="217">
        <v>133.88</v>
      </c>
      <c r="CZ33" s="217">
        <v>131.58000000000001</v>
      </c>
      <c r="DA33" s="215">
        <v>7</v>
      </c>
      <c r="DB33" s="215">
        <v>7.12</v>
      </c>
      <c r="DC33" s="215">
        <v>28</v>
      </c>
      <c r="DE33" s="418" t="s">
        <v>400</v>
      </c>
      <c r="DF33" s="418">
        <v>143.34</v>
      </c>
      <c r="DG33" s="418">
        <v>143.34</v>
      </c>
      <c r="DH33" s="418">
        <v>4525</v>
      </c>
      <c r="DI33" s="418"/>
      <c r="DJ33" s="418"/>
      <c r="DK33" s="418"/>
      <c r="DL33" s="418"/>
      <c r="DM33" s="418"/>
      <c r="DN33" s="219"/>
      <c r="DP33" s="211"/>
      <c r="DT33" s="218"/>
      <c r="DU33" s="218"/>
      <c r="DZ33" s="216"/>
      <c r="EP33" s="216"/>
    </row>
    <row r="34" spans="1:146" s="215" customFormat="1" ht="18" hidden="1" customHeight="1" outlineLevel="1">
      <c r="A34" s="213"/>
      <c r="B34" s="301"/>
      <c r="C34" s="301"/>
      <c r="D34" s="214"/>
      <c r="E34" s="218" t="s">
        <v>506</v>
      </c>
      <c r="F34" s="258" t="s">
        <v>337</v>
      </c>
      <c r="G34" s="215" t="s">
        <v>478</v>
      </c>
      <c r="H34" s="217" t="s">
        <v>451</v>
      </c>
      <c r="I34" s="217" t="s">
        <v>445</v>
      </c>
      <c r="J34" s="218">
        <v>44</v>
      </c>
      <c r="K34" s="215" t="s">
        <v>48</v>
      </c>
      <c r="L34" s="215" t="s">
        <v>465</v>
      </c>
      <c r="Q34" s="359" t="str">
        <f>IFERROR((MP_DATA[[#This Row],[D, bottom '[m']]]+#REF!)/(2*#REF!/1000),"")</f>
        <v/>
      </c>
      <c r="R34" s="193"/>
      <c r="S34" s="193"/>
      <c r="T34" s="193"/>
      <c r="U34" s="193"/>
      <c r="V34" s="193"/>
      <c r="W34" s="193"/>
      <c r="X34" s="193"/>
      <c r="Y34" s="216"/>
      <c r="Z34" s="370">
        <v>16</v>
      </c>
      <c r="AA34" s="90">
        <v>-51.8</v>
      </c>
      <c r="AB34" s="90">
        <v>-55.8</v>
      </c>
      <c r="AC34" s="90">
        <v>9.8000000000000007</v>
      </c>
      <c r="AD34" s="90">
        <v>9.8000000000000007</v>
      </c>
      <c r="AE34" s="91">
        <v>81</v>
      </c>
      <c r="AQ34" s="212" t="s">
        <v>537</v>
      </c>
      <c r="AR34" s="217" t="s">
        <v>337</v>
      </c>
      <c r="AS34" s="217" t="s">
        <v>478</v>
      </c>
      <c r="AT34" s="217" t="s">
        <v>451</v>
      </c>
      <c r="AU34" s="217" t="s">
        <v>445</v>
      </c>
      <c r="AV34" s="218" t="s">
        <v>57</v>
      </c>
      <c r="AW34" s="215" t="s">
        <v>48</v>
      </c>
      <c r="AX34" s="215" t="s">
        <v>527</v>
      </c>
      <c r="BC34" s="359" t="str">
        <f>IFERROR((TP_DATA[[#This Row],[D, bottom '[m']]]+#REF!)/(2*#REF!/1000),"")</f>
        <v/>
      </c>
      <c r="BD34" s="193"/>
      <c r="BE34" s="193"/>
      <c r="BF34" s="193"/>
      <c r="BG34" s="193"/>
      <c r="BH34" s="193"/>
      <c r="BI34" s="193"/>
      <c r="BJ34" s="193"/>
      <c r="BK34" s="216"/>
      <c r="BN34" s="217"/>
      <c r="BO34" s="217"/>
      <c r="CC34" s="212" t="s">
        <v>561</v>
      </c>
      <c r="CD34" s="258" t="s">
        <v>466</v>
      </c>
      <c r="CE34" s="258" t="s">
        <v>467</v>
      </c>
      <c r="CF34" s="217" t="s">
        <v>560</v>
      </c>
      <c r="CG34" s="258" t="s">
        <v>445</v>
      </c>
      <c r="CH34" s="379" t="s">
        <v>57</v>
      </c>
      <c r="CI34" s="378" t="s">
        <v>57</v>
      </c>
      <c r="CJ34" s="215" t="s">
        <v>559</v>
      </c>
      <c r="CO34" s="359" t="str">
        <f>IFERROR((TOWER_DATA[[#This Row],[D, bottom '[m']]]+#REF!)/(2*#REF!/1000),"")</f>
        <v/>
      </c>
      <c r="CP34" s="193"/>
      <c r="CQ34" s="193"/>
      <c r="CR34" s="193"/>
      <c r="CS34" s="193"/>
      <c r="CT34" s="193"/>
      <c r="CU34" s="193"/>
      <c r="CV34" s="193"/>
      <c r="CX34" s="215">
        <v>16</v>
      </c>
      <c r="CY34" s="217">
        <v>131.58000000000001</v>
      </c>
      <c r="CZ34" s="217">
        <v>129.28</v>
      </c>
      <c r="DA34" s="215">
        <v>7.12</v>
      </c>
      <c r="DB34" s="215">
        <v>7.24</v>
      </c>
      <c r="DC34" s="215">
        <v>29</v>
      </c>
      <c r="DE34" s="418" t="s">
        <v>401</v>
      </c>
      <c r="DF34" s="418">
        <v>143.19999999999999</v>
      </c>
      <c r="DG34" s="418">
        <v>143.19999999999999</v>
      </c>
      <c r="DH34" s="418">
        <v>4525</v>
      </c>
      <c r="DI34" s="418"/>
      <c r="DJ34" s="418"/>
      <c r="DK34" s="418"/>
      <c r="DL34" s="418"/>
      <c r="DM34" s="418"/>
      <c r="DN34" s="219"/>
      <c r="DP34" s="211"/>
      <c r="DT34" s="218"/>
      <c r="DU34" s="218"/>
      <c r="DZ34" s="216"/>
      <c r="EP34" s="216"/>
    </row>
    <row r="35" spans="1:146" s="215" customFormat="1" ht="18" hidden="1" customHeight="1" outlineLevel="1">
      <c r="A35" s="213"/>
      <c r="B35" s="301"/>
      <c r="C35" s="301"/>
      <c r="D35" s="214"/>
      <c r="E35" s="218" t="s">
        <v>500</v>
      </c>
      <c r="F35" s="258" t="s">
        <v>337</v>
      </c>
      <c r="G35" s="215" t="s">
        <v>478</v>
      </c>
      <c r="H35" s="217" t="s">
        <v>458</v>
      </c>
      <c r="I35" s="217" t="s">
        <v>445</v>
      </c>
      <c r="J35" s="218">
        <v>43</v>
      </c>
      <c r="K35" s="215" t="s">
        <v>48</v>
      </c>
      <c r="L35" s="215" t="s">
        <v>459</v>
      </c>
      <c r="Q35" s="359" t="str">
        <f>IFERROR((MP_DATA[[#This Row],[D, bottom '[m']]]+#REF!)/(2*#REF!/1000),"")</f>
        <v/>
      </c>
      <c r="R35" s="193"/>
      <c r="S35" s="193"/>
      <c r="T35" s="193"/>
      <c r="U35" s="193"/>
      <c r="V35" s="193"/>
      <c r="W35" s="193"/>
      <c r="X35" s="193"/>
      <c r="Y35" s="216"/>
      <c r="Z35" s="370">
        <v>17</v>
      </c>
      <c r="AA35" s="90">
        <v>-55.8</v>
      </c>
      <c r="AB35" s="90">
        <v>-59.8</v>
      </c>
      <c r="AC35" s="90">
        <v>9.8000000000000007</v>
      </c>
      <c r="AD35" s="90">
        <v>9.8000000000000007</v>
      </c>
      <c r="AE35" s="91">
        <v>81</v>
      </c>
      <c r="AQ35" s="212" t="s">
        <v>534</v>
      </c>
      <c r="AR35" s="217" t="s">
        <v>337</v>
      </c>
      <c r="AS35" s="217" t="s">
        <v>478</v>
      </c>
      <c r="AT35" s="217" t="s">
        <v>525</v>
      </c>
      <c r="AU35" s="217" t="s">
        <v>445</v>
      </c>
      <c r="AV35" s="218" t="s">
        <v>57</v>
      </c>
      <c r="AW35" s="215" t="s">
        <v>48</v>
      </c>
      <c r="BC35" s="359" t="str">
        <f>IFERROR((TP_DATA[[#This Row],[D, bottom '[m']]]+#REF!)/(2*#REF!/1000),"")</f>
        <v/>
      </c>
      <c r="BD35" s="193"/>
      <c r="BE35" s="193"/>
      <c r="BF35" s="193"/>
      <c r="BG35" s="193"/>
      <c r="BH35" s="193"/>
      <c r="BI35" s="193"/>
      <c r="BJ35" s="193"/>
      <c r="BK35" s="216"/>
      <c r="BN35" s="217"/>
      <c r="BO35" s="217"/>
      <c r="CC35" s="212" t="s">
        <v>551</v>
      </c>
      <c r="CD35" s="258" t="s">
        <v>456</v>
      </c>
      <c r="CE35" s="258" t="s">
        <v>443</v>
      </c>
      <c r="CF35" s="217" t="s">
        <v>550</v>
      </c>
      <c r="CG35" s="258" t="s">
        <v>445</v>
      </c>
      <c r="CH35" s="379" t="s">
        <v>57</v>
      </c>
      <c r="CI35" s="378" t="s">
        <v>57</v>
      </c>
      <c r="CJ35" s="215" t="s">
        <v>549</v>
      </c>
      <c r="CO35" s="359" t="str">
        <f>IFERROR((TOWER_DATA[[#This Row],[D, bottom '[m']]]+#REF!)/(2*#REF!/1000),"")</f>
        <v/>
      </c>
      <c r="CP35" s="193"/>
      <c r="CQ35" s="193"/>
      <c r="CR35" s="193"/>
      <c r="CS35" s="193"/>
      <c r="CT35" s="193"/>
      <c r="CU35" s="193"/>
      <c r="CV35" s="193"/>
      <c r="CX35" s="215">
        <v>17</v>
      </c>
      <c r="CY35" s="217">
        <v>129.28</v>
      </c>
      <c r="CZ35" s="217">
        <v>126.98</v>
      </c>
      <c r="DA35" s="215">
        <v>7.24</v>
      </c>
      <c r="DB35" s="215">
        <v>7.37</v>
      </c>
      <c r="DC35" s="215">
        <v>29</v>
      </c>
      <c r="DE35" s="418" t="s">
        <v>402</v>
      </c>
      <c r="DF35" s="418">
        <v>141.87</v>
      </c>
      <c r="DG35" s="418">
        <v>141.87</v>
      </c>
      <c r="DH35" s="418">
        <v>5941</v>
      </c>
      <c r="DI35" s="418"/>
      <c r="DJ35" s="418"/>
      <c r="DK35" s="418"/>
      <c r="DL35" s="418"/>
      <c r="DM35" s="418"/>
      <c r="DP35" s="211"/>
      <c r="DT35" s="218"/>
      <c r="DU35" s="218"/>
      <c r="DZ35" s="216"/>
      <c r="EP35" s="216"/>
    </row>
    <row r="36" spans="1:146" s="215" customFormat="1" ht="18" hidden="1" customHeight="1" outlineLevel="1">
      <c r="A36" s="213"/>
      <c r="B36" s="301"/>
      <c r="C36" s="301"/>
      <c r="D36" s="214"/>
      <c r="E36" s="218" t="s">
        <v>503</v>
      </c>
      <c r="F36" s="258" t="s">
        <v>337</v>
      </c>
      <c r="G36" s="215" t="s">
        <v>478</v>
      </c>
      <c r="H36" s="217" t="s">
        <v>460</v>
      </c>
      <c r="I36" s="217" t="s">
        <v>445</v>
      </c>
      <c r="J36" s="218">
        <v>43</v>
      </c>
      <c r="K36" s="215" t="s">
        <v>48</v>
      </c>
      <c r="L36" s="215" t="s">
        <v>461</v>
      </c>
      <c r="Q36" s="359" t="str">
        <f>IFERROR((MP_DATA[[#This Row],[D, bottom '[m']]]+#REF!)/(2*#REF!/1000),"")</f>
        <v/>
      </c>
      <c r="R36" s="193"/>
      <c r="S36" s="193"/>
      <c r="T36" s="193"/>
      <c r="U36" s="193"/>
      <c r="V36" s="193"/>
      <c r="W36" s="193"/>
      <c r="X36" s="193"/>
      <c r="Y36" s="216"/>
      <c r="Z36" s="370">
        <v>18</v>
      </c>
      <c r="AA36" s="90">
        <v>-59.8</v>
      </c>
      <c r="AB36" s="90">
        <v>-63.8</v>
      </c>
      <c r="AC36" s="90">
        <v>9.8000000000000007</v>
      </c>
      <c r="AD36" s="90">
        <v>9.8000000000000007</v>
      </c>
      <c r="AE36" s="91">
        <v>81</v>
      </c>
      <c r="AQ36" s="212" t="s">
        <v>536</v>
      </c>
      <c r="AR36" s="217" t="s">
        <v>337</v>
      </c>
      <c r="AS36" s="217" t="s">
        <v>478</v>
      </c>
      <c r="AT36" s="217" t="s">
        <v>535</v>
      </c>
      <c r="AU36" s="217" t="s">
        <v>445</v>
      </c>
      <c r="AV36" s="218" t="s">
        <v>57</v>
      </c>
      <c r="AW36" s="215" t="s">
        <v>48</v>
      </c>
      <c r="AX36" s="215" t="s">
        <v>526</v>
      </c>
      <c r="BC36" s="359" t="str">
        <f>IFERROR((TP_DATA[[#This Row],[D, bottom '[m']]]+#REF!)/(2*#REF!/1000),"")</f>
        <v/>
      </c>
      <c r="BD36" s="193"/>
      <c r="BE36" s="193"/>
      <c r="BF36" s="193"/>
      <c r="BG36" s="193"/>
      <c r="BH36" s="193"/>
      <c r="BI36" s="193"/>
      <c r="BJ36" s="193"/>
      <c r="BK36" s="216"/>
      <c r="BN36" s="217"/>
      <c r="BO36" s="217"/>
      <c r="CC36" s="212" t="s">
        <v>554</v>
      </c>
      <c r="CD36" s="258" t="s">
        <v>456</v>
      </c>
      <c r="CE36" s="258" t="s">
        <v>443</v>
      </c>
      <c r="CF36" s="217" t="s">
        <v>553</v>
      </c>
      <c r="CG36" s="258" t="s">
        <v>445</v>
      </c>
      <c r="CH36" s="379" t="s">
        <v>57</v>
      </c>
      <c r="CI36" s="378" t="s">
        <v>57</v>
      </c>
      <c r="CJ36" s="342" t="s">
        <v>552</v>
      </c>
      <c r="CO36" s="359" t="str">
        <f>IFERROR((TOWER_DATA[[#This Row],[D, bottom '[m']]]+#REF!)/(2*#REF!/1000),"")</f>
        <v/>
      </c>
      <c r="CP36" s="193"/>
      <c r="CQ36" s="193"/>
      <c r="CR36" s="193"/>
      <c r="CS36" s="193"/>
      <c r="CT36" s="193"/>
      <c r="CU36" s="193"/>
      <c r="CV36" s="193"/>
      <c r="CX36" s="215">
        <v>18</v>
      </c>
      <c r="CY36" s="217">
        <v>126.98</v>
      </c>
      <c r="CZ36" s="217">
        <v>124.68</v>
      </c>
      <c r="DA36" s="215">
        <v>7.37</v>
      </c>
      <c r="DB36" s="215">
        <v>7.49</v>
      </c>
      <c r="DC36" s="215">
        <v>29</v>
      </c>
      <c r="DE36" s="418" t="s">
        <v>405</v>
      </c>
      <c r="DF36" s="418">
        <v>129.27000000000001</v>
      </c>
      <c r="DG36" s="418">
        <v>129.27000000000001</v>
      </c>
      <c r="DH36" s="418">
        <v>1327</v>
      </c>
      <c r="DI36" s="418"/>
      <c r="DJ36" s="418"/>
      <c r="DK36" s="418"/>
      <c r="DL36" s="418"/>
      <c r="DM36" s="418"/>
      <c r="DP36" s="211"/>
      <c r="DT36" s="218"/>
      <c r="DU36" s="218"/>
      <c r="DZ36" s="216"/>
      <c r="EP36" s="216"/>
    </row>
    <row r="37" spans="1:146" s="215" customFormat="1" ht="18" hidden="1" customHeight="1" outlineLevel="1">
      <c r="A37" s="213"/>
      <c r="B37" s="301"/>
      <c r="C37" s="301"/>
      <c r="D37" s="214"/>
      <c r="E37" s="218" t="s">
        <v>481</v>
      </c>
      <c r="F37" s="258" t="s">
        <v>337</v>
      </c>
      <c r="G37" s="217" t="s">
        <v>478</v>
      </c>
      <c r="H37" s="217" t="s">
        <v>454</v>
      </c>
      <c r="I37" s="217" t="s">
        <v>445</v>
      </c>
      <c r="J37" s="218">
        <v>45</v>
      </c>
      <c r="K37" s="215" t="s">
        <v>48</v>
      </c>
      <c r="L37" s="215" t="s">
        <v>338</v>
      </c>
      <c r="Q37" s="359" t="str">
        <f>IFERROR((MP_DATA[[#This Row],[D, bottom '[m']]]+#REF!)/(2*#REF!/1000),"")</f>
        <v/>
      </c>
      <c r="R37" s="193"/>
      <c r="S37" s="193"/>
      <c r="T37" s="193"/>
      <c r="U37" s="193"/>
      <c r="V37" s="193"/>
      <c r="W37" s="193"/>
      <c r="X37" s="193"/>
      <c r="Y37" s="216"/>
      <c r="Z37" s="370">
        <v>19</v>
      </c>
      <c r="AA37" s="90">
        <v>-63.8</v>
      </c>
      <c r="AB37" s="90">
        <v>-67.599999999999994</v>
      </c>
      <c r="AC37" s="90">
        <v>9.8000000000000007</v>
      </c>
      <c r="AD37" s="90">
        <v>9.8000000000000007</v>
      </c>
      <c r="AE37" s="91">
        <v>81</v>
      </c>
      <c r="AQ37" s="212" t="s">
        <v>582</v>
      </c>
      <c r="AR37" s="217" t="s">
        <v>466</v>
      </c>
      <c r="AS37" s="217" t="s">
        <v>473</v>
      </c>
      <c r="AT37" s="217" t="s">
        <v>510</v>
      </c>
      <c r="AU37" s="217" t="s">
        <v>445</v>
      </c>
      <c r="AV37" s="218" t="s">
        <v>57</v>
      </c>
      <c r="AW37" s="215" t="s">
        <v>48</v>
      </c>
      <c r="AX37" s="215" t="s">
        <v>545</v>
      </c>
      <c r="BC37" s="359" t="str">
        <f>IFERROR((TP_DATA[[#This Row],[D, bottom '[m']]]+#REF!)/(2*#REF!/1000),"")</f>
        <v/>
      </c>
      <c r="BD37" s="193"/>
      <c r="BE37" s="193"/>
      <c r="BF37" s="193"/>
      <c r="BG37" s="193"/>
      <c r="BH37" s="193"/>
      <c r="BI37" s="193"/>
      <c r="BJ37" s="193"/>
      <c r="BK37" s="216"/>
      <c r="BN37" s="217"/>
      <c r="BO37" s="217"/>
      <c r="CC37" s="212" t="s">
        <v>558</v>
      </c>
      <c r="CD37" s="258" t="s">
        <v>456</v>
      </c>
      <c r="CE37" s="258" t="s">
        <v>555</v>
      </c>
      <c r="CF37" s="217" t="s">
        <v>557</v>
      </c>
      <c r="CG37" s="258" t="s">
        <v>445</v>
      </c>
      <c r="CH37" s="379" t="s">
        <v>57</v>
      </c>
      <c r="CI37" s="193" t="s">
        <v>57</v>
      </c>
      <c r="CJ37" s="342" t="s">
        <v>556</v>
      </c>
      <c r="CO37" s="359" t="str">
        <f>IFERROR((TOWER_DATA[[#This Row],[D, bottom '[m']]]+#REF!)/(2*#REF!/1000),"")</f>
        <v/>
      </c>
      <c r="CP37" s="193"/>
      <c r="CQ37" s="193"/>
      <c r="CR37" s="193"/>
      <c r="CS37" s="193"/>
      <c r="CT37" s="193"/>
      <c r="CU37" s="193"/>
      <c r="CV37" s="193"/>
      <c r="CX37" s="215">
        <v>19</v>
      </c>
      <c r="CY37" s="217">
        <v>124.68</v>
      </c>
      <c r="CZ37" s="217">
        <v>122.38</v>
      </c>
      <c r="DA37" s="215">
        <v>7.49</v>
      </c>
      <c r="DB37" s="215">
        <v>7.62</v>
      </c>
      <c r="DC37" s="215">
        <v>30</v>
      </c>
      <c r="DE37" s="418" t="s">
        <v>403</v>
      </c>
      <c r="DF37" s="418">
        <v>129.27000000000001</v>
      </c>
      <c r="DG37" s="418">
        <v>129.27000000000001</v>
      </c>
      <c r="DH37" s="418">
        <v>1008</v>
      </c>
      <c r="DI37" s="418"/>
      <c r="DJ37" s="418"/>
      <c r="DK37" s="418"/>
      <c r="DL37" s="418"/>
      <c r="DM37" s="418"/>
      <c r="DP37" s="211"/>
      <c r="DT37" s="218"/>
      <c r="DU37" s="218"/>
      <c r="DZ37" s="216"/>
      <c r="EP37" s="216"/>
    </row>
    <row r="38" spans="1:146" s="215" customFormat="1" ht="18" hidden="1" customHeight="1" outlineLevel="1">
      <c r="A38" s="213"/>
      <c r="B38" s="301"/>
      <c r="C38" s="301"/>
      <c r="D38" s="214"/>
      <c r="E38" s="218" t="s">
        <v>482</v>
      </c>
      <c r="F38" s="258" t="s">
        <v>337</v>
      </c>
      <c r="G38" s="217" t="s">
        <v>478</v>
      </c>
      <c r="H38" s="217" t="s">
        <v>455</v>
      </c>
      <c r="I38" s="217" t="s">
        <v>445</v>
      </c>
      <c r="J38" s="218">
        <v>45</v>
      </c>
      <c r="K38" s="215" t="s">
        <v>48</v>
      </c>
      <c r="L38" s="215" t="s">
        <v>338</v>
      </c>
      <c r="Q38" s="193"/>
      <c r="R38" s="193"/>
      <c r="S38" s="193"/>
      <c r="T38" s="193"/>
      <c r="U38" s="193"/>
      <c r="V38" s="193"/>
      <c r="W38" s="193"/>
      <c r="X38" s="193"/>
      <c r="Y38" s="216"/>
      <c r="Z38" s="370">
        <v>20</v>
      </c>
      <c r="AA38" s="90">
        <v>-67.599999999999994</v>
      </c>
      <c r="AB38" s="90">
        <v>-70.599999999999994</v>
      </c>
      <c r="AC38" s="90">
        <v>9.8000000000000007</v>
      </c>
      <c r="AD38" s="90">
        <v>9.8000000000000007</v>
      </c>
      <c r="AE38" s="91">
        <v>81</v>
      </c>
      <c r="AQ38" s="212" t="s">
        <v>581</v>
      </c>
      <c r="AR38" s="217" t="s">
        <v>466</v>
      </c>
      <c r="AS38" s="217" t="s">
        <v>473</v>
      </c>
      <c r="AT38" s="217" t="s">
        <v>510</v>
      </c>
      <c r="AU38" s="217" t="s">
        <v>445</v>
      </c>
      <c r="AV38" s="218" t="s">
        <v>57</v>
      </c>
      <c r="AW38" s="215" t="s">
        <v>48</v>
      </c>
      <c r="AX38" s="215" t="s">
        <v>545</v>
      </c>
      <c r="BC38" s="193"/>
      <c r="BD38" s="193"/>
      <c r="BE38" s="193"/>
      <c r="BF38" s="193"/>
      <c r="BG38" s="193"/>
      <c r="BH38" s="193"/>
      <c r="BI38" s="193"/>
      <c r="BJ38" s="193"/>
      <c r="BK38" s="216"/>
      <c r="BN38" s="217"/>
      <c r="BO38" s="217"/>
      <c r="CC38" s="212" t="s">
        <v>364</v>
      </c>
      <c r="CD38" s="258">
        <v>1</v>
      </c>
      <c r="CE38" s="258" t="s">
        <v>474</v>
      </c>
      <c r="CF38" s="217" t="s">
        <v>475</v>
      </c>
      <c r="CG38" s="258" t="s">
        <v>487</v>
      </c>
      <c r="CH38" s="379">
        <v>0</v>
      </c>
      <c r="CI38" s="193" t="s">
        <v>48</v>
      </c>
      <c r="CO38" s="193"/>
      <c r="CP38" s="193"/>
      <c r="CQ38" s="193"/>
      <c r="CR38" s="193"/>
      <c r="CS38" s="193"/>
      <c r="CT38" s="193"/>
      <c r="CU38" s="193"/>
      <c r="CV38" s="193"/>
      <c r="CX38" s="215">
        <v>20</v>
      </c>
      <c r="CY38" s="217">
        <v>122.38</v>
      </c>
      <c r="CZ38" s="217">
        <v>120.07</v>
      </c>
      <c r="DA38" s="215">
        <v>7.62</v>
      </c>
      <c r="DB38" s="215">
        <v>7.74</v>
      </c>
      <c r="DC38" s="215">
        <v>30</v>
      </c>
      <c r="DE38" s="418" t="s">
        <v>404</v>
      </c>
      <c r="DF38" s="418">
        <v>129.27000000000001</v>
      </c>
      <c r="DG38" s="418">
        <v>129.27000000000001</v>
      </c>
      <c r="DH38" s="418">
        <v>6854</v>
      </c>
      <c r="DI38" s="418"/>
      <c r="DJ38" s="418"/>
      <c r="DK38" s="418"/>
      <c r="DL38" s="418"/>
      <c r="DM38" s="418"/>
      <c r="DP38" s="211"/>
      <c r="DT38" s="218"/>
      <c r="DU38" s="218"/>
      <c r="DZ38" s="216"/>
      <c r="EP38" s="216"/>
    </row>
    <row r="39" spans="1:146" s="215" customFormat="1" ht="18" hidden="1" customHeight="1" outlineLevel="1">
      <c r="A39" s="213"/>
      <c r="B39" s="301"/>
      <c r="C39" s="301"/>
      <c r="D39" s="214"/>
      <c r="E39" s="218" t="s">
        <v>504</v>
      </c>
      <c r="F39" s="258" t="s">
        <v>337</v>
      </c>
      <c r="G39" s="217" t="s">
        <v>478</v>
      </c>
      <c r="H39" s="217" t="s">
        <v>462</v>
      </c>
      <c r="I39" s="217" t="s">
        <v>445</v>
      </c>
      <c r="J39" s="218">
        <v>45</v>
      </c>
      <c r="K39" s="215" t="s">
        <v>48</v>
      </c>
      <c r="L39" s="215" t="s">
        <v>463</v>
      </c>
      <c r="Q39" s="193"/>
      <c r="R39" s="193"/>
      <c r="S39" s="193"/>
      <c r="T39" s="193"/>
      <c r="U39" s="193"/>
      <c r="V39" s="193"/>
      <c r="W39" s="193"/>
      <c r="X39" s="193"/>
      <c r="Y39" s="216"/>
      <c r="Z39" s="370">
        <v>21</v>
      </c>
      <c r="AA39" s="90">
        <v>-70.599999999999994</v>
      </c>
      <c r="AB39" s="90">
        <v>-73.599999999999994</v>
      </c>
      <c r="AC39" s="90">
        <v>9.8000000000000007</v>
      </c>
      <c r="AD39" s="90">
        <v>9.8000000000000007</v>
      </c>
      <c r="AE39" s="91">
        <v>87</v>
      </c>
      <c r="AQ39" s="212" t="s">
        <v>541</v>
      </c>
      <c r="AR39" s="217" t="s">
        <v>466</v>
      </c>
      <c r="AS39" s="217" t="s">
        <v>467</v>
      </c>
      <c r="AT39" s="217" t="s">
        <v>540</v>
      </c>
      <c r="AU39" s="217" t="s">
        <v>445</v>
      </c>
      <c r="AV39" s="218" t="s">
        <v>57</v>
      </c>
      <c r="AW39" s="215" t="s">
        <v>48</v>
      </c>
      <c r="AX39" s="215" t="s">
        <v>539</v>
      </c>
      <c r="BC39" s="193"/>
      <c r="BD39" s="193"/>
      <c r="BE39" s="193"/>
      <c r="BF39" s="193"/>
      <c r="BG39" s="193"/>
      <c r="BH39" s="193"/>
      <c r="BI39" s="193"/>
      <c r="BJ39" s="193"/>
      <c r="BK39" s="216"/>
      <c r="BN39" s="217"/>
      <c r="BO39" s="217"/>
      <c r="CC39" s="212"/>
      <c r="CD39" s="258"/>
      <c r="CE39" s="258"/>
      <c r="CF39" s="217"/>
      <c r="CG39" s="258"/>
      <c r="CH39" s="379"/>
      <c r="CI39" s="193"/>
      <c r="CJ39" s="342"/>
      <c r="CO39" s="193"/>
      <c r="CP39" s="193"/>
      <c r="CQ39" s="193"/>
      <c r="CR39" s="193"/>
      <c r="CS39" s="193"/>
      <c r="CT39" s="193"/>
      <c r="CU39" s="193"/>
      <c r="CV39" s="193"/>
      <c r="CX39" s="215">
        <v>21</v>
      </c>
      <c r="CY39" s="217">
        <v>120.07</v>
      </c>
      <c r="CZ39" s="217">
        <v>117.77</v>
      </c>
      <c r="DA39" s="215">
        <v>7.74</v>
      </c>
      <c r="DB39" s="215">
        <v>7.87</v>
      </c>
      <c r="DC39" s="215">
        <v>30</v>
      </c>
      <c r="DE39" s="418" t="s">
        <v>406</v>
      </c>
      <c r="DF39" s="418">
        <v>115.34</v>
      </c>
      <c r="DG39" s="418">
        <v>115.34</v>
      </c>
      <c r="DH39" s="418">
        <v>6660</v>
      </c>
      <c r="DI39" s="418"/>
      <c r="DJ39" s="418"/>
      <c r="DK39" s="418"/>
      <c r="DL39" s="418"/>
      <c r="DM39" s="418"/>
      <c r="DP39" s="211"/>
      <c r="DT39" s="218"/>
      <c r="DU39" s="218"/>
      <c r="DZ39" s="216"/>
      <c r="EP39" s="216"/>
    </row>
    <row r="40" spans="1:146" s="215" customFormat="1" ht="18" hidden="1" customHeight="1" outlineLevel="1">
      <c r="A40" s="213"/>
      <c r="B40" s="301"/>
      <c r="C40" s="301"/>
      <c r="D40" s="214"/>
      <c r="E40" s="218" t="s">
        <v>505</v>
      </c>
      <c r="F40" s="258" t="s">
        <v>337</v>
      </c>
      <c r="G40" s="217" t="s">
        <v>478</v>
      </c>
      <c r="H40" s="217" t="s">
        <v>464</v>
      </c>
      <c r="I40" s="217" t="s">
        <v>445</v>
      </c>
      <c r="J40" s="218">
        <v>45</v>
      </c>
      <c r="K40" s="215" t="s">
        <v>48</v>
      </c>
      <c r="L40" s="215" t="s">
        <v>461</v>
      </c>
      <c r="Q40" s="193"/>
      <c r="R40" s="193"/>
      <c r="S40" s="193"/>
      <c r="T40" s="193"/>
      <c r="U40" s="193"/>
      <c r="V40" s="193"/>
      <c r="W40" s="193"/>
      <c r="X40" s="193"/>
      <c r="Y40" s="216"/>
      <c r="Z40" s="370">
        <v>22</v>
      </c>
      <c r="AA40" s="90">
        <v>-73.599999999999994</v>
      </c>
      <c r="AB40" s="90">
        <v>-76.599999999999994</v>
      </c>
      <c r="AC40" s="90">
        <v>9.8000000000000007</v>
      </c>
      <c r="AD40" s="90">
        <v>9.8000000000000007</v>
      </c>
      <c r="AE40" s="91">
        <v>95</v>
      </c>
      <c r="AQ40" s="212" t="s">
        <v>538</v>
      </c>
      <c r="AR40" s="217" t="s">
        <v>466</v>
      </c>
      <c r="AS40" s="217" t="s">
        <v>467</v>
      </c>
      <c r="AT40" s="217" t="s">
        <v>507</v>
      </c>
      <c r="AU40" s="217" t="s">
        <v>445</v>
      </c>
      <c r="AV40" s="218" t="s">
        <v>57</v>
      </c>
      <c r="AW40" s="215" t="s">
        <v>48</v>
      </c>
      <c r="AX40" s="215" t="s">
        <v>508</v>
      </c>
      <c r="BC40" s="193"/>
      <c r="BD40" s="193"/>
      <c r="BE40" s="193"/>
      <c r="BF40" s="193"/>
      <c r="BG40" s="193"/>
      <c r="BH40" s="193"/>
      <c r="BI40" s="193"/>
      <c r="BJ40" s="193"/>
      <c r="BK40" s="216"/>
      <c r="BN40" s="217"/>
      <c r="BO40" s="217"/>
      <c r="CC40" s="212"/>
      <c r="CD40" s="258"/>
      <c r="CE40" s="258"/>
      <c r="CF40" s="217"/>
      <c r="CG40" s="258"/>
      <c r="CH40" s="379"/>
      <c r="CI40" s="193"/>
      <c r="CO40" s="193"/>
      <c r="CP40" s="193"/>
      <c r="CQ40" s="193"/>
      <c r="CR40" s="193"/>
      <c r="CS40" s="193"/>
      <c r="CT40" s="193"/>
      <c r="CU40" s="193"/>
      <c r="CV40" s="193"/>
      <c r="CX40" s="215">
        <v>22</v>
      </c>
      <c r="CY40" s="217">
        <v>117.77</v>
      </c>
      <c r="CZ40" s="217">
        <v>115.42</v>
      </c>
      <c r="DA40" s="215">
        <v>7.87</v>
      </c>
      <c r="DB40" s="215">
        <v>8</v>
      </c>
      <c r="DC40" s="215">
        <v>36</v>
      </c>
      <c r="DE40" s="418" t="s">
        <v>407</v>
      </c>
      <c r="DF40" s="418">
        <v>115.2</v>
      </c>
      <c r="DG40" s="418">
        <v>115.2</v>
      </c>
      <c r="DH40" s="418">
        <v>6660</v>
      </c>
      <c r="DI40" s="418"/>
      <c r="DJ40" s="418"/>
      <c r="DK40" s="418"/>
      <c r="DL40" s="418"/>
      <c r="DM40" s="418"/>
      <c r="DP40" s="211"/>
      <c r="DT40" s="218"/>
      <c r="DU40" s="218"/>
      <c r="DZ40" s="216"/>
      <c r="EP40" s="216"/>
    </row>
    <row r="41" spans="1:146" s="215" customFormat="1" ht="18" hidden="1" customHeight="1" outlineLevel="1">
      <c r="A41" s="213"/>
      <c r="B41" s="301"/>
      <c r="C41" s="301"/>
      <c r="D41" s="214"/>
      <c r="E41" s="218" t="s">
        <v>520</v>
      </c>
      <c r="F41" s="258" t="s">
        <v>466</v>
      </c>
      <c r="G41" s="217" t="s">
        <v>473</v>
      </c>
      <c r="H41" s="217" t="s">
        <v>510</v>
      </c>
      <c r="I41" s="217" t="s">
        <v>445</v>
      </c>
      <c r="J41" s="218">
        <v>42</v>
      </c>
      <c r="K41" s="215" t="s">
        <v>48</v>
      </c>
      <c r="L41" s="215" t="s">
        <v>518</v>
      </c>
      <c r="Q41" s="193"/>
      <c r="R41" s="193"/>
      <c r="S41" s="193"/>
      <c r="T41" s="193"/>
      <c r="U41" s="193"/>
      <c r="V41" s="193"/>
      <c r="W41" s="193"/>
      <c r="X41" s="193"/>
      <c r="Y41" s="216"/>
      <c r="Z41" s="370">
        <v>23</v>
      </c>
      <c r="AA41" s="90">
        <v>-76.599999999999994</v>
      </c>
      <c r="AB41" s="90">
        <v>-79.62</v>
      </c>
      <c r="AC41" s="90">
        <v>9.8000000000000007</v>
      </c>
      <c r="AD41" s="90">
        <v>9.8000000000000007</v>
      </c>
      <c r="AE41" s="91">
        <v>105</v>
      </c>
      <c r="AQ41" s="212" t="s">
        <v>543</v>
      </c>
      <c r="AR41" s="217" t="s">
        <v>468</v>
      </c>
      <c r="AS41" s="217" t="s">
        <v>513</v>
      </c>
      <c r="AT41" s="217" t="s">
        <v>521</v>
      </c>
      <c r="AU41" s="217" t="s">
        <v>445</v>
      </c>
      <c r="AV41" s="218" t="s">
        <v>57</v>
      </c>
      <c r="AW41" s="215" t="s">
        <v>469</v>
      </c>
      <c r="AX41" s="215" t="s">
        <v>470</v>
      </c>
      <c r="BC41" s="193"/>
      <c r="BD41" s="193"/>
      <c r="BE41" s="193"/>
      <c r="BF41" s="193"/>
      <c r="BG41" s="193"/>
      <c r="BH41" s="193"/>
      <c r="BI41" s="193"/>
      <c r="BJ41" s="193"/>
      <c r="BK41" s="216"/>
      <c r="BM41" s="219"/>
      <c r="BN41" s="221"/>
      <c r="BO41" s="221"/>
      <c r="BP41" s="219"/>
      <c r="BQ41" s="219"/>
      <c r="BR41" s="219"/>
      <c r="CC41" s="212"/>
      <c r="CD41" s="258"/>
      <c r="CE41" s="258"/>
      <c r="CF41" s="217"/>
      <c r="CG41" s="258"/>
      <c r="CH41" s="379"/>
      <c r="CI41" s="193"/>
      <c r="CO41" s="193"/>
      <c r="CP41" s="193"/>
      <c r="CQ41" s="193"/>
      <c r="CR41" s="193"/>
      <c r="CS41" s="193"/>
      <c r="CT41" s="193"/>
      <c r="CU41" s="193"/>
      <c r="CV41" s="193"/>
      <c r="CX41" s="215">
        <v>23</v>
      </c>
      <c r="CY41" s="217">
        <v>115.42</v>
      </c>
      <c r="CZ41" s="217">
        <v>115.27</v>
      </c>
      <c r="DA41" s="215">
        <v>8</v>
      </c>
      <c r="DB41" s="215">
        <v>8</v>
      </c>
      <c r="DC41" s="215">
        <v>36</v>
      </c>
      <c r="DE41" s="418" t="s">
        <v>408</v>
      </c>
      <c r="DF41" s="418">
        <v>113.87</v>
      </c>
      <c r="DG41" s="418">
        <v>113.87</v>
      </c>
      <c r="DH41" s="418">
        <v>9000</v>
      </c>
      <c r="DI41" s="418"/>
      <c r="DJ41" s="418"/>
      <c r="DK41" s="418"/>
      <c r="DL41" s="418"/>
      <c r="DM41" s="418"/>
      <c r="DP41" s="211"/>
      <c r="DT41" s="218"/>
      <c r="DU41" s="218"/>
      <c r="DZ41" s="216"/>
      <c r="EP41" s="216"/>
    </row>
    <row r="42" spans="1:146" s="215" customFormat="1" ht="18" hidden="1" customHeight="1" outlineLevel="1">
      <c r="A42" s="213"/>
      <c r="B42" s="301"/>
      <c r="C42" s="301"/>
      <c r="D42" s="214"/>
      <c r="E42" s="218" t="s">
        <v>512</v>
      </c>
      <c r="F42" s="258" t="s">
        <v>466</v>
      </c>
      <c r="G42" s="217" t="s">
        <v>467</v>
      </c>
      <c r="H42" s="217" t="s">
        <v>510</v>
      </c>
      <c r="I42" s="217" t="s">
        <v>445</v>
      </c>
      <c r="J42" s="218">
        <v>42</v>
      </c>
      <c r="K42" s="215" t="s">
        <v>48</v>
      </c>
      <c r="L42" s="215" t="s">
        <v>511</v>
      </c>
      <c r="Q42" s="359" t="str">
        <f>IFERROR((MP_DATA[[#This Row],[D, bottom '[m']]]+#REF!)/(2*#REF!/1000),"")</f>
        <v/>
      </c>
      <c r="R42" s="193"/>
      <c r="S42" s="193"/>
      <c r="T42" s="193"/>
      <c r="U42" s="193"/>
      <c r="V42" s="193"/>
      <c r="W42" s="193"/>
      <c r="X42" s="193"/>
      <c r="Y42" s="216"/>
      <c r="Z42" s="370"/>
      <c r="AA42" s="90"/>
      <c r="AB42" s="90"/>
      <c r="AC42" s="90"/>
      <c r="AD42" s="90"/>
      <c r="AE42" s="91"/>
      <c r="AQ42" s="212" t="s">
        <v>364</v>
      </c>
      <c r="AR42" s="217">
        <v>1</v>
      </c>
      <c r="AS42" s="217" t="s">
        <v>474</v>
      </c>
      <c r="AT42" s="217" t="s">
        <v>475</v>
      </c>
      <c r="AU42" s="217" t="s">
        <v>487</v>
      </c>
      <c r="AV42" s="218">
        <v>0</v>
      </c>
      <c r="AW42" s="215" t="s">
        <v>48</v>
      </c>
      <c r="BC42" s="359" t="str">
        <f>IFERROR((TP_DATA[[#This Row],[D, bottom '[m']]]+#REF!)/(2*#REF!/1000),"")</f>
        <v/>
      </c>
      <c r="BD42" s="193"/>
      <c r="BE42" s="193"/>
      <c r="BF42" s="193"/>
      <c r="BG42" s="193"/>
      <c r="BH42" s="193"/>
      <c r="BI42" s="193"/>
      <c r="BJ42" s="193"/>
      <c r="BK42" s="216"/>
      <c r="BM42" s="219"/>
      <c r="BN42" s="221"/>
      <c r="BO42" s="221"/>
      <c r="BP42" s="219"/>
      <c r="BQ42" s="219"/>
      <c r="BR42" s="219"/>
      <c r="CC42" s="346"/>
      <c r="CD42" s="380"/>
      <c r="CE42" s="380"/>
      <c r="CF42" s="53"/>
      <c r="CG42" s="193"/>
      <c r="CH42" s="380"/>
      <c r="CI42" s="380"/>
      <c r="CJ42" s="343"/>
      <c r="CK42" s="343"/>
      <c r="CL42" s="343"/>
      <c r="CM42" s="343"/>
      <c r="CO42" s="359" t="str">
        <f>IFERROR((TOWER_DATA[[#This Row],[D, bottom '[m']]]+#REF!)/(2*#REF!/1000),"")</f>
        <v/>
      </c>
      <c r="CP42" s="193"/>
      <c r="CQ42" s="193"/>
      <c r="CR42" s="193"/>
      <c r="CS42" s="193"/>
      <c r="CT42" s="193"/>
      <c r="CU42" s="193"/>
      <c r="CV42" s="193"/>
      <c r="CX42" s="215">
        <v>24</v>
      </c>
      <c r="CY42" s="217">
        <v>115.27</v>
      </c>
      <c r="CZ42" s="217">
        <v>115.12</v>
      </c>
      <c r="DA42" s="215">
        <v>8</v>
      </c>
      <c r="DB42" s="215">
        <v>8</v>
      </c>
      <c r="DC42" s="215">
        <v>36</v>
      </c>
      <c r="DE42" s="418" t="s">
        <v>411</v>
      </c>
      <c r="DF42" s="418">
        <v>99.31</v>
      </c>
      <c r="DG42" s="418">
        <v>99.31</v>
      </c>
      <c r="DH42" s="418">
        <v>1669</v>
      </c>
      <c r="DI42" s="418"/>
      <c r="DJ42" s="418"/>
      <c r="DK42" s="418"/>
      <c r="DL42" s="418"/>
      <c r="DM42" s="418"/>
      <c r="DP42" s="211"/>
      <c r="DT42" s="218"/>
      <c r="DU42" s="218"/>
      <c r="DZ42" s="216"/>
      <c r="EP42" s="216"/>
    </row>
    <row r="43" spans="1:146" s="215" customFormat="1" ht="18" hidden="1" customHeight="1" outlineLevel="1">
      <c r="A43" s="213"/>
      <c r="B43" s="301"/>
      <c r="C43" s="301"/>
      <c r="D43" s="214"/>
      <c r="E43" s="218" t="s">
        <v>509</v>
      </c>
      <c r="F43" s="258" t="s">
        <v>466</v>
      </c>
      <c r="G43" s="217" t="s">
        <v>467</v>
      </c>
      <c r="H43" s="217" t="s">
        <v>507</v>
      </c>
      <c r="I43" s="217" t="s">
        <v>445</v>
      </c>
      <c r="J43" s="218">
        <v>42</v>
      </c>
      <c r="K43" s="215" t="s">
        <v>48</v>
      </c>
      <c r="L43" s="215" t="s">
        <v>508</v>
      </c>
      <c r="Q43" s="359" t="str">
        <f>IFERROR((MP_DATA[[#This Row],[D, bottom '[m']]]+#REF!)/(2*#REF!/1000),"")</f>
        <v/>
      </c>
      <c r="R43" s="193"/>
      <c r="S43" s="193"/>
      <c r="T43" s="193"/>
      <c r="U43" s="193"/>
      <c r="V43" s="193"/>
      <c r="W43" s="193"/>
      <c r="X43" s="193"/>
      <c r="Y43" s="216"/>
      <c r="Z43" s="370"/>
      <c r="AA43" s="90"/>
      <c r="AB43" s="90"/>
      <c r="AC43" s="90"/>
      <c r="AD43" s="90"/>
      <c r="AE43" s="91"/>
      <c r="AQ43" s="212"/>
      <c r="AR43" s="217"/>
      <c r="AS43" s="217"/>
      <c r="AT43" s="217"/>
      <c r="AU43" s="217"/>
      <c r="AV43" s="218"/>
      <c r="BC43" s="359"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379"/>
      <c r="CI43" s="193"/>
      <c r="CO43" s="359" t="str">
        <f>IFERROR((TOWER_DATA[[#This Row],[D, bottom '[m']]]+#REF!)/(2*#REF!/1000),"")</f>
        <v/>
      </c>
      <c r="CP43" s="193"/>
      <c r="CQ43" s="193"/>
      <c r="CR43" s="193"/>
      <c r="CS43" s="193"/>
      <c r="CT43" s="193"/>
      <c r="CU43" s="193"/>
      <c r="CV43" s="193"/>
      <c r="CX43" s="215">
        <v>25</v>
      </c>
      <c r="CY43" s="217">
        <v>115.12</v>
      </c>
      <c r="CZ43" s="217">
        <v>112.21</v>
      </c>
      <c r="DA43" s="215">
        <v>8</v>
      </c>
      <c r="DB43" s="215">
        <v>8</v>
      </c>
      <c r="DC43" s="215">
        <v>36</v>
      </c>
      <c r="DE43" s="418" t="s">
        <v>410</v>
      </c>
      <c r="DF43" s="418">
        <v>99.31</v>
      </c>
      <c r="DG43" s="418">
        <v>99.31</v>
      </c>
      <c r="DH43" s="418">
        <v>1149</v>
      </c>
      <c r="DI43" s="418"/>
      <c r="DJ43" s="418"/>
      <c r="DK43" s="418"/>
      <c r="DL43" s="418"/>
      <c r="DM43" s="418"/>
      <c r="DP43" s="211"/>
      <c r="DT43" s="218"/>
      <c r="DU43" s="218"/>
      <c r="DZ43" s="216"/>
      <c r="EP43" s="216"/>
    </row>
    <row r="44" spans="1:146" s="215" customFormat="1" ht="18" hidden="1" customHeight="1" outlineLevel="1">
      <c r="A44" s="213"/>
      <c r="B44" s="301"/>
      <c r="C44" s="301"/>
      <c r="D44" s="214"/>
      <c r="E44" s="218" t="s">
        <v>502</v>
      </c>
      <c r="F44" s="258" t="s">
        <v>457</v>
      </c>
      <c r="G44" s="217" t="s">
        <v>443</v>
      </c>
      <c r="H44" s="217" t="s">
        <v>501</v>
      </c>
      <c r="I44" s="217" t="s">
        <v>445</v>
      </c>
      <c r="J44" s="218">
        <v>43</v>
      </c>
      <c r="K44" s="215" t="s">
        <v>48</v>
      </c>
      <c r="L44" s="215" t="s">
        <v>491</v>
      </c>
      <c r="Q44" s="359" t="str">
        <f>IFERROR((MP_DATA[[#This Row],[D, bottom '[m']]]+#REF!)/(2*#REF!/1000),"")</f>
        <v/>
      </c>
      <c r="R44" s="193"/>
      <c r="S44" s="193"/>
      <c r="T44" s="193"/>
      <c r="U44" s="193"/>
      <c r="V44" s="193"/>
      <c r="W44" s="193"/>
      <c r="X44" s="193"/>
      <c r="Y44" s="216"/>
      <c r="Z44" s="370"/>
      <c r="AA44" s="90"/>
      <c r="AB44" s="90"/>
      <c r="AC44" s="90"/>
      <c r="AD44" s="90"/>
      <c r="AE44" s="91"/>
      <c r="AQ44" s="212"/>
      <c r="AR44" s="217"/>
      <c r="AS44" s="217"/>
      <c r="AT44" s="217"/>
      <c r="AU44" s="217"/>
      <c r="AV44" s="218"/>
      <c r="BC44" s="359" t="str">
        <f>IFERROR((TP_DATA[[#This Row],[D, bottom '[m']]]+#REF!)/(2*#REF!/1000),"")</f>
        <v/>
      </c>
      <c r="BD44" s="193"/>
      <c r="BE44" s="193"/>
      <c r="BF44" s="193"/>
      <c r="BG44" s="193"/>
      <c r="BH44" s="193"/>
      <c r="BI44" s="193"/>
      <c r="BJ44" s="193"/>
      <c r="BK44" s="216"/>
      <c r="CC44" s="212"/>
      <c r="CD44" s="258"/>
      <c r="CE44" s="258"/>
      <c r="CF44" s="217"/>
      <c r="CG44" s="258"/>
      <c r="CH44" s="379"/>
      <c r="CI44" s="193"/>
      <c r="CO44" s="359" t="str">
        <f>IFERROR((TOWER_DATA[[#This Row],[D, bottom '[m']]]+#REF!)/(2*#REF!/1000),"")</f>
        <v/>
      </c>
      <c r="CP44" s="193"/>
      <c r="CQ44" s="193"/>
      <c r="CR44" s="193"/>
      <c r="CS44" s="193"/>
      <c r="CT44" s="193"/>
      <c r="CU44" s="193"/>
      <c r="CV44" s="193"/>
      <c r="CX44" s="215">
        <v>26</v>
      </c>
      <c r="CY44" s="217">
        <v>112.21</v>
      </c>
      <c r="CZ44" s="217">
        <v>109.34</v>
      </c>
      <c r="DA44" s="215">
        <v>8</v>
      </c>
      <c r="DB44" s="215">
        <v>8</v>
      </c>
      <c r="DC44" s="215">
        <v>33</v>
      </c>
      <c r="DE44" s="418" t="s">
        <v>409</v>
      </c>
      <c r="DF44" s="418">
        <v>99.31</v>
      </c>
      <c r="DG44" s="418">
        <v>99.31</v>
      </c>
      <c r="DH44" s="418">
        <v>7814</v>
      </c>
      <c r="DI44" s="418"/>
      <c r="DJ44" s="418"/>
      <c r="DK44" s="418"/>
      <c r="DL44" s="418"/>
      <c r="DM44" s="418"/>
      <c r="DP44" s="211"/>
      <c r="DT44" s="218"/>
      <c r="DU44" s="218"/>
      <c r="DZ44" s="216"/>
      <c r="EP44" s="216"/>
    </row>
    <row r="45" spans="1:146" s="215" customFormat="1" ht="18" hidden="1" customHeight="1" outlineLevel="1">
      <c r="A45" s="213"/>
      <c r="B45" s="301"/>
      <c r="C45" s="301"/>
      <c r="D45" s="214"/>
      <c r="E45" s="218" t="s">
        <v>490</v>
      </c>
      <c r="F45" s="258" t="s">
        <v>456</v>
      </c>
      <c r="G45" s="217" t="s">
        <v>443</v>
      </c>
      <c r="H45" s="217" t="s">
        <v>489</v>
      </c>
      <c r="I45" s="217" t="s">
        <v>445</v>
      </c>
      <c r="J45" s="218">
        <v>40</v>
      </c>
      <c r="K45" s="215" t="s">
        <v>48</v>
      </c>
      <c r="L45" s="215" t="s">
        <v>488</v>
      </c>
      <c r="Q45" s="359" t="str">
        <f>IFERROR((MP_DATA[[#This Row],[D, bottom '[m']]]+#REF!)/(2*#REF!/1000),"")</f>
        <v/>
      </c>
      <c r="R45" s="193"/>
      <c r="S45" s="193"/>
      <c r="T45" s="193"/>
      <c r="U45" s="193"/>
      <c r="V45" s="193"/>
      <c r="W45" s="193"/>
      <c r="X45" s="193"/>
      <c r="Y45" s="216"/>
      <c r="Z45" s="370"/>
      <c r="AA45" s="90"/>
      <c r="AB45" s="90"/>
      <c r="AC45" s="90"/>
      <c r="AD45" s="90"/>
      <c r="AE45" s="91"/>
      <c r="AQ45" s="212"/>
      <c r="AR45" s="217"/>
      <c r="AS45" s="217"/>
      <c r="AT45" s="217"/>
      <c r="AU45" s="217"/>
      <c r="AV45" s="218"/>
      <c r="BC45" s="359" t="str">
        <f>IFERROR((TP_DATA[[#This Row],[D, bottom '[m']]]+#REF!)/(2*#REF!/1000),"")</f>
        <v/>
      </c>
      <c r="BD45" s="193"/>
      <c r="BE45" s="193"/>
      <c r="BF45" s="193"/>
      <c r="BG45" s="193"/>
      <c r="BH45" s="193"/>
      <c r="BI45" s="193"/>
      <c r="BJ45" s="193"/>
      <c r="BK45" s="216"/>
      <c r="CC45" s="212"/>
      <c r="CD45" s="258"/>
      <c r="CE45" s="258"/>
      <c r="CF45" s="217"/>
      <c r="CG45" s="258"/>
      <c r="CH45" s="379"/>
      <c r="CI45" s="193"/>
      <c r="CO45" s="359" t="str">
        <f>IFERROR((TOWER_DATA[[#This Row],[D, bottom '[m']]]+#REF!)/(2*#REF!/1000),"")</f>
        <v/>
      </c>
      <c r="CP45" s="193"/>
      <c r="CQ45" s="193"/>
      <c r="CR45" s="193"/>
      <c r="CS45" s="193"/>
      <c r="CT45" s="193"/>
      <c r="CU45" s="193"/>
      <c r="CV45" s="193"/>
      <c r="CX45" s="215">
        <v>27</v>
      </c>
      <c r="CY45" s="217">
        <v>109.34</v>
      </c>
      <c r="CZ45" s="217">
        <v>106.47</v>
      </c>
      <c r="DA45" s="215">
        <v>8</v>
      </c>
      <c r="DB45" s="215">
        <v>8</v>
      </c>
      <c r="DC45" s="215">
        <v>34</v>
      </c>
      <c r="DE45" s="418" t="s">
        <v>412</v>
      </c>
      <c r="DF45" s="418">
        <v>83.45</v>
      </c>
      <c r="DG45" s="418">
        <v>83.45</v>
      </c>
      <c r="DH45" s="418">
        <v>11206</v>
      </c>
      <c r="DI45" s="418"/>
      <c r="DJ45" s="418"/>
      <c r="DK45" s="418"/>
      <c r="DL45" s="418"/>
      <c r="DM45" s="418"/>
      <c r="DP45" s="211"/>
      <c r="DT45" s="218"/>
      <c r="DU45" s="218"/>
      <c r="DZ45" s="216"/>
      <c r="EP45" s="216"/>
    </row>
    <row r="46" spans="1:146" s="215" customFormat="1" ht="18" hidden="1" customHeight="1" outlineLevel="1">
      <c r="A46" s="213"/>
      <c r="B46" s="301"/>
      <c r="C46" s="301"/>
      <c r="D46" s="214"/>
      <c r="E46" s="218" t="s">
        <v>486</v>
      </c>
      <c r="F46" s="258" t="s">
        <v>456</v>
      </c>
      <c r="G46" s="217" t="s">
        <v>443</v>
      </c>
      <c r="H46" s="217" t="s">
        <v>485</v>
      </c>
      <c r="I46" s="217" t="s">
        <v>445</v>
      </c>
      <c r="J46" s="218">
        <v>40</v>
      </c>
      <c r="K46" s="215" t="s">
        <v>48</v>
      </c>
      <c r="L46" s="215" t="s">
        <v>484</v>
      </c>
      <c r="Q46" s="359" t="str">
        <f>IFERROR((MP_DATA[[#This Row],[D, bottom '[m']]]+#REF!)/(2*#REF!/1000),"")</f>
        <v/>
      </c>
      <c r="R46" s="193"/>
      <c r="S46" s="193"/>
      <c r="T46" s="193"/>
      <c r="U46" s="193"/>
      <c r="V46" s="193"/>
      <c r="W46" s="193"/>
      <c r="X46" s="193"/>
      <c r="Y46" s="216"/>
      <c r="AQ46" s="212"/>
      <c r="AR46" s="217"/>
      <c r="AS46" s="217"/>
      <c r="AT46" s="217"/>
      <c r="AU46" s="217"/>
      <c r="AV46" s="218"/>
      <c r="BC46" s="359" t="str">
        <f>IFERROR((TP_DATA[[#This Row],[D, bottom '[m']]]+#REF!)/(2*#REF!/1000),"")</f>
        <v/>
      </c>
      <c r="BD46" s="193"/>
      <c r="BE46" s="193"/>
      <c r="BF46" s="193"/>
      <c r="BG46" s="193"/>
      <c r="BH46" s="193"/>
      <c r="BI46" s="193"/>
      <c r="BJ46" s="193"/>
      <c r="BK46" s="216"/>
      <c r="CC46" s="212"/>
      <c r="CD46" s="258"/>
      <c r="CE46" s="258"/>
      <c r="CF46" s="217"/>
      <c r="CG46" s="258"/>
      <c r="CH46" s="379"/>
      <c r="CI46" s="193"/>
      <c r="CO46" s="359" t="str">
        <f>IFERROR((TOWER_DATA[[#This Row],[D, bottom '[m']]]+#REF!)/(2*#REF!/1000),"")</f>
        <v/>
      </c>
      <c r="CP46" s="193"/>
      <c r="CQ46" s="193"/>
      <c r="CR46" s="193"/>
      <c r="CS46" s="193"/>
      <c r="CT46" s="193"/>
      <c r="CU46" s="193"/>
      <c r="CV46" s="193"/>
      <c r="CX46" s="215">
        <v>28</v>
      </c>
      <c r="CY46" s="217">
        <v>106.47</v>
      </c>
      <c r="CZ46" s="217">
        <v>103.61</v>
      </c>
      <c r="DA46" s="215">
        <v>8</v>
      </c>
      <c r="DB46" s="215">
        <v>8</v>
      </c>
      <c r="DC46" s="215">
        <v>35</v>
      </c>
      <c r="DE46" s="418" t="s">
        <v>413</v>
      </c>
      <c r="DF46" s="418">
        <v>83.25</v>
      </c>
      <c r="DG46" s="418">
        <v>83.25</v>
      </c>
      <c r="DH46" s="418">
        <v>11206</v>
      </c>
      <c r="DI46" s="418"/>
      <c r="DJ46" s="418"/>
      <c r="DK46" s="418"/>
      <c r="DL46" s="418"/>
      <c r="DM46" s="418"/>
      <c r="DP46" s="211"/>
      <c r="DT46" s="218"/>
      <c r="DU46" s="218"/>
      <c r="DZ46" s="216"/>
      <c r="EP46" s="216"/>
    </row>
    <row r="47" spans="1:146" s="215" customFormat="1" ht="18" hidden="1" customHeight="1" outlineLevel="1">
      <c r="A47" s="213"/>
      <c r="B47" s="301"/>
      <c r="C47" s="301"/>
      <c r="D47" s="214"/>
      <c r="E47" s="218" t="s">
        <v>495</v>
      </c>
      <c r="F47" s="258" t="s">
        <v>456</v>
      </c>
      <c r="G47" s="217" t="s">
        <v>443</v>
      </c>
      <c r="H47" s="217" t="s">
        <v>494</v>
      </c>
      <c r="I47" s="217" t="s">
        <v>445</v>
      </c>
      <c r="J47" s="218">
        <v>41</v>
      </c>
      <c r="K47" s="215" t="s">
        <v>48</v>
      </c>
      <c r="L47" s="215" t="s">
        <v>488</v>
      </c>
      <c r="Q47" s="359" t="str">
        <f>IFERROR((MP_DATA[[#This Row],[D, bottom '[m']]]+#REF!)/(2*#REF!/1000),"")</f>
        <v/>
      </c>
      <c r="R47" s="193"/>
      <c r="S47" s="193"/>
      <c r="T47" s="193"/>
      <c r="U47" s="193"/>
      <c r="V47" s="193"/>
      <c r="W47" s="193"/>
      <c r="X47" s="193"/>
      <c r="Y47" s="216"/>
      <c r="AQ47" s="212"/>
      <c r="AR47" s="217"/>
      <c r="AS47" s="217"/>
      <c r="AT47" s="217"/>
      <c r="AU47" s="217"/>
      <c r="AV47" s="218"/>
      <c r="BC47" s="359" t="str">
        <f>IFERROR((TP_DATA[[#This Row],[D, bottom '[m']]]+#REF!)/(2*#REF!/1000),"")</f>
        <v/>
      </c>
      <c r="BD47" s="193"/>
      <c r="BE47" s="193"/>
      <c r="BF47" s="193"/>
      <c r="BG47" s="193"/>
      <c r="BH47" s="193"/>
      <c r="BI47" s="193"/>
      <c r="BJ47" s="193"/>
      <c r="BK47" s="216"/>
      <c r="CC47" s="212"/>
      <c r="CD47" s="258"/>
      <c r="CE47" s="258"/>
      <c r="CF47" s="217"/>
      <c r="CG47" s="258"/>
      <c r="CH47" s="379"/>
      <c r="CI47" s="193"/>
      <c r="CO47" s="359" t="str">
        <f>IFERROR((TOWER_DATA[[#This Row],[D, bottom '[m']]]+#REF!)/(2*#REF!/1000),"")</f>
        <v/>
      </c>
      <c r="CP47" s="193"/>
      <c r="CQ47" s="193"/>
      <c r="CR47" s="193"/>
      <c r="CS47" s="193"/>
      <c r="CT47" s="193"/>
      <c r="CU47" s="193"/>
      <c r="CV47" s="193"/>
      <c r="CX47" s="215">
        <v>29</v>
      </c>
      <c r="CY47" s="217">
        <v>103.61</v>
      </c>
      <c r="CZ47" s="217">
        <v>100.74</v>
      </c>
      <c r="DA47" s="215">
        <v>8</v>
      </c>
      <c r="DB47" s="215">
        <v>8</v>
      </c>
      <c r="DC47" s="215">
        <v>36</v>
      </c>
      <c r="DE47" s="418" t="s">
        <v>414</v>
      </c>
      <c r="DF47" s="418">
        <v>81.95</v>
      </c>
      <c r="DG47" s="418">
        <v>81.95</v>
      </c>
      <c r="DH47" s="418">
        <v>9000</v>
      </c>
      <c r="DI47" s="418"/>
      <c r="DJ47" s="418"/>
      <c r="DK47" s="418"/>
      <c r="DL47" s="418"/>
      <c r="DM47" s="418"/>
      <c r="DP47" s="211"/>
      <c r="DT47" s="218"/>
      <c r="DU47" s="218"/>
      <c r="DZ47" s="216"/>
      <c r="EP47" s="216"/>
    </row>
    <row r="48" spans="1:146" s="215" customFormat="1" ht="18" hidden="1" customHeight="1" outlineLevel="1">
      <c r="A48" s="213"/>
      <c r="B48" s="301"/>
      <c r="C48" s="301"/>
      <c r="D48" s="214"/>
      <c r="E48" s="218" t="s">
        <v>493</v>
      </c>
      <c r="F48" s="258" t="s">
        <v>456</v>
      </c>
      <c r="G48" s="217" t="s">
        <v>443</v>
      </c>
      <c r="H48" s="217" t="s">
        <v>492</v>
      </c>
      <c r="I48" s="217" t="s">
        <v>445</v>
      </c>
      <c r="J48" s="218">
        <v>41</v>
      </c>
      <c r="K48" s="215" t="s">
        <v>48</v>
      </c>
      <c r="L48" s="215" t="s">
        <v>484</v>
      </c>
      <c r="Q48" s="359"/>
      <c r="R48" s="193"/>
      <c r="S48" s="193"/>
      <c r="T48" s="193"/>
      <c r="U48" s="193"/>
      <c r="V48" s="193"/>
      <c r="W48" s="193"/>
      <c r="X48" s="193"/>
      <c r="Y48" s="216"/>
      <c r="AQ48" s="212"/>
      <c r="AR48" s="217"/>
      <c r="AS48" s="217"/>
      <c r="AT48" s="217"/>
      <c r="AU48" s="217"/>
      <c r="AV48" s="218"/>
      <c r="BC48" s="359"/>
      <c r="BD48" s="193"/>
      <c r="BE48" s="193"/>
      <c r="BF48" s="193"/>
      <c r="BG48" s="193"/>
      <c r="BH48" s="193"/>
      <c r="BI48" s="193"/>
      <c r="BJ48" s="193"/>
      <c r="BK48" s="216"/>
      <c r="CC48" s="212"/>
      <c r="CD48" s="258"/>
      <c r="CE48" s="258"/>
      <c r="CF48" s="217"/>
      <c r="CG48" s="258"/>
      <c r="CH48" s="379"/>
      <c r="CI48" s="193"/>
      <c r="CO48" s="359"/>
      <c r="CP48" s="193"/>
      <c r="CQ48" s="193"/>
      <c r="CR48" s="193"/>
      <c r="CS48" s="193"/>
      <c r="CT48" s="193"/>
      <c r="CU48" s="193"/>
      <c r="CV48" s="193"/>
      <c r="CX48" s="215">
        <v>30</v>
      </c>
      <c r="CY48" s="217">
        <v>100.74</v>
      </c>
      <c r="CZ48" s="217">
        <v>97.88</v>
      </c>
      <c r="DA48" s="215">
        <v>8</v>
      </c>
      <c r="DB48" s="215">
        <v>8</v>
      </c>
      <c r="DC48" s="215">
        <v>37</v>
      </c>
      <c r="DE48" s="418" t="s">
        <v>417</v>
      </c>
      <c r="DF48" s="418">
        <v>69.349999999999994</v>
      </c>
      <c r="DG48" s="418">
        <v>69.349999999999994</v>
      </c>
      <c r="DH48" s="418">
        <v>1464</v>
      </c>
      <c r="DI48" s="418"/>
      <c r="DJ48" s="418"/>
      <c r="DK48" s="418"/>
      <c r="DL48" s="418"/>
      <c r="DM48" s="418"/>
      <c r="DP48" s="211"/>
      <c r="DT48" s="218"/>
      <c r="DU48" s="218"/>
      <c r="DZ48" s="216"/>
      <c r="EP48" s="216"/>
    </row>
    <row r="49" spans="1:146" s="215" customFormat="1" ht="18" hidden="1" customHeight="1" outlineLevel="1">
      <c r="A49" s="213"/>
      <c r="B49" s="301"/>
      <c r="C49" s="301"/>
      <c r="D49" s="214"/>
      <c r="E49" s="218" t="s">
        <v>499</v>
      </c>
      <c r="F49" s="258" t="s">
        <v>456</v>
      </c>
      <c r="G49" s="217" t="s">
        <v>443</v>
      </c>
      <c r="H49" s="217" t="s">
        <v>498</v>
      </c>
      <c r="I49" s="217" t="s">
        <v>445</v>
      </c>
      <c r="J49" s="218">
        <v>43</v>
      </c>
      <c r="K49" s="215" t="s">
        <v>48</v>
      </c>
      <c r="L49" s="215" t="s">
        <v>488</v>
      </c>
      <c r="Q49" s="359"/>
      <c r="R49" s="193"/>
      <c r="S49" s="193"/>
      <c r="T49" s="193"/>
      <c r="U49" s="193"/>
      <c r="V49" s="193"/>
      <c r="W49" s="193"/>
      <c r="X49" s="193"/>
      <c r="Y49" s="216"/>
      <c r="AQ49" s="212"/>
      <c r="AR49" s="217"/>
      <c r="AS49" s="217"/>
      <c r="AT49" s="217"/>
      <c r="AU49" s="217"/>
      <c r="AV49" s="218"/>
      <c r="BC49" s="359"/>
      <c r="BD49" s="193"/>
      <c r="BE49" s="193"/>
      <c r="BF49" s="193"/>
      <c r="BG49" s="193"/>
      <c r="BH49" s="193"/>
      <c r="BI49" s="193"/>
      <c r="BJ49" s="193"/>
      <c r="BK49" s="216"/>
      <c r="CC49" s="212"/>
      <c r="CD49" s="258"/>
      <c r="CE49" s="258"/>
      <c r="CF49" s="217"/>
      <c r="CG49" s="258"/>
      <c r="CH49" s="379"/>
      <c r="CI49" s="193"/>
      <c r="CO49" s="359"/>
      <c r="CP49" s="193"/>
      <c r="CQ49" s="193"/>
      <c r="CR49" s="193"/>
      <c r="CS49" s="193"/>
      <c r="CT49" s="193"/>
      <c r="CU49" s="193"/>
      <c r="CV49" s="193"/>
      <c r="CX49" s="215">
        <v>31</v>
      </c>
      <c r="CY49" s="217">
        <v>97.88</v>
      </c>
      <c r="CZ49" s="217">
        <v>95.01</v>
      </c>
      <c r="DA49" s="215">
        <v>8</v>
      </c>
      <c r="DB49" s="215">
        <v>8</v>
      </c>
      <c r="DC49" s="215">
        <v>38</v>
      </c>
      <c r="DE49" s="418" t="s">
        <v>416</v>
      </c>
      <c r="DF49" s="418">
        <v>69.349999999999994</v>
      </c>
      <c r="DG49" s="418">
        <v>69.349999999999994</v>
      </c>
      <c r="DH49" s="418">
        <v>1008</v>
      </c>
      <c r="DI49" s="418"/>
      <c r="DJ49" s="418"/>
      <c r="DK49" s="418"/>
      <c r="DL49" s="418"/>
      <c r="DM49" s="418"/>
      <c r="DP49" s="211"/>
      <c r="DT49" s="218"/>
      <c r="DU49" s="218"/>
      <c r="DZ49" s="216"/>
      <c r="EP49" s="216"/>
    </row>
    <row r="50" spans="1:146" s="215" customFormat="1" ht="18" hidden="1" customHeight="1" outlineLevel="1">
      <c r="A50" s="213"/>
      <c r="B50" s="301"/>
      <c r="C50" s="301"/>
      <c r="D50" s="214"/>
      <c r="E50" s="218" t="s">
        <v>497</v>
      </c>
      <c r="F50" s="258" t="s">
        <v>456</v>
      </c>
      <c r="G50" s="217" t="s">
        <v>443</v>
      </c>
      <c r="H50" s="217" t="s">
        <v>496</v>
      </c>
      <c r="I50" s="217" t="s">
        <v>445</v>
      </c>
      <c r="J50" s="218">
        <v>43</v>
      </c>
      <c r="K50" s="215" t="s">
        <v>48</v>
      </c>
      <c r="L50" s="215" t="s">
        <v>484</v>
      </c>
      <c r="Q50" s="359"/>
      <c r="R50" s="193"/>
      <c r="S50" s="193"/>
      <c r="T50" s="193"/>
      <c r="U50" s="193"/>
      <c r="V50" s="193"/>
      <c r="W50" s="193"/>
      <c r="X50" s="193"/>
      <c r="Y50" s="216"/>
      <c r="AQ50" s="212"/>
      <c r="AR50" s="217"/>
      <c r="AS50" s="217"/>
      <c r="AT50" s="217"/>
      <c r="AU50" s="217"/>
      <c r="AV50" s="218"/>
      <c r="BC50" s="359"/>
      <c r="BD50" s="193"/>
      <c r="BE50" s="193"/>
      <c r="BF50" s="193"/>
      <c r="BG50" s="193"/>
      <c r="BH50" s="193"/>
      <c r="BI50" s="193"/>
      <c r="BJ50" s="193"/>
      <c r="BK50" s="216"/>
      <c r="CC50" s="212"/>
      <c r="CD50" s="258"/>
      <c r="CE50" s="258"/>
      <c r="CF50" s="217"/>
      <c r="CG50" s="258"/>
      <c r="CH50" s="379"/>
      <c r="CI50" s="193"/>
      <c r="CO50" s="359"/>
      <c r="CP50" s="193"/>
      <c r="CQ50" s="193"/>
      <c r="CR50" s="193"/>
      <c r="CS50" s="193"/>
      <c r="CT50" s="193"/>
      <c r="CU50" s="193"/>
      <c r="CV50" s="193"/>
      <c r="CX50" s="215">
        <v>32</v>
      </c>
      <c r="CY50" s="217">
        <v>95.01</v>
      </c>
      <c r="CZ50" s="217">
        <v>92.15</v>
      </c>
      <c r="DA50" s="215">
        <v>8</v>
      </c>
      <c r="DB50" s="215">
        <v>8</v>
      </c>
      <c r="DC50" s="215">
        <v>39</v>
      </c>
      <c r="DE50" s="418" t="s">
        <v>415</v>
      </c>
      <c r="DF50" s="418">
        <v>69.349999999999994</v>
      </c>
      <c r="DG50" s="418">
        <v>69.349999999999994</v>
      </c>
      <c r="DH50" s="418">
        <v>6854</v>
      </c>
      <c r="DI50" s="418"/>
      <c r="DJ50" s="418"/>
      <c r="DK50" s="418"/>
      <c r="DL50" s="418"/>
      <c r="DM50" s="418"/>
      <c r="DP50" s="211"/>
      <c r="DT50" s="218"/>
      <c r="DU50" s="218"/>
      <c r="DZ50" s="216"/>
      <c r="EP50" s="216"/>
    </row>
    <row r="51" spans="1:146" s="215" customFormat="1" ht="18" hidden="1" customHeight="1" outlineLevel="1">
      <c r="A51" s="213"/>
      <c r="B51" s="301"/>
      <c r="C51" s="301"/>
      <c r="D51" s="214"/>
      <c r="E51" s="218" t="s">
        <v>522</v>
      </c>
      <c r="F51" s="258" t="s">
        <v>468</v>
      </c>
      <c r="G51" s="217" t="s">
        <v>513</v>
      </c>
      <c r="H51" s="217" t="s">
        <v>521</v>
      </c>
      <c r="I51" s="217" t="s">
        <v>445</v>
      </c>
      <c r="J51" s="218">
        <v>43</v>
      </c>
      <c r="K51" s="215" t="s">
        <v>469</v>
      </c>
      <c r="L51" s="215" t="s">
        <v>470</v>
      </c>
      <c r="Q51" s="359"/>
      <c r="R51" s="193"/>
      <c r="S51" s="193"/>
      <c r="T51" s="193"/>
      <c r="U51" s="193"/>
      <c r="V51" s="193"/>
      <c r="W51" s="193"/>
      <c r="X51" s="193"/>
      <c r="Y51" s="216"/>
      <c r="AQ51" s="212"/>
      <c r="AR51" s="217"/>
      <c r="AS51" s="217"/>
      <c r="AT51" s="217"/>
      <c r="AU51" s="217"/>
      <c r="AV51" s="218"/>
      <c r="BC51" s="359"/>
      <c r="BD51" s="193"/>
      <c r="BE51" s="193"/>
      <c r="BF51" s="193"/>
      <c r="BG51" s="193"/>
      <c r="BH51" s="193"/>
      <c r="BI51" s="193"/>
      <c r="BJ51" s="193"/>
      <c r="BK51" s="216"/>
      <c r="CC51" s="212"/>
      <c r="CD51" s="258"/>
      <c r="CE51" s="258"/>
      <c r="CF51" s="217"/>
      <c r="CG51" s="258"/>
      <c r="CH51" s="379"/>
      <c r="CI51" s="193"/>
      <c r="CO51" s="359"/>
      <c r="CP51" s="193"/>
      <c r="CQ51" s="193"/>
      <c r="CR51" s="193"/>
      <c r="CS51" s="193"/>
      <c r="CT51" s="193"/>
      <c r="CU51" s="193"/>
      <c r="CV51" s="193"/>
      <c r="CX51" s="215">
        <v>33</v>
      </c>
      <c r="CY51" s="217">
        <v>92.15</v>
      </c>
      <c r="CZ51" s="217">
        <v>89.28</v>
      </c>
      <c r="DA51" s="215">
        <v>8</v>
      </c>
      <c r="DB51" s="215">
        <v>8</v>
      </c>
      <c r="DC51" s="215">
        <v>40</v>
      </c>
      <c r="DE51" s="418" t="s">
        <v>418</v>
      </c>
      <c r="DF51" s="418">
        <v>55.49</v>
      </c>
      <c r="DG51" s="418">
        <v>55.49</v>
      </c>
      <c r="DH51" s="418">
        <v>19789</v>
      </c>
      <c r="DI51" s="418"/>
      <c r="DJ51" s="418"/>
      <c r="DK51" s="418"/>
      <c r="DL51" s="418"/>
      <c r="DM51" s="418"/>
      <c r="DP51" s="211"/>
      <c r="DT51" s="218"/>
      <c r="DU51" s="218"/>
      <c r="DZ51" s="216"/>
      <c r="EP51" s="216"/>
    </row>
    <row r="52" spans="1:146" s="215" customFormat="1" ht="18" hidden="1" customHeight="1" outlineLevel="1">
      <c r="A52" s="213"/>
      <c r="B52" s="301"/>
      <c r="C52" s="301"/>
      <c r="D52" s="214"/>
      <c r="E52" s="218" t="s">
        <v>364</v>
      </c>
      <c r="F52" s="258">
        <v>1</v>
      </c>
      <c r="G52" s="217" t="s">
        <v>474</v>
      </c>
      <c r="H52" s="217" t="s">
        <v>475</v>
      </c>
      <c r="I52" s="217" t="s">
        <v>487</v>
      </c>
      <c r="J52" s="218">
        <v>0</v>
      </c>
      <c r="K52" s="215" t="s">
        <v>48</v>
      </c>
      <c r="Q52" s="359"/>
      <c r="R52" s="193"/>
      <c r="S52" s="193"/>
      <c r="T52" s="193"/>
      <c r="U52" s="193"/>
      <c r="V52" s="193"/>
      <c r="W52" s="193"/>
      <c r="X52" s="193"/>
      <c r="Y52" s="216"/>
      <c r="AQ52" s="212"/>
      <c r="AR52" s="217"/>
      <c r="AS52" s="217"/>
      <c r="AT52" s="217"/>
      <c r="AU52" s="217"/>
      <c r="AV52" s="218"/>
      <c r="BC52" s="359"/>
      <c r="BD52" s="193"/>
      <c r="BE52" s="193"/>
      <c r="BF52" s="193"/>
      <c r="BG52" s="193"/>
      <c r="BH52" s="193"/>
      <c r="BI52" s="193"/>
      <c r="BJ52" s="193"/>
      <c r="BK52" s="216"/>
      <c r="CC52" s="212"/>
      <c r="CD52" s="258"/>
      <c r="CE52" s="258"/>
      <c r="CF52" s="217"/>
      <c r="CG52" s="258"/>
      <c r="CH52" s="379"/>
      <c r="CI52" s="193"/>
      <c r="CO52" s="359"/>
      <c r="CP52" s="193"/>
      <c r="CQ52" s="193"/>
      <c r="CR52" s="193"/>
      <c r="CS52" s="193"/>
      <c r="CT52" s="193"/>
      <c r="CU52" s="193"/>
      <c r="CV52" s="193"/>
      <c r="CX52" s="215">
        <v>34</v>
      </c>
      <c r="CY52" s="217">
        <v>89.28</v>
      </c>
      <c r="CZ52" s="217">
        <v>86.42</v>
      </c>
      <c r="DA52" s="215">
        <v>8.01</v>
      </c>
      <c r="DB52" s="215">
        <v>8.01</v>
      </c>
      <c r="DC52" s="215">
        <v>42</v>
      </c>
      <c r="DE52" s="418" t="s">
        <v>419</v>
      </c>
      <c r="DF52" s="418">
        <v>55.21</v>
      </c>
      <c r="DG52" s="418">
        <v>55.21</v>
      </c>
      <c r="DH52" s="418">
        <v>19789</v>
      </c>
      <c r="DI52" s="418"/>
      <c r="DJ52" s="418"/>
      <c r="DK52" s="418"/>
      <c r="DL52" s="418"/>
      <c r="DM52" s="418"/>
      <c r="DP52" s="211"/>
      <c r="DT52" s="218"/>
      <c r="DU52" s="218"/>
      <c r="DZ52" s="216"/>
      <c r="EP52" s="216"/>
    </row>
    <row r="53" spans="1:146" s="215" customFormat="1" ht="18" hidden="1" customHeight="1" outlineLevel="1">
      <c r="A53" s="213"/>
      <c r="B53" s="301"/>
      <c r="C53" s="301"/>
      <c r="D53" s="214"/>
      <c r="E53" s="218"/>
      <c r="F53" s="258"/>
      <c r="G53" s="217"/>
      <c r="H53" s="217"/>
      <c r="I53" s="217"/>
      <c r="J53" s="218"/>
      <c r="Q53" s="359"/>
      <c r="R53" s="193"/>
      <c r="S53" s="193"/>
      <c r="T53" s="193"/>
      <c r="U53" s="193"/>
      <c r="V53" s="193"/>
      <c r="W53" s="193"/>
      <c r="X53" s="193"/>
      <c r="Y53" s="216"/>
      <c r="AQ53" s="212"/>
      <c r="AR53" s="217"/>
      <c r="AS53" s="217"/>
      <c r="AT53" s="217"/>
      <c r="AU53" s="217"/>
      <c r="AV53" s="218"/>
      <c r="BC53" s="359"/>
      <c r="BD53" s="193"/>
      <c r="BE53" s="193"/>
      <c r="BF53" s="193"/>
      <c r="BG53" s="193"/>
      <c r="BH53" s="193"/>
      <c r="BI53" s="193"/>
      <c r="BJ53" s="193"/>
      <c r="BK53" s="216"/>
      <c r="CC53" s="212"/>
      <c r="CD53" s="258"/>
      <c r="CE53" s="258"/>
      <c r="CF53" s="217"/>
      <c r="CG53" s="258"/>
      <c r="CH53" s="379"/>
      <c r="CI53" s="193"/>
      <c r="CO53" s="359"/>
      <c r="CP53" s="193"/>
      <c r="CQ53" s="193"/>
      <c r="CR53" s="193"/>
      <c r="CS53" s="193"/>
      <c r="CT53" s="193"/>
      <c r="CU53" s="193"/>
      <c r="CV53" s="193"/>
      <c r="CX53" s="215">
        <v>35</v>
      </c>
      <c r="CY53" s="217">
        <v>86.42</v>
      </c>
      <c r="CZ53" s="217">
        <v>83.56</v>
      </c>
      <c r="DA53" s="215">
        <v>8.02</v>
      </c>
      <c r="DB53" s="215">
        <v>8</v>
      </c>
      <c r="DC53" s="215">
        <v>54</v>
      </c>
      <c r="DE53" s="418" t="s">
        <v>420</v>
      </c>
      <c r="DF53" s="418">
        <v>53.95</v>
      </c>
      <c r="DG53" s="418">
        <v>53.95</v>
      </c>
      <c r="DH53" s="418">
        <v>9000</v>
      </c>
      <c r="DI53" s="418"/>
      <c r="DJ53" s="418"/>
      <c r="DK53" s="418"/>
      <c r="DL53" s="418"/>
      <c r="DM53" s="418"/>
      <c r="DP53" s="211"/>
      <c r="DT53" s="218"/>
      <c r="DU53" s="218"/>
      <c r="DZ53" s="216"/>
      <c r="EP53" s="216"/>
    </row>
    <row r="54" spans="1:146" s="215" customFormat="1" ht="18" hidden="1" customHeight="1" outlineLevel="1">
      <c r="A54" s="213"/>
      <c r="B54" s="301"/>
      <c r="C54" s="301"/>
      <c r="D54" s="214"/>
      <c r="E54" s="218"/>
      <c r="F54" s="258"/>
      <c r="G54" s="217"/>
      <c r="H54" s="217"/>
      <c r="I54" s="217"/>
      <c r="J54" s="218"/>
      <c r="Q54" s="359"/>
      <c r="R54" s="193"/>
      <c r="S54" s="193"/>
      <c r="T54" s="193"/>
      <c r="U54" s="193"/>
      <c r="V54" s="193"/>
      <c r="W54" s="193"/>
      <c r="X54" s="193"/>
      <c r="Y54" s="216"/>
      <c r="AQ54" s="212"/>
      <c r="AR54" s="217"/>
      <c r="AS54" s="217"/>
      <c r="AT54" s="217"/>
      <c r="AU54" s="217"/>
      <c r="AV54" s="218"/>
      <c r="BC54" s="359"/>
      <c r="BD54" s="193"/>
      <c r="BE54" s="193"/>
      <c r="BF54" s="193"/>
      <c r="BG54" s="193"/>
      <c r="BH54" s="193"/>
      <c r="BI54" s="193"/>
      <c r="BJ54" s="193"/>
      <c r="BK54" s="216"/>
      <c r="CC54" s="212"/>
      <c r="CD54" s="258"/>
      <c r="CE54" s="258"/>
      <c r="CF54" s="217"/>
      <c r="CG54" s="258"/>
      <c r="CH54" s="379"/>
      <c r="CI54" s="193"/>
      <c r="CO54" s="359"/>
      <c r="CP54" s="193"/>
      <c r="CQ54" s="193"/>
      <c r="CR54" s="193"/>
      <c r="CS54" s="193"/>
      <c r="CT54" s="193"/>
      <c r="CU54" s="193"/>
      <c r="CV54" s="193"/>
      <c r="CX54" s="215">
        <v>36</v>
      </c>
      <c r="CY54" s="217">
        <v>83.56</v>
      </c>
      <c r="CZ54" s="217">
        <v>83.35</v>
      </c>
      <c r="DA54" s="215">
        <v>8</v>
      </c>
      <c r="DB54" s="215">
        <v>8</v>
      </c>
      <c r="DC54" s="215">
        <v>54</v>
      </c>
      <c r="DE54" s="418" t="s">
        <v>422</v>
      </c>
      <c r="DF54" s="418">
        <v>45.97</v>
      </c>
      <c r="DG54" s="418">
        <v>45.97</v>
      </c>
      <c r="DH54" s="418">
        <v>981</v>
      </c>
      <c r="DI54" s="418"/>
      <c r="DJ54" s="418"/>
      <c r="DK54" s="418"/>
      <c r="DL54" s="418"/>
      <c r="DM54" s="418"/>
      <c r="DP54" s="211"/>
      <c r="DT54" s="218"/>
      <c r="DU54" s="218"/>
      <c r="DZ54" s="216"/>
      <c r="EP54" s="216"/>
    </row>
    <row r="55" spans="1:146" s="215" customFormat="1" ht="18" hidden="1" customHeight="1" outlineLevel="1">
      <c r="A55" s="213"/>
      <c r="B55" s="301"/>
      <c r="C55" s="301"/>
      <c r="D55" s="214"/>
      <c r="E55" s="218"/>
      <c r="F55" s="258"/>
      <c r="G55" s="217"/>
      <c r="H55" s="217"/>
      <c r="I55" s="217"/>
      <c r="J55" s="218"/>
      <c r="Q55" s="359"/>
      <c r="R55" s="193"/>
      <c r="S55" s="193"/>
      <c r="T55" s="193"/>
      <c r="U55" s="193"/>
      <c r="V55" s="193"/>
      <c r="W55" s="193"/>
      <c r="X55" s="193"/>
      <c r="Y55" s="216"/>
      <c r="AQ55" s="212"/>
      <c r="AR55" s="217"/>
      <c r="AS55" s="217"/>
      <c r="AT55" s="217"/>
      <c r="AU55" s="217"/>
      <c r="AV55" s="218"/>
      <c r="BC55" s="359"/>
      <c r="BD55" s="193"/>
      <c r="BE55" s="193"/>
      <c r="BF55" s="193"/>
      <c r="BG55" s="193"/>
      <c r="BH55" s="193"/>
      <c r="BI55" s="193"/>
      <c r="BJ55" s="193"/>
      <c r="BK55" s="216"/>
      <c r="CC55" s="212"/>
      <c r="CD55" s="258"/>
      <c r="CE55" s="258"/>
      <c r="CF55" s="217"/>
      <c r="CG55" s="258"/>
      <c r="CH55" s="379"/>
      <c r="CI55" s="193"/>
      <c r="CO55" s="359"/>
      <c r="CP55" s="193"/>
      <c r="CQ55" s="193"/>
      <c r="CR55" s="193"/>
      <c r="CS55" s="193"/>
      <c r="CT55" s="193"/>
      <c r="CU55" s="193"/>
      <c r="CV55" s="193"/>
      <c r="CX55" s="215">
        <v>37</v>
      </c>
      <c r="CY55" s="217">
        <v>83.35</v>
      </c>
      <c r="CZ55" s="217">
        <v>83.14</v>
      </c>
      <c r="DA55" s="215">
        <v>8</v>
      </c>
      <c r="DB55" s="215">
        <v>8</v>
      </c>
      <c r="DC55" s="215">
        <v>54</v>
      </c>
      <c r="DE55" s="418" t="s">
        <v>423</v>
      </c>
      <c r="DF55" s="418">
        <v>45.97</v>
      </c>
      <c r="DG55" s="418">
        <v>45.97</v>
      </c>
      <c r="DH55" s="418">
        <v>675</v>
      </c>
      <c r="DI55" s="418"/>
      <c r="DJ55" s="418"/>
      <c r="DK55" s="418"/>
      <c r="DL55" s="418"/>
      <c r="DM55" s="418"/>
      <c r="DP55" s="211"/>
      <c r="DT55" s="218"/>
      <c r="DU55" s="218"/>
      <c r="DZ55" s="216"/>
      <c r="EP55" s="216"/>
    </row>
    <row r="56" spans="1:146" s="215" customFormat="1" ht="18" hidden="1" customHeight="1" outlineLevel="1">
      <c r="A56" s="213"/>
      <c r="B56" s="301"/>
      <c r="C56" s="301"/>
      <c r="D56" s="214"/>
      <c r="E56" s="218"/>
      <c r="F56" s="258"/>
      <c r="G56" s="217"/>
      <c r="H56" s="217"/>
      <c r="I56" s="217"/>
      <c r="J56" s="218"/>
      <c r="Q56" s="359"/>
      <c r="R56" s="193"/>
      <c r="S56" s="193"/>
      <c r="T56" s="193"/>
      <c r="U56" s="193"/>
      <c r="V56" s="193"/>
      <c r="W56" s="193"/>
      <c r="X56" s="193"/>
      <c r="Y56" s="216"/>
      <c r="AQ56" s="212"/>
      <c r="AR56" s="217"/>
      <c r="AS56" s="217"/>
      <c r="AT56" s="217"/>
      <c r="AU56" s="217"/>
      <c r="AV56" s="218"/>
      <c r="BC56" s="359"/>
      <c r="BD56" s="193"/>
      <c r="BE56" s="193"/>
      <c r="BF56" s="193"/>
      <c r="BG56" s="193"/>
      <c r="BH56" s="193"/>
      <c r="BI56" s="193"/>
      <c r="BJ56" s="193"/>
      <c r="BK56" s="216"/>
      <c r="CC56" s="212"/>
      <c r="CD56" s="258"/>
      <c r="CE56" s="258"/>
      <c r="CF56" s="217"/>
      <c r="CG56" s="258"/>
      <c r="CH56" s="379"/>
      <c r="CI56" s="193"/>
      <c r="CO56" s="359"/>
      <c r="CP56" s="193"/>
      <c r="CQ56" s="193"/>
      <c r="CR56" s="193"/>
      <c r="CS56" s="193"/>
      <c r="CT56" s="193"/>
      <c r="CU56" s="193"/>
      <c r="CV56" s="193"/>
      <c r="CX56" s="215">
        <v>38</v>
      </c>
      <c r="CY56" s="217">
        <v>83.14</v>
      </c>
      <c r="CZ56" s="217">
        <v>80.39</v>
      </c>
      <c r="DA56" s="215">
        <v>8</v>
      </c>
      <c r="DB56" s="215">
        <v>8</v>
      </c>
      <c r="DC56" s="215">
        <v>54</v>
      </c>
      <c r="DE56" s="418" t="s">
        <v>421</v>
      </c>
      <c r="DF56" s="418">
        <v>45.97</v>
      </c>
      <c r="DG56" s="418">
        <v>45.97</v>
      </c>
      <c r="DH56" s="418">
        <v>4592</v>
      </c>
      <c r="DI56" s="418"/>
      <c r="DJ56" s="418"/>
      <c r="DK56" s="418"/>
      <c r="DL56" s="418"/>
      <c r="DM56" s="418"/>
      <c r="DP56" s="211"/>
      <c r="DT56" s="218"/>
      <c r="DU56" s="218"/>
      <c r="DZ56" s="216"/>
      <c r="EP56" s="216"/>
    </row>
    <row r="57" spans="1:146" s="215" customFormat="1" ht="18" hidden="1" customHeight="1" outlineLevel="1">
      <c r="A57" s="213"/>
      <c r="B57" s="301"/>
      <c r="C57" s="301"/>
      <c r="D57" s="214"/>
      <c r="E57" s="218"/>
      <c r="F57" s="258"/>
      <c r="G57" s="217"/>
      <c r="H57" s="217"/>
      <c r="I57" s="217"/>
      <c r="J57" s="218"/>
      <c r="Q57" s="359"/>
      <c r="R57" s="193"/>
      <c r="S57" s="193"/>
      <c r="T57" s="193"/>
      <c r="U57" s="193"/>
      <c r="V57" s="193"/>
      <c r="W57" s="193"/>
      <c r="X57" s="193"/>
      <c r="Y57" s="216"/>
      <c r="AQ57" s="212"/>
      <c r="AR57" s="217"/>
      <c r="AS57" s="217"/>
      <c r="AT57" s="217"/>
      <c r="AU57" s="217"/>
      <c r="AV57" s="218"/>
      <c r="BC57" s="359"/>
      <c r="BD57" s="193"/>
      <c r="BE57" s="193"/>
      <c r="BF57" s="193"/>
      <c r="BG57" s="193"/>
      <c r="BH57" s="193"/>
      <c r="BI57" s="193"/>
      <c r="BJ57" s="193"/>
      <c r="BK57" s="216"/>
      <c r="CC57" s="212"/>
      <c r="CD57" s="258"/>
      <c r="CE57" s="258"/>
      <c r="CF57" s="217"/>
      <c r="CG57" s="258"/>
      <c r="CH57" s="379"/>
      <c r="CI57" s="193"/>
      <c r="CO57" s="359"/>
      <c r="CP57" s="193"/>
      <c r="CQ57" s="193"/>
      <c r="CR57" s="193"/>
      <c r="CS57" s="193"/>
      <c r="CT57" s="193"/>
      <c r="CU57" s="193"/>
      <c r="CV57" s="193"/>
      <c r="CX57" s="215">
        <v>39</v>
      </c>
      <c r="CY57" s="217">
        <v>80.39</v>
      </c>
      <c r="CZ57" s="217">
        <v>77.63</v>
      </c>
      <c r="DA57" s="215">
        <v>7.99</v>
      </c>
      <c r="DB57" s="215">
        <v>7.99</v>
      </c>
      <c r="DC57" s="215">
        <v>45</v>
      </c>
      <c r="DE57" s="418" t="s">
        <v>424</v>
      </c>
      <c r="DF57" s="418">
        <v>36.69</v>
      </c>
      <c r="DG57" s="418">
        <v>36.69</v>
      </c>
      <c r="DH57" s="418">
        <v>33576</v>
      </c>
      <c r="DI57" s="418"/>
      <c r="DJ57" s="418"/>
      <c r="DK57" s="418"/>
      <c r="DL57" s="418"/>
      <c r="DM57" s="418"/>
      <c r="DP57" s="211"/>
      <c r="DT57" s="218"/>
      <c r="DU57" s="218"/>
      <c r="DZ57" s="216"/>
      <c r="EP57" s="216"/>
    </row>
    <row r="58" spans="1:146" s="215" customFormat="1" ht="18" hidden="1" customHeight="1" outlineLevel="1">
      <c r="A58" s="213"/>
      <c r="B58" s="301"/>
      <c r="C58" s="301"/>
      <c r="D58" s="214"/>
      <c r="E58" s="218"/>
      <c r="F58" s="258"/>
      <c r="G58" s="217"/>
      <c r="H58" s="217"/>
      <c r="I58" s="217"/>
      <c r="J58" s="218"/>
      <c r="Q58" s="359"/>
      <c r="R58" s="193"/>
      <c r="S58" s="193"/>
      <c r="T58" s="193"/>
      <c r="U58" s="193"/>
      <c r="V58" s="193"/>
      <c r="W58" s="193"/>
      <c r="X58" s="193"/>
      <c r="Y58" s="216"/>
      <c r="AQ58" s="212"/>
      <c r="AR58" s="217"/>
      <c r="AS58" s="217"/>
      <c r="AT58" s="217"/>
      <c r="AU58" s="217"/>
      <c r="AV58" s="218"/>
      <c r="BC58" s="359"/>
      <c r="BD58" s="193"/>
      <c r="BE58" s="193"/>
      <c r="BF58" s="193"/>
      <c r="BG58" s="193"/>
      <c r="BH58" s="193"/>
      <c r="BI58" s="193"/>
      <c r="BJ58" s="193"/>
      <c r="BK58" s="216"/>
      <c r="CC58" s="212"/>
      <c r="CD58" s="258"/>
      <c r="CE58" s="258"/>
      <c r="CF58" s="217"/>
      <c r="CG58" s="258"/>
      <c r="CH58" s="379"/>
      <c r="CI58" s="193"/>
      <c r="CO58" s="359"/>
      <c r="CP58" s="193"/>
      <c r="CQ58" s="193"/>
      <c r="CR58" s="193"/>
      <c r="CS58" s="193"/>
      <c r="CT58" s="193"/>
      <c r="CU58" s="193"/>
      <c r="CV58" s="193"/>
      <c r="CX58" s="215">
        <v>40</v>
      </c>
      <c r="CY58" s="217">
        <v>77.63</v>
      </c>
      <c r="CZ58" s="217">
        <v>74.87</v>
      </c>
      <c r="DA58" s="215">
        <v>7.99</v>
      </c>
      <c r="DB58" s="215">
        <v>7.99</v>
      </c>
      <c r="DC58" s="215">
        <v>46</v>
      </c>
      <c r="DE58" s="418" t="s">
        <v>425</v>
      </c>
      <c r="DF58" s="418">
        <v>36.28</v>
      </c>
      <c r="DG58" s="418">
        <v>36.28</v>
      </c>
      <c r="DH58" s="418">
        <v>24324</v>
      </c>
      <c r="DI58" s="418"/>
      <c r="DJ58" s="418"/>
      <c r="DK58" s="418"/>
      <c r="DL58" s="418"/>
      <c r="DM58" s="418"/>
      <c r="DP58" s="211"/>
      <c r="DT58" s="218"/>
      <c r="DU58" s="218"/>
      <c r="DZ58" s="216"/>
      <c r="EP58" s="216"/>
    </row>
    <row r="59" spans="1:146" s="215" customFormat="1" ht="18" hidden="1" customHeight="1" outlineLevel="1">
      <c r="A59" s="213"/>
      <c r="B59" s="301"/>
      <c r="C59" s="301"/>
      <c r="D59" s="214"/>
      <c r="E59" s="218"/>
      <c r="F59" s="258"/>
      <c r="G59" s="217"/>
      <c r="H59" s="217"/>
      <c r="I59" s="217"/>
      <c r="J59" s="218"/>
      <c r="Q59" s="359"/>
      <c r="R59" s="193"/>
      <c r="S59" s="193"/>
      <c r="T59" s="193"/>
      <c r="U59" s="193"/>
      <c r="V59" s="193"/>
      <c r="W59" s="193"/>
      <c r="X59" s="193"/>
      <c r="Y59" s="216"/>
      <c r="AQ59" s="212"/>
      <c r="AR59" s="217"/>
      <c r="AS59" s="217"/>
      <c r="AT59" s="217"/>
      <c r="AU59" s="217"/>
      <c r="AV59" s="218"/>
      <c r="BC59" s="359"/>
      <c r="BD59" s="193"/>
      <c r="BE59" s="193"/>
      <c r="BF59" s="193"/>
      <c r="BG59" s="193"/>
      <c r="BH59" s="193"/>
      <c r="BI59" s="193"/>
      <c r="BJ59" s="193"/>
      <c r="BK59" s="216"/>
      <c r="CC59" s="212"/>
      <c r="CD59" s="258"/>
      <c r="CE59" s="258"/>
      <c r="CF59" s="217"/>
      <c r="CG59" s="258"/>
      <c r="CH59" s="379"/>
      <c r="CI59" s="193"/>
      <c r="CO59" s="359"/>
      <c r="CP59" s="193"/>
      <c r="CQ59" s="193"/>
      <c r="CR59" s="193"/>
      <c r="CS59" s="193"/>
      <c r="CT59" s="193"/>
      <c r="CU59" s="193"/>
      <c r="CV59" s="193"/>
      <c r="CX59" s="215">
        <v>41</v>
      </c>
      <c r="CY59" s="217">
        <v>74.87</v>
      </c>
      <c r="CZ59" s="217">
        <v>72.11</v>
      </c>
      <c r="DA59" s="215">
        <v>7.99</v>
      </c>
      <c r="DB59" s="215">
        <v>7.99</v>
      </c>
      <c r="DC59" s="215">
        <v>47</v>
      </c>
      <c r="DE59" s="418" t="s">
        <v>427</v>
      </c>
      <c r="DF59" s="418">
        <v>35.35</v>
      </c>
      <c r="DG59" s="418">
        <v>35.35</v>
      </c>
      <c r="DH59" s="418">
        <v>9000</v>
      </c>
      <c r="DI59" s="418"/>
      <c r="DJ59" s="418"/>
      <c r="DK59" s="418"/>
      <c r="DL59" s="418"/>
      <c r="DM59" s="418"/>
      <c r="DP59" s="211"/>
      <c r="DT59" s="218"/>
      <c r="DU59" s="218"/>
      <c r="DZ59" s="216"/>
      <c r="EP59" s="216"/>
    </row>
    <row r="60" spans="1:146" s="215" customFormat="1" ht="18" hidden="1" customHeight="1" outlineLevel="1">
      <c r="A60" s="213"/>
      <c r="B60" s="301"/>
      <c r="C60" s="301"/>
      <c r="D60" s="214"/>
      <c r="E60" s="218"/>
      <c r="F60" s="258"/>
      <c r="G60" s="217"/>
      <c r="H60" s="217"/>
      <c r="I60" s="217"/>
      <c r="J60" s="218"/>
      <c r="Q60" s="359" t="str">
        <f>IFERROR((MP_DATA[[#This Row],[D, bottom '[m']]]+#REF!)/(2*#REF!/1000),"")</f>
        <v/>
      </c>
      <c r="R60" s="193"/>
      <c r="S60" s="193"/>
      <c r="T60" s="193"/>
      <c r="U60" s="193"/>
      <c r="V60" s="193"/>
      <c r="W60" s="193"/>
      <c r="X60" s="193"/>
      <c r="Y60" s="216"/>
      <c r="AQ60" s="212"/>
      <c r="AR60" s="217"/>
      <c r="AS60" s="217"/>
      <c r="AT60" s="217"/>
      <c r="AU60" s="217"/>
      <c r="AV60" s="218"/>
      <c r="BC60" s="359" t="str">
        <f>IFERROR((TP_DATA[[#This Row],[D, bottom '[m']]]+#REF!)/(2*#REF!/1000),"")</f>
        <v/>
      </c>
      <c r="BD60" s="193"/>
      <c r="BE60" s="193"/>
      <c r="BF60" s="193"/>
      <c r="BG60" s="193"/>
      <c r="BH60" s="193"/>
      <c r="BI60" s="193"/>
      <c r="BJ60" s="193"/>
      <c r="BK60" s="216"/>
      <c r="CC60" s="212"/>
      <c r="CD60" s="258"/>
      <c r="CE60" s="258"/>
      <c r="CF60" s="217"/>
      <c r="CG60" s="258"/>
      <c r="CH60" s="379"/>
      <c r="CI60" s="193"/>
      <c r="CO60" s="359" t="str">
        <f>IFERROR((TOWER_DATA[[#This Row],[D, bottom '[m']]]+#REF!)/(2*#REF!/1000),"")</f>
        <v/>
      </c>
      <c r="CP60" s="193"/>
      <c r="CQ60" s="193"/>
      <c r="CR60" s="193"/>
      <c r="CS60" s="193"/>
      <c r="CT60" s="193"/>
      <c r="CU60" s="193"/>
      <c r="CV60" s="193"/>
      <c r="CX60" s="215">
        <v>42</v>
      </c>
      <c r="CY60" s="217">
        <v>72.11</v>
      </c>
      <c r="CZ60" s="217">
        <v>69.349999999999994</v>
      </c>
      <c r="DA60" s="215">
        <v>7.99</v>
      </c>
      <c r="DB60" s="215">
        <v>7.99</v>
      </c>
      <c r="DC60" s="215">
        <v>48</v>
      </c>
      <c r="DE60" s="418" t="s">
        <v>426</v>
      </c>
      <c r="DF60" s="418">
        <v>35.35</v>
      </c>
      <c r="DG60" s="418">
        <v>35.35</v>
      </c>
      <c r="DH60" s="418">
        <v>4950</v>
      </c>
      <c r="DI60" s="418"/>
      <c r="DJ60" s="418"/>
      <c r="DK60" s="418"/>
      <c r="DL60" s="418"/>
      <c r="DM60" s="418"/>
      <c r="DP60" s="211"/>
      <c r="DT60" s="218"/>
      <c r="DU60" s="218"/>
      <c r="DZ60" s="216"/>
      <c r="EP60" s="216"/>
    </row>
    <row r="61" spans="1:146" s="215" customFormat="1" ht="18" hidden="1" customHeight="1" outlineLevel="1">
      <c r="A61" s="213"/>
      <c r="B61" s="301"/>
      <c r="C61" s="301"/>
      <c r="D61" s="214"/>
      <c r="E61" s="218"/>
      <c r="F61" s="258"/>
      <c r="G61" s="217"/>
      <c r="H61" s="217"/>
      <c r="I61" s="217"/>
      <c r="J61" s="218"/>
      <c r="Q61" s="359" t="str">
        <f>IFERROR((MP_DATA[[#This Row],[D, bottom '[m']]]+#REF!)/(2*#REF!/1000),"")</f>
        <v/>
      </c>
      <c r="R61" s="193"/>
      <c r="S61" s="193"/>
      <c r="T61" s="193"/>
      <c r="U61" s="193"/>
      <c r="V61" s="193"/>
      <c r="W61" s="193"/>
      <c r="X61" s="193"/>
      <c r="Y61" s="216"/>
      <c r="AQ61" s="212"/>
      <c r="AR61" s="217"/>
      <c r="AS61" s="217"/>
      <c r="AT61" s="217"/>
      <c r="AU61" s="217"/>
      <c r="AV61" s="218"/>
      <c r="BC61" s="359" t="str">
        <f>IFERROR((TP_DATA[[#This Row],[D, bottom '[m']]]+#REF!)/(2*#REF!/1000),"")</f>
        <v/>
      </c>
      <c r="BD61" s="193"/>
      <c r="BE61" s="193"/>
      <c r="BF61" s="193"/>
      <c r="BG61" s="193"/>
      <c r="BH61" s="193"/>
      <c r="BI61" s="193"/>
      <c r="BJ61" s="193"/>
      <c r="BK61" s="216"/>
      <c r="CC61" s="212"/>
      <c r="CD61" s="258"/>
      <c r="CE61" s="258"/>
      <c r="CF61" s="217"/>
      <c r="CG61" s="258"/>
      <c r="CH61" s="379"/>
      <c r="CI61" s="193"/>
      <c r="CO61" s="359" t="str">
        <f>IFERROR((TOWER_DATA[[#This Row],[D, bottom '[m']]]+#REF!)/(2*#REF!/1000),"")</f>
        <v/>
      </c>
      <c r="CP61" s="193"/>
      <c r="CQ61" s="193"/>
      <c r="CR61" s="193"/>
      <c r="CS61" s="193"/>
      <c r="CT61" s="193"/>
      <c r="CU61" s="193"/>
      <c r="CV61" s="193"/>
      <c r="CX61" s="215">
        <v>43</v>
      </c>
      <c r="CY61" s="217">
        <v>69.349999999999994</v>
      </c>
      <c r="CZ61" s="217">
        <v>66.59</v>
      </c>
      <c r="DA61" s="215">
        <v>8</v>
      </c>
      <c r="DB61" s="215">
        <v>8</v>
      </c>
      <c r="DC61" s="215">
        <v>49</v>
      </c>
      <c r="DE61" s="418" t="s">
        <v>430</v>
      </c>
      <c r="DF61" s="418">
        <v>29.03</v>
      </c>
      <c r="DG61" s="418">
        <v>29.03</v>
      </c>
      <c r="DH61" s="418">
        <v>790</v>
      </c>
      <c r="DI61" s="418"/>
      <c r="DJ61" s="418"/>
      <c r="DK61" s="418"/>
      <c r="DL61" s="418"/>
      <c r="DM61" s="418"/>
      <c r="DP61" s="211"/>
      <c r="DT61" s="218"/>
      <c r="DU61" s="218"/>
      <c r="DZ61" s="216"/>
      <c r="EP61" s="216"/>
    </row>
    <row r="62" spans="1:146" s="215" customFormat="1" ht="18" hidden="1" customHeight="1" outlineLevel="1">
      <c r="A62" s="213"/>
      <c r="B62" s="301"/>
      <c r="C62" s="301"/>
      <c r="D62" s="214"/>
      <c r="E62" s="218"/>
      <c r="F62" s="258"/>
      <c r="G62" s="217"/>
      <c r="H62" s="217"/>
      <c r="I62" s="217"/>
      <c r="J62" s="218"/>
      <c r="Q62" s="359" t="str">
        <f>IFERROR((MP_DATA[[#This Row],[D, bottom '[m']]]+#REF!)/(2*#REF!/1000),"")</f>
        <v/>
      </c>
      <c r="R62" s="193"/>
      <c r="S62" s="193"/>
      <c r="T62" s="193"/>
      <c r="U62" s="193"/>
      <c r="V62" s="193"/>
      <c r="W62" s="193"/>
      <c r="X62" s="193"/>
      <c r="Y62" s="216"/>
      <c r="AQ62" s="212"/>
      <c r="AR62" s="217"/>
      <c r="AS62" s="217"/>
      <c r="AT62" s="217"/>
      <c r="AU62" s="217"/>
      <c r="AV62" s="218"/>
      <c r="BC62" s="359" t="str">
        <f>IFERROR((TP_DATA[[#This Row],[D, bottom '[m']]]+#REF!)/(2*#REF!/1000),"")</f>
        <v/>
      </c>
      <c r="BD62" s="193"/>
      <c r="BE62" s="193"/>
      <c r="BF62" s="193"/>
      <c r="BG62" s="193"/>
      <c r="BH62" s="193"/>
      <c r="BI62" s="193"/>
      <c r="BJ62" s="193"/>
      <c r="BK62" s="216"/>
      <c r="CC62" s="212"/>
      <c r="CD62" s="258"/>
      <c r="CE62" s="258"/>
      <c r="CF62" s="217"/>
      <c r="CG62" s="258"/>
      <c r="CH62" s="379"/>
      <c r="CI62" s="193"/>
      <c r="CO62" s="359" t="str">
        <f>IFERROR((TOWER_DATA[[#This Row],[D, bottom '[m']]]+#REF!)/(2*#REF!/1000),"")</f>
        <v/>
      </c>
      <c r="CP62" s="193"/>
      <c r="CQ62" s="193"/>
      <c r="CR62" s="193"/>
      <c r="CS62" s="193"/>
      <c r="CT62" s="193"/>
      <c r="CU62" s="193"/>
      <c r="CV62" s="193"/>
      <c r="CX62" s="215">
        <v>44</v>
      </c>
      <c r="CY62" s="217">
        <v>66.59</v>
      </c>
      <c r="CZ62" s="217">
        <v>63.83</v>
      </c>
      <c r="DA62" s="215">
        <v>8</v>
      </c>
      <c r="DB62" s="215">
        <v>8</v>
      </c>
      <c r="DC62" s="215">
        <v>50</v>
      </c>
      <c r="DE62" s="418" t="s">
        <v>429</v>
      </c>
      <c r="DF62" s="418">
        <v>29.03</v>
      </c>
      <c r="DG62" s="418">
        <v>29.03</v>
      </c>
      <c r="DH62" s="418">
        <v>544</v>
      </c>
      <c r="DI62" s="418"/>
      <c r="DJ62" s="418"/>
      <c r="DK62" s="418"/>
      <c r="DL62" s="418"/>
      <c r="DM62" s="418"/>
      <c r="DP62" s="211"/>
      <c r="DT62" s="218"/>
      <c r="DU62" s="218"/>
      <c r="DZ62" s="216"/>
      <c r="EP62" s="216"/>
    </row>
    <row r="63" spans="1:146" s="215" customFormat="1" ht="18" hidden="1" customHeight="1" outlineLevel="1">
      <c r="A63" s="213"/>
      <c r="B63" s="301"/>
      <c r="C63" s="301"/>
      <c r="D63" s="214"/>
      <c r="E63" s="218"/>
      <c r="F63" s="258"/>
      <c r="G63" s="217"/>
      <c r="H63" s="217"/>
      <c r="I63" s="217"/>
      <c r="J63" s="218"/>
      <c r="Q63" s="359" t="str">
        <f>IFERROR((MP_DATA[[#This Row],[D, bottom '[m']]]+#REF!)/(2*#REF!/1000),"")</f>
        <v/>
      </c>
      <c r="R63" s="193"/>
      <c r="S63" s="193"/>
      <c r="T63" s="193"/>
      <c r="U63" s="193"/>
      <c r="V63" s="193"/>
      <c r="W63" s="193"/>
      <c r="X63" s="193"/>
      <c r="Y63" s="216"/>
      <c r="AQ63" s="212"/>
      <c r="AR63" s="217"/>
      <c r="AS63" s="217"/>
      <c r="AT63" s="217"/>
      <c r="AU63" s="217"/>
      <c r="AV63" s="218"/>
      <c r="BC63" s="359" t="str">
        <f>IFERROR((TP_DATA[[#This Row],[D, bottom '[m']]]+#REF!)/(2*#REF!/1000),"")</f>
        <v/>
      </c>
      <c r="BD63" s="193"/>
      <c r="BE63" s="193"/>
      <c r="BF63" s="193"/>
      <c r="BG63" s="193"/>
      <c r="BH63" s="193"/>
      <c r="BI63" s="193"/>
      <c r="BJ63" s="193"/>
      <c r="BK63" s="216"/>
      <c r="CC63" s="212"/>
      <c r="CD63" s="258"/>
      <c r="CE63" s="258"/>
      <c r="CF63" s="217"/>
      <c r="CG63" s="258"/>
      <c r="CH63" s="379"/>
      <c r="CI63" s="193"/>
      <c r="CO63" s="359" t="str">
        <f>IFERROR((TOWER_DATA[[#This Row],[D, bottom '[m']]]+#REF!)/(2*#REF!/1000),"")</f>
        <v/>
      </c>
      <c r="CP63" s="193"/>
      <c r="CQ63" s="193"/>
      <c r="CR63" s="193"/>
      <c r="CS63" s="193"/>
      <c r="CT63" s="193"/>
      <c r="CU63" s="193"/>
      <c r="CV63" s="193"/>
      <c r="CX63" s="215">
        <v>45</v>
      </c>
      <c r="CY63" s="217">
        <v>63.83</v>
      </c>
      <c r="CZ63" s="217">
        <v>61.07</v>
      </c>
      <c r="DA63" s="215">
        <v>8</v>
      </c>
      <c r="DB63" s="215">
        <v>8</v>
      </c>
      <c r="DC63" s="215">
        <v>51</v>
      </c>
      <c r="DE63" s="418" t="s">
        <v>428</v>
      </c>
      <c r="DF63" s="418">
        <v>29.03</v>
      </c>
      <c r="DG63" s="418">
        <v>29.03</v>
      </c>
      <c r="DH63" s="418">
        <v>5170</v>
      </c>
      <c r="DI63" s="418"/>
      <c r="DJ63" s="418"/>
      <c r="DK63" s="418"/>
      <c r="DL63" s="418"/>
      <c r="DM63" s="418"/>
      <c r="DP63" s="211"/>
      <c r="DT63" s="218"/>
      <c r="DU63" s="218"/>
      <c r="DZ63" s="216"/>
      <c r="EP63" s="216"/>
    </row>
    <row r="64" spans="1:146" s="215" customFormat="1" ht="18" hidden="1" customHeight="1" outlineLevel="1">
      <c r="A64" s="213"/>
      <c r="B64" s="301"/>
      <c r="C64" s="301"/>
      <c r="D64" s="214"/>
      <c r="E64" s="218"/>
      <c r="F64" s="258"/>
      <c r="G64" s="217"/>
      <c r="H64" s="217"/>
      <c r="I64" s="217"/>
      <c r="J64" s="218"/>
      <c r="Q64" s="359" t="str">
        <f>IFERROR((MP_DATA[[#This Row],[D, bottom '[m']]]+#REF!)/(2*#REF!/1000),"")</f>
        <v/>
      </c>
      <c r="R64" s="193"/>
      <c r="S64" s="193"/>
      <c r="T64" s="193"/>
      <c r="U64" s="193"/>
      <c r="V64" s="193"/>
      <c r="W64" s="193"/>
      <c r="X64" s="193"/>
      <c r="Y64" s="216"/>
      <c r="AQ64" s="212"/>
      <c r="AR64" s="217"/>
      <c r="AS64" s="217"/>
      <c r="AT64" s="217"/>
      <c r="AU64" s="217"/>
      <c r="AV64" s="218"/>
      <c r="BC64" s="359" t="str">
        <f>IFERROR((TP_DATA[[#This Row],[D, bottom '[m']]]+#REF!)/(2*#REF!/1000),"")</f>
        <v/>
      </c>
      <c r="BD64" s="193"/>
      <c r="BE64" s="193"/>
      <c r="BF64" s="193"/>
      <c r="BG64" s="193"/>
      <c r="BH64" s="193"/>
      <c r="BI64" s="193"/>
      <c r="BJ64" s="193"/>
      <c r="BK64" s="216"/>
      <c r="CC64" s="212"/>
      <c r="CD64" s="258"/>
      <c r="CE64" s="258"/>
      <c r="CF64" s="217"/>
      <c r="CG64" s="258"/>
      <c r="CH64" s="379"/>
      <c r="CI64" s="193"/>
      <c r="CO64" s="359" t="str">
        <f>IFERROR((TOWER_DATA[[#This Row],[D, bottom '[m']]]+#REF!)/(2*#REF!/1000),"")</f>
        <v/>
      </c>
      <c r="CP64" s="193"/>
      <c r="CQ64" s="193"/>
      <c r="CR64" s="193"/>
      <c r="CS64" s="193"/>
      <c r="CT64" s="193"/>
      <c r="CU64" s="193"/>
      <c r="CV64" s="193"/>
      <c r="CX64" s="215">
        <v>46</v>
      </c>
      <c r="CY64" s="217">
        <v>61.07</v>
      </c>
      <c r="CZ64" s="217">
        <v>58.31</v>
      </c>
      <c r="DA64" s="215">
        <v>8</v>
      </c>
      <c r="DB64" s="215">
        <v>8</v>
      </c>
      <c r="DC64" s="215">
        <v>58</v>
      </c>
      <c r="DE64" s="418" t="s">
        <v>431</v>
      </c>
      <c r="DF64" s="418">
        <v>24.87</v>
      </c>
      <c r="DG64" s="418">
        <v>24.87</v>
      </c>
      <c r="DH64" s="418">
        <v>3000</v>
      </c>
      <c r="DI64" s="418"/>
      <c r="DJ64" s="418"/>
      <c r="DK64" s="418"/>
      <c r="DL64" s="418"/>
      <c r="DM64" s="418"/>
      <c r="DP64" s="211"/>
      <c r="DT64" s="218"/>
      <c r="DU64" s="218"/>
      <c r="DZ64" s="216"/>
      <c r="EP64" s="216"/>
    </row>
    <row r="65" spans="1:146" s="215" customFormat="1" ht="18" hidden="1" customHeight="1" outlineLevel="1">
      <c r="A65" s="213"/>
      <c r="B65" s="301"/>
      <c r="C65" s="301"/>
      <c r="D65" s="214"/>
      <c r="E65" s="218"/>
      <c r="F65" s="258"/>
      <c r="G65" s="217"/>
      <c r="H65" s="217"/>
      <c r="I65" s="217"/>
      <c r="J65" s="218"/>
      <c r="Q65" s="359" t="str">
        <f>IFERROR((MP_DATA[[#This Row],[D, bottom '[m']]]+#REF!)/(2*#REF!/1000),"")</f>
        <v/>
      </c>
      <c r="R65" s="193"/>
      <c r="S65" s="193"/>
      <c r="T65" s="193"/>
      <c r="U65" s="193"/>
      <c r="V65" s="193"/>
      <c r="W65" s="193"/>
      <c r="X65" s="193"/>
      <c r="Y65" s="216"/>
      <c r="AQ65" s="212"/>
      <c r="AR65" s="217"/>
      <c r="AS65" s="217"/>
      <c r="AT65" s="217"/>
      <c r="AU65" s="217"/>
      <c r="AV65" s="218"/>
      <c r="BC65" s="359" t="str">
        <f>IFERROR((TP_DATA[[#This Row],[D, bottom '[m']]]+#REF!)/(2*#REF!/1000),"")</f>
        <v/>
      </c>
      <c r="BD65" s="193"/>
      <c r="BE65" s="193"/>
      <c r="BF65" s="193"/>
      <c r="BG65" s="193"/>
      <c r="BH65" s="193"/>
      <c r="BI65" s="193"/>
      <c r="BJ65" s="193"/>
      <c r="BK65" s="216"/>
      <c r="CC65" s="212"/>
      <c r="CD65" s="258"/>
      <c r="CE65" s="258"/>
      <c r="CF65" s="217"/>
      <c r="CG65" s="258"/>
      <c r="CH65" s="379"/>
      <c r="CI65" s="193"/>
      <c r="CO65" s="359" t="str">
        <f>IFERROR((TOWER_DATA[[#This Row],[D, bottom '[m']]]+#REF!)/(2*#REF!/1000),"")</f>
        <v/>
      </c>
      <c r="CP65" s="193"/>
      <c r="CQ65" s="193"/>
      <c r="CR65" s="193"/>
      <c r="CS65" s="193"/>
      <c r="CT65" s="193"/>
      <c r="CU65" s="193"/>
      <c r="CV65" s="193"/>
      <c r="CX65" s="215">
        <v>47</v>
      </c>
      <c r="CY65" s="217">
        <v>58.31</v>
      </c>
      <c r="CZ65" s="217">
        <v>55.63</v>
      </c>
      <c r="DA65" s="215">
        <v>8.02</v>
      </c>
      <c r="DB65" s="215">
        <v>8</v>
      </c>
      <c r="DC65" s="215">
        <v>72</v>
      </c>
      <c r="DE65" s="418" t="s">
        <v>432</v>
      </c>
      <c r="DF65" s="418">
        <v>23.4</v>
      </c>
      <c r="DG65" s="418">
        <v>23.4</v>
      </c>
      <c r="DH65" s="418">
        <v>12598</v>
      </c>
      <c r="DI65" s="418"/>
      <c r="DJ65" s="418"/>
      <c r="DK65" s="418"/>
      <c r="DL65" s="418"/>
      <c r="DM65" s="418"/>
      <c r="DP65" s="211"/>
      <c r="DT65" s="218"/>
      <c r="DU65" s="218"/>
      <c r="DZ65" s="216"/>
      <c r="EP65" s="216"/>
    </row>
    <row r="66" spans="1:146" s="215" customFormat="1" ht="18" hidden="1" customHeight="1" outlineLevel="1">
      <c r="A66" s="213"/>
      <c r="B66" s="301"/>
      <c r="C66" s="301"/>
      <c r="D66" s="214"/>
      <c r="E66" s="218"/>
      <c r="F66" s="258"/>
      <c r="G66" s="217"/>
      <c r="H66" s="217"/>
      <c r="I66" s="217"/>
      <c r="J66" s="218"/>
      <c r="Q66" s="359" t="str">
        <f>IFERROR((MP_DATA[[#This Row],[D, bottom '[m']]]+#REF!)/(2*#REF!/1000),"")</f>
        <v/>
      </c>
      <c r="R66" s="193"/>
      <c r="S66" s="193"/>
      <c r="T66" s="193"/>
      <c r="U66" s="193"/>
      <c r="V66" s="193"/>
      <c r="W66" s="193"/>
      <c r="X66" s="193"/>
      <c r="Y66" s="216"/>
      <c r="AQ66" s="212"/>
      <c r="AR66" s="217"/>
      <c r="AS66" s="217"/>
      <c r="AT66" s="217"/>
      <c r="AU66" s="217"/>
      <c r="AV66" s="218"/>
      <c r="BC66" s="359" t="str">
        <f>IFERROR((TP_DATA[[#This Row],[D, bottom '[m']]]+#REF!)/(2*#REF!/1000),"")</f>
        <v/>
      </c>
      <c r="BD66" s="193"/>
      <c r="BE66" s="193"/>
      <c r="BF66" s="193"/>
      <c r="BG66" s="193"/>
      <c r="BH66" s="193"/>
      <c r="BI66" s="193"/>
      <c r="BJ66" s="193"/>
      <c r="BK66" s="216"/>
      <c r="CC66" s="212"/>
      <c r="CD66" s="258"/>
      <c r="CE66" s="258"/>
      <c r="CF66" s="217"/>
      <c r="CG66" s="258"/>
      <c r="CH66" s="379"/>
      <c r="CI66" s="193"/>
      <c r="CO66" s="359" t="str">
        <f>IFERROR((TOWER_DATA[[#This Row],[D, bottom '[m']]]+#REF!)/(2*#REF!/1000),"")</f>
        <v/>
      </c>
      <c r="CP66" s="193"/>
      <c r="CQ66" s="193"/>
      <c r="CR66" s="193"/>
      <c r="CS66" s="193"/>
      <c r="CT66" s="193"/>
      <c r="CU66" s="193"/>
      <c r="CV66" s="193"/>
      <c r="CX66" s="215">
        <v>48</v>
      </c>
      <c r="CY66" s="217">
        <v>55.63</v>
      </c>
      <c r="CZ66" s="217">
        <v>55.35</v>
      </c>
      <c r="DA66" s="215">
        <v>8</v>
      </c>
      <c r="DB66" s="215">
        <v>8</v>
      </c>
      <c r="DC66" s="215">
        <v>72</v>
      </c>
      <c r="DE66" s="418" t="s">
        <v>433</v>
      </c>
      <c r="DF66" s="418">
        <v>21.59</v>
      </c>
      <c r="DG66" s="418">
        <v>21.59</v>
      </c>
      <c r="DH66" s="418">
        <v>40072</v>
      </c>
      <c r="DI66" s="418"/>
      <c r="DJ66" s="418"/>
      <c r="DK66" s="418"/>
      <c r="DL66" s="418"/>
      <c r="DM66" s="418"/>
      <c r="DP66" s="211"/>
      <c r="DT66" s="218"/>
      <c r="DU66" s="218"/>
      <c r="DZ66" s="216"/>
      <c r="EP66" s="216"/>
    </row>
    <row r="67" spans="1:146" s="215" customFormat="1" ht="18" hidden="1" customHeight="1" outlineLevel="1">
      <c r="A67" s="213"/>
      <c r="B67" s="301"/>
      <c r="C67" s="301"/>
      <c r="D67" s="214"/>
      <c r="E67" s="218"/>
      <c r="F67" s="258"/>
      <c r="G67" s="217"/>
      <c r="H67" s="217"/>
      <c r="I67" s="217"/>
      <c r="J67" s="218"/>
      <c r="Q67" s="359" t="str">
        <f>IFERROR((MP_DATA[[#This Row],[D, bottom '[m']]]+#REF!)/(2*#REF!/1000),"")</f>
        <v/>
      </c>
      <c r="R67" s="193"/>
      <c r="S67" s="193"/>
      <c r="T67" s="193"/>
      <c r="U67" s="193"/>
      <c r="V67" s="193"/>
      <c r="W67" s="193"/>
      <c r="X67" s="193"/>
      <c r="Y67" s="216"/>
      <c r="AQ67" s="212"/>
      <c r="AR67" s="217"/>
      <c r="AS67" s="217"/>
      <c r="AT67" s="217"/>
      <c r="AU67" s="217"/>
      <c r="AV67" s="218"/>
      <c r="BC67" s="359" t="str">
        <f>IFERROR((TP_DATA[[#This Row],[D, bottom '[m']]]+#REF!)/(2*#REF!/1000),"")</f>
        <v/>
      </c>
      <c r="BD67" s="193"/>
      <c r="BE67" s="193"/>
      <c r="BF67" s="193"/>
      <c r="BG67" s="193"/>
      <c r="BH67" s="193"/>
      <c r="BI67" s="193"/>
      <c r="BJ67" s="193"/>
      <c r="BK67" s="216"/>
      <c r="CC67" s="212"/>
      <c r="CD67" s="258"/>
      <c r="CE67" s="258"/>
      <c r="CF67" s="217"/>
      <c r="CG67" s="258"/>
      <c r="CH67" s="379"/>
      <c r="CI67" s="193"/>
      <c r="CO67" s="359" t="str">
        <f>IFERROR((TOWER_DATA[[#This Row],[D, bottom '[m']]]+#REF!)/(2*#REF!/1000),"")</f>
        <v/>
      </c>
      <c r="CP67" s="193"/>
      <c r="CQ67" s="193"/>
      <c r="CR67" s="193"/>
      <c r="CS67" s="193"/>
      <c r="CT67" s="193"/>
      <c r="CU67" s="193"/>
      <c r="CV67" s="193"/>
      <c r="CX67" s="215">
        <v>49</v>
      </c>
      <c r="CY67" s="217">
        <v>55.35</v>
      </c>
      <c r="CZ67" s="217">
        <v>55.07</v>
      </c>
      <c r="DA67" s="215">
        <v>8</v>
      </c>
      <c r="DB67" s="215">
        <v>8</v>
      </c>
      <c r="DC67" s="215">
        <v>72</v>
      </c>
      <c r="DE67" s="418" t="s">
        <v>434</v>
      </c>
      <c r="DF67" s="418">
        <v>21.47</v>
      </c>
      <c r="DG67" s="418">
        <v>21.47</v>
      </c>
      <c r="DH67" s="418">
        <v>30000</v>
      </c>
      <c r="DI67" s="418"/>
      <c r="DJ67" s="418"/>
      <c r="DK67" s="418"/>
      <c r="DL67" s="418"/>
      <c r="DM67" s="418"/>
      <c r="DP67" s="211"/>
      <c r="DT67" s="218"/>
      <c r="DU67" s="218"/>
      <c r="DZ67" s="216"/>
      <c r="EP67" s="216"/>
    </row>
    <row r="68" spans="1:146" s="215" customFormat="1" ht="18" hidden="1" customHeight="1" outlineLevel="1">
      <c r="A68" s="213"/>
      <c r="B68" s="301"/>
      <c r="C68" s="301"/>
      <c r="D68" s="214"/>
      <c r="E68" s="218"/>
      <c r="F68" s="258"/>
      <c r="G68" s="217"/>
      <c r="H68" s="217"/>
      <c r="I68" s="217"/>
      <c r="J68" s="218"/>
      <c r="Q68" s="359" t="str">
        <f>IFERROR((MP_DATA[[#This Row],[D, bottom '[m']]]+#REF!)/(2*#REF!/1000),"")</f>
        <v/>
      </c>
      <c r="R68" s="193"/>
      <c r="S68" s="193"/>
      <c r="T68" s="193"/>
      <c r="U68" s="193"/>
      <c r="V68" s="193"/>
      <c r="W68" s="193"/>
      <c r="X68" s="193"/>
      <c r="Y68" s="216"/>
      <c r="AQ68" s="212"/>
      <c r="AR68" s="217"/>
      <c r="AS68" s="217"/>
      <c r="AT68" s="217"/>
      <c r="AU68" s="217"/>
      <c r="AV68" s="218"/>
      <c r="BC68" s="359" t="str">
        <f>IFERROR((TP_DATA[[#This Row],[D, bottom '[m']]]+#REF!)/(2*#REF!/1000),"")</f>
        <v/>
      </c>
      <c r="BD68" s="193"/>
      <c r="BE68" s="193"/>
      <c r="BF68" s="193"/>
      <c r="BG68" s="193"/>
      <c r="BH68" s="193"/>
      <c r="BI68" s="193"/>
      <c r="BJ68" s="193"/>
      <c r="BK68" s="216"/>
      <c r="CC68" s="212"/>
      <c r="CD68" s="258"/>
      <c r="CE68" s="258"/>
      <c r="CF68" s="217"/>
      <c r="CG68" s="258"/>
      <c r="CH68" s="379"/>
      <c r="CI68" s="193"/>
      <c r="CO68" s="359" t="str">
        <f>IFERROR((TOWER_DATA[[#This Row],[D, bottom '[m']]]+#REF!)/(2*#REF!/1000),"")</f>
        <v/>
      </c>
      <c r="CP68" s="193"/>
      <c r="CQ68" s="193"/>
      <c r="CR68" s="193"/>
      <c r="CS68" s="193"/>
      <c r="CT68" s="193"/>
      <c r="CU68" s="193"/>
      <c r="CV68" s="193"/>
      <c r="CX68" s="215">
        <v>50</v>
      </c>
      <c r="CY68" s="217">
        <v>55.07</v>
      </c>
      <c r="CZ68" s="217">
        <v>52.54</v>
      </c>
      <c r="DA68" s="215">
        <v>8</v>
      </c>
      <c r="DB68" s="215">
        <v>8</v>
      </c>
      <c r="DC68" s="215">
        <v>72</v>
      </c>
      <c r="DP68" s="211"/>
      <c r="DT68" s="218"/>
      <c r="DU68" s="218"/>
      <c r="DZ68" s="216"/>
      <c r="EP68" s="216"/>
    </row>
    <row r="69" spans="1:146" s="215" customFormat="1" ht="18" hidden="1" customHeight="1" outlineLevel="1">
      <c r="A69" s="213"/>
      <c r="B69" s="301"/>
      <c r="C69" s="301"/>
      <c r="D69" s="214"/>
      <c r="E69" s="218"/>
      <c r="F69" s="258"/>
      <c r="G69" s="217"/>
      <c r="H69" s="217"/>
      <c r="I69" s="217"/>
      <c r="J69" s="218"/>
      <c r="Q69" s="359" t="str">
        <f>IFERROR((MP_DATA[[#This Row],[D, bottom '[m']]]+#REF!)/(2*#REF!/1000),"")</f>
        <v/>
      </c>
      <c r="R69" s="193"/>
      <c r="S69" s="193"/>
      <c r="T69" s="193"/>
      <c r="U69" s="193"/>
      <c r="V69" s="193"/>
      <c r="W69" s="193"/>
      <c r="X69" s="193"/>
      <c r="Y69" s="216"/>
      <c r="AQ69" s="212"/>
      <c r="AR69" s="217"/>
      <c r="AS69" s="217"/>
      <c r="AT69" s="217"/>
      <c r="AU69" s="217"/>
      <c r="AV69" s="218"/>
      <c r="BC69" s="359" t="str">
        <f>IFERROR((TP_DATA[[#This Row],[D, bottom '[m']]]+#REF!)/(2*#REF!/1000),"")</f>
        <v/>
      </c>
      <c r="BD69" s="193"/>
      <c r="BE69" s="193"/>
      <c r="BF69" s="193"/>
      <c r="BG69" s="193"/>
      <c r="BH69" s="193"/>
      <c r="BI69" s="193"/>
      <c r="BJ69" s="193"/>
      <c r="BK69" s="216"/>
      <c r="CC69" s="212"/>
      <c r="CD69" s="258"/>
      <c r="CE69" s="258"/>
      <c r="CF69" s="217"/>
      <c r="CG69" s="258"/>
      <c r="CH69" s="379"/>
      <c r="CI69" s="193"/>
      <c r="CO69" s="359" t="str">
        <f>IFERROR((TOWER_DATA[[#This Row],[D, bottom '[m']]]+#REF!)/(2*#REF!/1000),"")</f>
        <v/>
      </c>
      <c r="CP69" s="193"/>
      <c r="CQ69" s="193"/>
      <c r="CR69" s="193"/>
      <c r="CS69" s="193"/>
      <c r="CT69" s="193"/>
      <c r="CU69" s="193"/>
      <c r="CV69" s="193"/>
      <c r="CX69" s="215">
        <v>51</v>
      </c>
      <c r="CY69" s="217">
        <v>52.54</v>
      </c>
      <c r="CZ69" s="217">
        <v>49.93</v>
      </c>
      <c r="DA69" s="215">
        <v>7.99</v>
      </c>
      <c r="DB69" s="215">
        <v>7.99</v>
      </c>
      <c r="DC69" s="215">
        <v>58</v>
      </c>
      <c r="DP69" s="211"/>
      <c r="DT69" s="218"/>
      <c r="DU69" s="218"/>
      <c r="DZ69" s="216"/>
      <c r="EP69" s="216"/>
    </row>
    <row r="70" spans="1:146" s="215" customFormat="1" ht="18" hidden="1" customHeight="1" outlineLevel="1">
      <c r="A70" s="213"/>
      <c r="B70" s="301"/>
      <c r="C70" s="301"/>
      <c r="D70" s="214"/>
      <c r="E70" s="218"/>
      <c r="F70" s="258"/>
      <c r="G70" s="217"/>
      <c r="H70" s="217"/>
      <c r="I70" s="217"/>
      <c r="J70" s="218"/>
      <c r="Q70" s="359" t="str">
        <f>IFERROR((MP_DATA[[#This Row],[D, bottom '[m']]]+#REF!)/(2*#REF!/1000),"")</f>
        <v/>
      </c>
      <c r="R70" s="193"/>
      <c r="S70" s="193"/>
      <c r="T70" s="193"/>
      <c r="U70" s="193"/>
      <c r="V70" s="193"/>
      <c r="W70" s="193"/>
      <c r="X70" s="193"/>
      <c r="Y70" s="216"/>
      <c r="AQ70" s="212"/>
      <c r="AR70" s="217"/>
      <c r="AS70" s="217"/>
      <c r="AT70" s="217"/>
      <c r="AU70" s="217"/>
      <c r="AV70" s="218"/>
      <c r="BC70" s="359" t="str">
        <f>IFERROR((TP_DATA[[#This Row],[D, bottom '[m']]]+#REF!)/(2*#REF!/1000),"")</f>
        <v/>
      </c>
      <c r="BD70" s="193"/>
      <c r="BE70" s="193"/>
      <c r="BF70" s="193"/>
      <c r="BG70" s="193"/>
      <c r="BH70" s="193"/>
      <c r="BI70" s="193"/>
      <c r="BJ70" s="193"/>
      <c r="BK70" s="216"/>
      <c r="CC70" s="212"/>
      <c r="CD70" s="258"/>
      <c r="CE70" s="258"/>
      <c r="CF70" s="217"/>
      <c r="CG70" s="258"/>
      <c r="CH70" s="379"/>
      <c r="CI70" s="193"/>
      <c r="CO70" s="359" t="str">
        <f>IFERROR((TOWER_DATA[[#This Row],[D, bottom '[m']]]+#REF!)/(2*#REF!/1000),"")</f>
        <v/>
      </c>
      <c r="CP70" s="193"/>
      <c r="CQ70" s="193"/>
      <c r="CR70" s="193"/>
      <c r="CS70" s="193"/>
      <c r="CT70" s="193"/>
      <c r="CU70" s="193"/>
      <c r="CV70" s="193"/>
      <c r="CX70" s="215">
        <v>52</v>
      </c>
      <c r="CY70" s="217">
        <v>49.93</v>
      </c>
      <c r="CZ70" s="217">
        <v>47.32</v>
      </c>
      <c r="DA70" s="215">
        <v>7.99</v>
      </c>
      <c r="DB70" s="215">
        <v>7.99</v>
      </c>
      <c r="DC70" s="215">
        <v>59</v>
      </c>
      <c r="DP70" s="211"/>
      <c r="DT70" s="218"/>
      <c r="DU70" s="218"/>
      <c r="DZ70" s="216"/>
      <c r="EP70" s="216"/>
    </row>
    <row r="71" spans="1:146" s="215" customFormat="1" ht="18" hidden="1" customHeight="1" outlineLevel="1">
      <c r="A71" s="213"/>
      <c r="B71" s="301"/>
      <c r="C71" s="301"/>
      <c r="D71" s="214"/>
      <c r="E71" s="218"/>
      <c r="F71" s="258"/>
      <c r="G71" s="217"/>
      <c r="H71" s="217"/>
      <c r="I71" s="217"/>
      <c r="J71" s="218"/>
      <c r="Q71" s="359" t="str">
        <f>IFERROR((MP_DATA[[#This Row],[D, bottom '[m']]]+#REF!)/(2*#REF!/1000),"")</f>
        <v/>
      </c>
      <c r="R71" s="193"/>
      <c r="S71" s="193"/>
      <c r="T71" s="193"/>
      <c r="U71" s="193"/>
      <c r="V71" s="193"/>
      <c r="W71" s="193"/>
      <c r="X71" s="193"/>
      <c r="Y71" s="216"/>
      <c r="AQ71" s="212"/>
      <c r="AR71" s="217"/>
      <c r="AS71" s="217"/>
      <c r="AT71" s="217"/>
      <c r="AU71" s="217"/>
      <c r="AV71" s="218"/>
      <c r="BC71" s="359" t="str">
        <f>IFERROR((TP_DATA[[#This Row],[D, bottom '[m']]]+#REF!)/(2*#REF!/1000),"")</f>
        <v/>
      </c>
      <c r="BD71" s="193"/>
      <c r="BE71" s="193"/>
      <c r="BF71" s="193"/>
      <c r="BG71" s="193"/>
      <c r="BH71" s="193"/>
      <c r="BI71" s="193"/>
      <c r="BJ71" s="193"/>
      <c r="BK71" s="216"/>
      <c r="CC71" s="212"/>
      <c r="CD71" s="258"/>
      <c r="CE71" s="258"/>
      <c r="CF71" s="217"/>
      <c r="CG71" s="258"/>
      <c r="CH71" s="379"/>
      <c r="CI71" s="193"/>
      <c r="CO71" s="359" t="str">
        <f>IFERROR((TOWER_DATA[[#This Row],[D, bottom '[m']]]+#REF!)/(2*#REF!/1000),"")</f>
        <v/>
      </c>
      <c r="CP71" s="193"/>
      <c r="CQ71" s="193"/>
      <c r="CR71" s="193"/>
      <c r="CS71" s="193"/>
      <c r="CT71" s="193"/>
      <c r="CU71" s="193"/>
      <c r="CV71" s="193"/>
      <c r="CX71" s="215">
        <v>53</v>
      </c>
      <c r="CY71" s="217">
        <v>47.32</v>
      </c>
      <c r="CZ71" s="217">
        <v>44.72</v>
      </c>
      <c r="DA71" s="215">
        <v>7.99</v>
      </c>
      <c r="DB71" s="215">
        <v>7.99</v>
      </c>
      <c r="DC71" s="215">
        <v>60</v>
      </c>
      <c r="DP71" s="211"/>
      <c r="DT71" s="218"/>
      <c r="DU71" s="218"/>
      <c r="DZ71" s="216"/>
      <c r="EP71" s="216"/>
    </row>
    <row r="72" spans="1:146" s="215" customFormat="1" ht="18" hidden="1" customHeight="1" outlineLevel="1">
      <c r="A72" s="213"/>
      <c r="B72" s="301"/>
      <c r="C72" s="301"/>
      <c r="D72" s="214"/>
      <c r="E72" s="218"/>
      <c r="F72" s="258"/>
      <c r="G72" s="217"/>
      <c r="H72" s="217"/>
      <c r="I72" s="217"/>
      <c r="J72" s="218"/>
      <c r="Q72" s="359" t="str">
        <f>IFERROR((MP_DATA[[#This Row],[D, bottom '[m']]]+#REF!)/(2*#REF!/1000),"")</f>
        <v/>
      </c>
      <c r="R72" s="193"/>
      <c r="S72" s="193"/>
      <c r="T72" s="193"/>
      <c r="U72" s="193"/>
      <c r="V72" s="193"/>
      <c r="W72" s="193"/>
      <c r="X72" s="193"/>
      <c r="Y72" s="216"/>
      <c r="AQ72" s="212"/>
      <c r="AR72" s="217"/>
      <c r="AS72" s="217"/>
      <c r="AT72" s="217"/>
      <c r="AU72" s="217"/>
      <c r="AV72" s="218"/>
      <c r="BC72" s="359" t="str">
        <f>IFERROR((TP_DATA[[#This Row],[D, bottom '[m']]]+#REF!)/(2*#REF!/1000),"")</f>
        <v/>
      </c>
      <c r="BD72" s="193"/>
      <c r="BE72" s="193"/>
      <c r="BF72" s="193"/>
      <c r="BG72" s="193"/>
      <c r="BH72" s="193"/>
      <c r="BI72" s="193"/>
      <c r="BJ72" s="193"/>
      <c r="BK72" s="216"/>
      <c r="CC72" s="212"/>
      <c r="CD72" s="258"/>
      <c r="CE72" s="258"/>
      <c r="CF72" s="217"/>
      <c r="CG72" s="258"/>
      <c r="CH72" s="379"/>
      <c r="CI72" s="193"/>
      <c r="CO72" s="359" t="str">
        <f>IFERROR((TOWER_DATA[[#This Row],[D, bottom '[m']]]+#REF!)/(2*#REF!/1000),"")</f>
        <v/>
      </c>
      <c r="CP72" s="193"/>
      <c r="CQ72" s="193"/>
      <c r="CR72" s="193"/>
      <c r="CS72" s="193"/>
      <c r="CT72" s="193"/>
      <c r="CU72" s="193"/>
      <c r="CV72" s="193"/>
      <c r="CX72" s="215">
        <v>54</v>
      </c>
      <c r="CY72" s="217">
        <v>44.72</v>
      </c>
      <c r="CZ72" s="217">
        <v>42.11</v>
      </c>
      <c r="DA72" s="215">
        <v>7.99</v>
      </c>
      <c r="DB72" s="215">
        <v>7.99</v>
      </c>
      <c r="DC72" s="215">
        <v>62</v>
      </c>
      <c r="DP72" s="211"/>
      <c r="DT72" s="218"/>
      <c r="DU72" s="218"/>
      <c r="DZ72" s="216"/>
      <c r="EP72" s="216"/>
    </row>
    <row r="73" spans="1:146" s="215" customFormat="1" ht="18" hidden="1" customHeight="1" outlineLevel="1">
      <c r="A73" s="213"/>
      <c r="B73" s="301"/>
      <c r="C73" s="301"/>
      <c r="D73" s="214"/>
      <c r="E73" s="218"/>
      <c r="F73" s="258"/>
      <c r="G73" s="217"/>
      <c r="H73" s="217"/>
      <c r="I73" s="217"/>
      <c r="J73" s="218"/>
      <c r="Q73" s="359" t="str">
        <f>IFERROR((MP_DATA[[#This Row],[D, bottom '[m']]]+#REF!)/(2*#REF!/1000),"")</f>
        <v/>
      </c>
      <c r="R73" s="193"/>
      <c r="S73" s="193"/>
      <c r="T73" s="193"/>
      <c r="U73" s="193"/>
      <c r="V73" s="193"/>
      <c r="W73" s="193"/>
      <c r="X73" s="193"/>
      <c r="Y73" s="216"/>
      <c r="AQ73" s="212"/>
      <c r="AR73" s="217"/>
      <c r="AS73" s="217"/>
      <c r="AT73" s="217"/>
      <c r="AU73" s="217"/>
      <c r="AV73" s="218"/>
      <c r="BC73" s="359" t="str">
        <f>IFERROR((TP_DATA[[#This Row],[D, bottom '[m']]]+#REF!)/(2*#REF!/1000),"")</f>
        <v/>
      </c>
      <c r="BD73" s="193"/>
      <c r="BE73" s="193"/>
      <c r="BF73" s="193"/>
      <c r="BG73" s="193"/>
      <c r="BH73" s="193"/>
      <c r="BI73" s="193"/>
      <c r="BJ73" s="193"/>
      <c r="BK73" s="216"/>
      <c r="CC73" s="212"/>
      <c r="CD73" s="258"/>
      <c r="CE73" s="258"/>
      <c r="CF73" s="217"/>
      <c r="CG73" s="258"/>
      <c r="CH73" s="379"/>
      <c r="CI73" s="193"/>
      <c r="CO73" s="359" t="str">
        <f>IFERROR((TOWER_DATA[[#This Row],[D, bottom '[m']]]+#REF!)/(2*#REF!/1000),"")</f>
        <v/>
      </c>
      <c r="CP73" s="193"/>
      <c r="CQ73" s="193"/>
      <c r="CR73" s="193"/>
      <c r="CS73" s="193"/>
      <c r="CT73" s="193"/>
      <c r="CU73" s="193"/>
      <c r="CV73" s="193"/>
      <c r="CX73" s="215">
        <v>55</v>
      </c>
      <c r="CY73" s="217">
        <v>42.11</v>
      </c>
      <c r="CZ73" s="217">
        <v>39.5</v>
      </c>
      <c r="DA73" s="215">
        <v>8</v>
      </c>
      <c r="DB73" s="215">
        <v>8</v>
      </c>
      <c r="DC73" s="215">
        <v>70</v>
      </c>
      <c r="DP73" s="211"/>
      <c r="DT73" s="218"/>
      <c r="DU73" s="218"/>
      <c r="DZ73" s="216"/>
      <c r="EP73" s="216"/>
    </row>
    <row r="74" spans="1:146" s="215" customFormat="1" ht="18" hidden="1" customHeight="1" outlineLevel="1">
      <c r="A74" s="213"/>
      <c r="B74" s="301"/>
      <c r="C74" s="301"/>
      <c r="D74" s="214"/>
      <c r="E74" s="218"/>
      <c r="F74" s="258"/>
      <c r="G74" s="217"/>
      <c r="H74" s="217"/>
      <c r="I74" s="217"/>
      <c r="J74" s="218"/>
      <c r="Q74" s="359" t="str">
        <f>IFERROR((MP_DATA[[#This Row],[D, bottom '[m']]]+#REF!)/(2*#REF!/1000),"")</f>
        <v/>
      </c>
      <c r="R74" s="193"/>
      <c r="S74" s="193"/>
      <c r="T74" s="193"/>
      <c r="U74" s="193"/>
      <c r="V74" s="193"/>
      <c r="W74" s="193"/>
      <c r="X74" s="193"/>
      <c r="Y74" s="216"/>
      <c r="AQ74" s="212"/>
      <c r="AR74" s="217"/>
      <c r="AS74" s="217"/>
      <c r="AT74" s="217"/>
      <c r="AU74" s="217"/>
      <c r="AV74" s="218"/>
      <c r="BC74" s="359" t="str">
        <f>IFERROR((TP_DATA[[#This Row],[D, bottom '[m']]]+#REF!)/(2*#REF!/1000),"")</f>
        <v/>
      </c>
      <c r="BD74" s="193"/>
      <c r="BE74" s="193"/>
      <c r="BF74" s="193"/>
      <c r="BG74" s="193"/>
      <c r="BH74" s="193"/>
      <c r="BI74" s="193"/>
      <c r="BJ74" s="193"/>
      <c r="BK74" s="216"/>
      <c r="CC74" s="212"/>
      <c r="CD74" s="258"/>
      <c r="CE74" s="258"/>
      <c r="CF74" s="217"/>
      <c r="CG74" s="258"/>
      <c r="CH74" s="379"/>
      <c r="CI74" s="193"/>
      <c r="CO74" s="359" t="str">
        <f>IFERROR((TOWER_DATA[[#This Row],[D, bottom '[m']]]+#REF!)/(2*#REF!/1000),"")</f>
        <v/>
      </c>
      <c r="CP74" s="193"/>
      <c r="CQ74" s="193"/>
      <c r="CR74" s="193"/>
      <c r="CS74" s="193"/>
      <c r="CT74" s="193"/>
      <c r="CU74" s="193"/>
      <c r="CV74" s="193"/>
      <c r="CX74" s="215">
        <v>56</v>
      </c>
      <c r="CY74" s="217">
        <v>39.5</v>
      </c>
      <c r="CZ74" s="217">
        <v>36.79</v>
      </c>
      <c r="DA74" s="215">
        <v>8.01</v>
      </c>
      <c r="DB74" s="215">
        <v>8</v>
      </c>
      <c r="DC74" s="215">
        <v>84</v>
      </c>
      <c r="DP74" s="211"/>
      <c r="DT74" s="218"/>
      <c r="DU74" s="218"/>
      <c r="DZ74" s="216"/>
      <c r="EP74" s="216"/>
    </row>
    <row r="75" spans="1:146" s="215" customFormat="1" ht="18" hidden="1" customHeight="1" outlineLevel="1">
      <c r="A75" s="213"/>
      <c r="B75" s="301"/>
      <c r="C75" s="301"/>
      <c r="D75" s="214"/>
      <c r="E75" s="218"/>
      <c r="F75" s="258"/>
      <c r="G75" s="217"/>
      <c r="H75" s="217"/>
      <c r="I75" s="217"/>
      <c r="J75" s="218"/>
      <c r="Q75" s="359" t="str">
        <f>IFERROR((MP_DATA[[#This Row],[D, bottom '[m']]]+#REF!)/(2*#REF!/1000),"")</f>
        <v/>
      </c>
      <c r="R75" s="193"/>
      <c r="S75" s="193"/>
      <c r="T75" s="193"/>
      <c r="U75" s="193"/>
      <c r="V75" s="193"/>
      <c r="W75" s="193"/>
      <c r="X75" s="193"/>
      <c r="Y75" s="216"/>
      <c r="AQ75" s="212"/>
      <c r="AR75" s="217"/>
      <c r="AS75" s="217"/>
      <c r="AT75" s="217"/>
      <c r="AU75" s="217"/>
      <c r="AV75" s="218"/>
      <c r="BC75" s="359" t="str">
        <f>IFERROR((TP_DATA[[#This Row],[D, bottom '[m']]]+#REF!)/(2*#REF!/1000),"")</f>
        <v/>
      </c>
      <c r="BD75" s="193"/>
      <c r="BE75" s="193"/>
      <c r="BF75" s="193"/>
      <c r="BG75" s="193"/>
      <c r="BH75" s="193"/>
      <c r="BI75" s="193"/>
      <c r="BJ75" s="193"/>
      <c r="BK75" s="216"/>
      <c r="CC75" s="212"/>
      <c r="CD75" s="258"/>
      <c r="CE75" s="258"/>
      <c r="CF75" s="217"/>
      <c r="CG75" s="258"/>
      <c r="CH75" s="379"/>
      <c r="CI75" s="193"/>
      <c r="CO75" s="359" t="str">
        <f>IFERROR((TOWER_DATA[[#This Row],[D, bottom '[m']]]+#REF!)/(2*#REF!/1000),"")</f>
        <v/>
      </c>
      <c r="CP75" s="193"/>
      <c r="CQ75" s="193"/>
      <c r="CR75" s="193"/>
      <c r="CS75" s="193"/>
      <c r="CT75" s="193"/>
      <c r="CU75" s="193"/>
      <c r="CV75" s="193"/>
      <c r="CX75" s="215">
        <v>57</v>
      </c>
      <c r="CY75" s="217">
        <v>36.79</v>
      </c>
      <c r="CZ75" s="217">
        <v>36.590000000000003</v>
      </c>
      <c r="DA75" s="215">
        <v>8</v>
      </c>
      <c r="DB75" s="215">
        <v>8</v>
      </c>
      <c r="DC75" s="215">
        <v>84</v>
      </c>
      <c r="DP75" s="211"/>
      <c r="DT75" s="218"/>
      <c r="DU75" s="218"/>
      <c r="DZ75" s="216"/>
      <c r="EP75" s="216"/>
    </row>
    <row r="76" spans="1:146" s="215" customFormat="1" ht="18" hidden="1" customHeight="1" outlineLevel="1">
      <c r="A76" s="213"/>
      <c r="B76" s="301"/>
      <c r="C76" s="301"/>
      <c r="D76" s="214"/>
      <c r="E76" s="218"/>
      <c r="F76" s="258"/>
      <c r="G76" s="217"/>
      <c r="H76" s="217"/>
      <c r="I76" s="217"/>
      <c r="J76" s="218"/>
      <c r="Q76" s="359" t="str">
        <f>IFERROR((MP_DATA[[#This Row],[D, bottom '[m']]]+#REF!)/(2*#REF!/1000),"")</f>
        <v/>
      </c>
      <c r="R76" s="193"/>
      <c r="S76" s="193"/>
      <c r="T76" s="193"/>
      <c r="U76" s="193"/>
      <c r="V76" s="193"/>
      <c r="W76" s="193"/>
      <c r="X76" s="193"/>
      <c r="Y76" s="216"/>
      <c r="AQ76" s="212"/>
      <c r="AR76" s="217"/>
      <c r="AS76" s="217"/>
      <c r="AT76" s="217"/>
      <c r="AU76" s="217"/>
      <c r="AV76" s="218"/>
      <c r="BC76" s="359" t="str">
        <f>IFERROR((TP_DATA[[#This Row],[D, bottom '[m']]]+#REF!)/(2*#REF!/1000),"")</f>
        <v/>
      </c>
      <c r="BD76" s="193"/>
      <c r="BE76" s="193"/>
      <c r="BF76" s="193"/>
      <c r="BG76" s="193"/>
      <c r="BH76" s="193"/>
      <c r="BI76" s="193"/>
      <c r="BJ76" s="193"/>
      <c r="BK76" s="216"/>
      <c r="CC76" s="212"/>
      <c r="CD76" s="258"/>
      <c r="CE76" s="258"/>
      <c r="CF76" s="217"/>
      <c r="CG76" s="258"/>
      <c r="CH76" s="379"/>
      <c r="CI76" s="193"/>
      <c r="CO76" s="359" t="str">
        <f>IFERROR((TOWER_DATA[[#This Row],[D, bottom '[m']]]+#REF!)/(2*#REF!/1000),"")</f>
        <v/>
      </c>
      <c r="CP76" s="193"/>
      <c r="CQ76" s="193"/>
      <c r="CR76" s="193"/>
      <c r="CS76" s="193"/>
      <c r="CT76" s="193"/>
      <c r="CU76" s="193"/>
      <c r="CV76" s="193"/>
      <c r="CX76" s="215">
        <v>58</v>
      </c>
      <c r="CY76" s="217">
        <v>36.590000000000003</v>
      </c>
      <c r="CZ76" s="217">
        <v>35.979999999999997</v>
      </c>
      <c r="DA76" s="215">
        <v>8</v>
      </c>
      <c r="DB76" s="215">
        <v>8</v>
      </c>
      <c r="DC76" s="215">
        <v>84</v>
      </c>
      <c r="DP76" s="211"/>
      <c r="DT76" s="218"/>
      <c r="DU76" s="218"/>
      <c r="DZ76" s="216"/>
      <c r="EP76" s="216"/>
    </row>
    <row r="77" spans="1:146" s="215" customFormat="1" ht="18" hidden="1" customHeight="1" outlineLevel="1">
      <c r="A77" s="213"/>
      <c r="B77" s="301"/>
      <c r="C77" s="301"/>
      <c r="D77" s="214"/>
      <c r="E77" s="218"/>
      <c r="F77" s="258"/>
      <c r="G77" s="217"/>
      <c r="H77" s="217"/>
      <c r="I77" s="217"/>
      <c r="J77" s="218"/>
      <c r="Q77" s="359" t="str">
        <f>IFERROR((MP_DATA[[#This Row],[D, bottom '[m']]]+#REF!)/(2*#REF!/1000),"")</f>
        <v/>
      </c>
      <c r="R77" s="193"/>
      <c r="S77" s="193"/>
      <c r="T77" s="193"/>
      <c r="U77" s="193"/>
      <c r="V77" s="193"/>
      <c r="W77" s="193"/>
      <c r="X77" s="193"/>
      <c r="Y77" s="216"/>
      <c r="AQ77" s="212"/>
      <c r="AR77" s="217"/>
      <c r="AS77" s="217"/>
      <c r="AT77" s="217"/>
      <c r="AU77" s="217"/>
      <c r="AV77" s="218"/>
      <c r="BC77" s="359" t="str">
        <f>IFERROR((TP_DATA[[#This Row],[D, bottom '[m']]]+#REF!)/(2*#REF!/1000),"")</f>
        <v/>
      </c>
      <c r="BD77" s="193"/>
      <c r="BE77" s="193"/>
      <c r="BF77" s="193"/>
      <c r="BG77" s="193"/>
      <c r="BH77" s="193"/>
      <c r="BI77" s="193"/>
      <c r="BJ77" s="193"/>
      <c r="BK77" s="216"/>
      <c r="CC77" s="212"/>
      <c r="CD77" s="258"/>
      <c r="CE77" s="258"/>
      <c r="CF77" s="217"/>
      <c r="CG77" s="258"/>
      <c r="CH77" s="379"/>
      <c r="CI77" s="193"/>
      <c r="CO77" s="359" t="str">
        <f>IFERROR((TOWER_DATA[[#This Row],[D, bottom '[m']]]+#REF!)/(2*#REF!/1000),"")</f>
        <v/>
      </c>
      <c r="CP77" s="193"/>
      <c r="CQ77" s="193"/>
      <c r="CR77" s="193"/>
      <c r="CS77" s="193"/>
      <c r="CT77" s="193"/>
      <c r="CU77" s="193"/>
      <c r="CV77" s="193"/>
      <c r="CX77" s="215">
        <v>59</v>
      </c>
      <c r="CY77" s="217">
        <v>35.979999999999997</v>
      </c>
      <c r="CZ77" s="217">
        <v>33.36</v>
      </c>
      <c r="DA77" s="215">
        <v>8</v>
      </c>
      <c r="DB77" s="215">
        <v>8</v>
      </c>
      <c r="DC77" s="215">
        <v>84</v>
      </c>
      <c r="DP77" s="211"/>
      <c r="DT77" s="218"/>
      <c r="DU77" s="218"/>
      <c r="DZ77" s="216"/>
      <c r="EP77" s="216"/>
    </row>
    <row r="78" spans="1:146" s="215" customFormat="1" ht="18" hidden="1" customHeight="1" outlineLevel="1">
      <c r="A78" s="213"/>
      <c r="B78" s="301"/>
      <c r="C78" s="301"/>
      <c r="D78" s="214"/>
      <c r="E78" s="218"/>
      <c r="F78" s="258"/>
      <c r="G78" s="217"/>
      <c r="H78" s="217"/>
      <c r="I78" s="217"/>
      <c r="J78" s="218"/>
      <c r="Q78" s="359" t="str">
        <f>IFERROR((MP_DATA[[#This Row],[D, bottom '[m']]]+#REF!)/(2*#REF!/1000),"")</f>
        <v/>
      </c>
      <c r="R78" s="193"/>
      <c r="S78" s="193"/>
      <c r="T78" s="193"/>
      <c r="U78" s="193"/>
      <c r="V78" s="193"/>
      <c r="W78" s="193"/>
      <c r="X78" s="193"/>
      <c r="Y78" s="216"/>
      <c r="AQ78" s="212"/>
      <c r="AR78" s="217"/>
      <c r="AS78" s="217"/>
      <c r="AT78" s="217"/>
      <c r="AU78" s="217"/>
      <c r="AV78" s="218"/>
      <c r="BC78" s="359" t="str">
        <f>IFERROR((TP_DATA[[#This Row],[D, bottom '[m']]]+#REF!)/(2*#REF!/1000),"")</f>
        <v/>
      </c>
      <c r="BD78" s="193"/>
      <c r="BE78" s="193"/>
      <c r="BF78" s="193"/>
      <c r="BG78" s="193"/>
      <c r="BH78" s="193"/>
      <c r="BI78" s="193"/>
      <c r="BJ78" s="193"/>
      <c r="BK78" s="216"/>
      <c r="CC78" s="212"/>
      <c r="CD78" s="258"/>
      <c r="CE78" s="258"/>
      <c r="CF78" s="217"/>
      <c r="CG78" s="258"/>
      <c r="CH78" s="379"/>
      <c r="CI78" s="193"/>
      <c r="CO78" s="359" t="str">
        <f>IFERROR((TOWER_DATA[[#This Row],[D, bottom '[m']]]+#REF!)/(2*#REF!/1000),"")</f>
        <v/>
      </c>
      <c r="CP78" s="193"/>
      <c r="CQ78" s="193"/>
      <c r="CR78" s="193"/>
      <c r="CS78" s="193"/>
      <c r="CT78" s="193"/>
      <c r="CU78" s="193"/>
      <c r="CV78" s="193"/>
      <c r="CX78" s="215">
        <v>60</v>
      </c>
      <c r="CY78" s="217">
        <v>33.36</v>
      </c>
      <c r="CZ78" s="217">
        <v>30.43</v>
      </c>
      <c r="DA78" s="215">
        <v>8</v>
      </c>
      <c r="DB78" s="215">
        <v>8</v>
      </c>
      <c r="DC78" s="215">
        <v>88</v>
      </c>
      <c r="DP78" s="211"/>
      <c r="DT78" s="218"/>
      <c r="DU78" s="218"/>
      <c r="DZ78" s="216"/>
      <c r="EP78" s="216"/>
    </row>
    <row r="79" spans="1:146" s="215" customFormat="1" ht="18" hidden="1" customHeight="1" outlineLevel="1">
      <c r="A79" s="213"/>
      <c r="B79" s="301"/>
      <c r="C79" s="301"/>
      <c r="D79" s="214"/>
      <c r="E79" s="218"/>
      <c r="F79" s="258"/>
      <c r="G79" s="217"/>
      <c r="H79" s="217"/>
      <c r="I79" s="217"/>
      <c r="J79" s="218"/>
      <c r="Q79" s="359" t="str">
        <f>IFERROR((MP_DATA[[#This Row],[D, bottom '[m']]]+#REF!)/(2*#REF!/1000),"")</f>
        <v/>
      </c>
      <c r="R79" s="193"/>
      <c r="S79" s="193"/>
      <c r="T79" s="193"/>
      <c r="U79" s="193"/>
      <c r="V79" s="193"/>
      <c r="W79" s="193"/>
      <c r="X79" s="193"/>
      <c r="Y79" s="216"/>
      <c r="AQ79" s="212"/>
      <c r="AR79" s="217"/>
      <c r="AS79" s="217"/>
      <c r="AT79" s="217"/>
      <c r="AU79" s="217"/>
      <c r="AV79" s="218"/>
      <c r="BC79" s="359" t="str">
        <f>IFERROR((TP_DATA[[#This Row],[D, bottom '[m']]]+#REF!)/(2*#REF!/1000),"")</f>
        <v/>
      </c>
      <c r="BD79" s="193"/>
      <c r="BE79" s="193"/>
      <c r="BF79" s="193"/>
      <c r="BG79" s="193"/>
      <c r="BH79" s="193"/>
      <c r="BI79" s="193"/>
      <c r="BJ79" s="193"/>
      <c r="BK79" s="216"/>
      <c r="CC79" s="212"/>
      <c r="CD79" s="258"/>
      <c r="CE79" s="258"/>
      <c r="CF79" s="217"/>
      <c r="CG79" s="258"/>
      <c r="CH79" s="379"/>
      <c r="CI79" s="193"/>
      <c r="CO79" s="359" t="str">
        <f>IFERROR((TOWER_DATA[[#This Row],[D, bottom '[m']]]+#REF!)/(2*#REF!/1000),"")</f>
        <v/>
      </c>
      <c r="CP79" s="193"/>
      <c r="CQ79" s="193"/>
      <c r="CR79" s="193"/>
      <c r="CS79" s="193"/>
      <c r="CT79" s="193"/>
      <c r="CU79" s="193"/>
      <c r="CV79" s="193"/>
      <c r="CX79" s="215">
        <v>61</v>
      </c>
      <c r="CY79" s="217">
        <v>30.43</v>
      </c>
      <c r="CZ79" s="217">
        <v>27.5</v>
      </c>
      <c r="DA79" s="215">
        <v>8.02</v>
      </c>
      <c r="DB79" s="215">
        <v>7.99</v>
      </c>
      <c r="DC79" s="215">
        <v>102</v>
      </c>
      <c r="DP79" s="211"/>
      <c r="DT79" s="218"/>
      <c r="DU79" s="218"/>
      <c r="DZ79" s="216"/>
      <c r="EP79" s="216"/>
    </row>
    <row r="80" spans="1:146" s="215" customFormat="1" ht="18" hidden="1" customHeight="1" outlineLevel="1">
      <c r="A80" s="213"/>
      <c r="B80" s="301"/>
      <c r="C80" s="301"/>
      <c r="D80" s="214"/>
      <c r="E80" s="218"/>
      <c r="F80" s="258"/>
      <c r="G80" s="217"/>
      <c r="H80" s="217"/>
      <c r="I80" s="217"/>
      <c r="J80" s="218"/>
      <c r="Q80" s="359" t="str">
        <f>IFERROR((MP_DATA[[#This Row],[D, bottom '[m']]]+#REF!)/(2*#REF!/1000),"")</f>
        <v/>
      </c>
      <c r="R80" s="193"/>
      <c r="S80" s="193"/>
      <c r="T80" s="193"/>
      <c r="U80" s="193"/>
      <c r="V80" s="193"/>
      <c r="W80" s="193"/>
      <c r="X80" s="193"/>
      <c r="Y80" s="216"/>
      <c r="AQ80" s="212"/>
      <c r="AR80" s="217"/>
      <c r="AS80" s="217"/>
      <c r="AT80" s="217"/>
      <c r="AU80" s="217"/>
      <c r="AV80" s="218"/>
      <c r="BC80" s="359" t="str">
        <f>IFERROR((TP_DATA[[#This Row],[D, bottom '[m']]]+#REF!)/(2*#REF!/1000),"")</f>
        <v/>
      </c>
      <c r="BD80" s="193"/>
      <c r="BE80" s="193"/>
      <c r="BF80" s="193"/>
      <c r="BG80" s="193"/>
      <c r="BH80" s="193"/>
      <c r="BI80" s="193"/>
      <c r="BJ80" s="193"/>
      <c r="BK80" s="216"/>
      <c r="CC80" s="212"/>
      <c r="CD80" s="258"/>
      <c r="CE80" s="258"/>
      <c r="CF80" s="217"/>
      <c r="CG80" s="258"/>
      <c r="CH80" s="379"/>
      <c r="CI80" s="193"/>
      <c r="CO80" s="359" t="str">
        <f>IFERROR((TOWER_DATA[[#This Row],[D, bottom '[m']]]+#REF!)/(2*#REF!/1000),"")</f>
        <v/>
      </c>
      <c r="CP80" s="193"/>
      <c r="CQ80" s="193"/>
      <c r="CR80" s="193"/>
      <c r="CS80" s="193"/>
      <c r="CT80" s="193"/>
      <c r="CU80" s="193"/>
      <c r="CV80" s="193"/>
      <c r="CX80" s="215">
        <v>62</v>
      </c>
      <c r="CY80" s="217">
        <v>27.5</v>
      </c>
      <c r="CZ80" s="217">
        <v>25.92</v>
      </c>
      <c r="DA80" s="215">
        <v>8</v>
      </c>
      <c r="DB80" s="215">
        <v>8</v>
      </c>
      <c r="DC80" s="215">
        <v>116</v>
      </c>
      <c r="DP80" s="211"/>
      <c r="DT80" s="218"/>
      <c r="DU80" s="218"/>
      <c r="DZ80" s="216"/>
      <c r="EP80" s="216"/>
    </row>
    <row r="81" spans="1:146" s="215" customFormat="1" ht="18" hidden="1" customHeight="1" outlineLevel="1">
      <c r="A81" s="213"/>
      <c r="B81" s="301"/>
      <c r="C81" s="301"/>
      <c r="D81" s="214"/>
      <c r="E81" s="218"/>
      <c r="F81" s="258"/>
      <c r="G81" s="217"/>
      <c r="H81" s="217"/>
      <c r="I81" s="217"/>
      <c r="J81" s="218"/>
      <c r="Q81" s="359" t="str">
        <f>IFERROR((MP_DATA[[#This Row],[D, bottom '[m']]]+#REF!)/(2*#REF!/1000),"")</f>
        <v/>
      </c>
      <c r="R81" s="193"/>
      <c r="S81" s="193"/>
      <c r="T81" s="193"/>
      <c r="U81" s="193"/>
      <c r="V81" s="193"/>
      <c r="W81" s="193"/>
      <c r="X81" s="193"/>
      <c r="Y81" s="216"/>
      <c r="AQ81" s="212"/>
      <c r="AR81" s="217"/>
      <c r="AS81" s="217"/>
      <c r="AT81" s="217"/>
      <c r="AU81" s="217"/>
      <c r="AV81" s="218"/>
      <c r="BC81" s="359" t="str">
        <f>IFERROR((TP_DATA[[#This Row],[D, bottom '[m']]]+#REF!)/(2*#REF!/1000),"")</f>
        <v/>
      </c>
      <c r="BD81" s="193"/>
      <c r="BE81" s="193"/>
      <c r="BF81" s="193"/>
      <c r="BG81" s="193"/>
      <c r="BH81" s="193"/>
      <c r="BI81" s="193"/>
      <c r="BJ81" s="193"/>
      <c r="BK81" s="216"/>
      <c r="CC81" s="212"/>
      <c r="CD81" s="258"/>
      <c r="CE81" s="258"/>
      <c r="CF81" s="217"/>
      <c r="CG81" s="258"/>
      <c r="CH81" s="379"/>
      <c r="CI81" s="193"/>
      <c r="CO81" s="359" t="str">
        <f>IFERROR((TOWER_DATA[[#This Row],[D, bottom '[m']]]+#REF!)/(2*#REF!/1000),"")</f>
        <v/>
      </c>
      <c r="CP81" s="193"/>
      <c r="CQ81" s="193"/>
      <c r="CR81" s="193"/>
      <c r="CS81" s="193"/>
      <c r="CT81" s="193"/>
      <c r="CU81" s="193"/>
      <c r="CV81" s="193"/>
      <c r="CX81" s="215">
        <v>63</v>
      </c>
      <c r="CY81" s="217">
        <v>25.92</v>
      </c>
      <c r="CZ81" s="217">
        <v>22.96</v>
      </c>
      <c r="DA81" s="215">
        <v>8</v>
      </c>
      <c r="DB81" s="215">
        <v>8</v>
      </c>
      <c r="DC81" s="215">
        <v>116</v>
      </c>
      <c r="DP81" s="211"/>
      <c r="DT81" s="218"/>
      <c r="DU81" s="218"/>
      <c r="DZ81" s="216"/>
      <c r="EP81" s="216"/>
    </row>
    <row r="82" spans="1:146" s="215" customFormat="1" ht="18" hidden="1" customHeight="1" outlineLevel="1">
      <c r="A82" s="213"/>
      <c r="B82" s="301"/>
      <c r="C82" s="301"/>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9"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9" t="str">
        <f>IFERROR((TP_DATA[[#This Row],[D, bottom '[m']]]+#REF!)/(2*#REF!/1000),"")</f>
        <v/>
      </c>
      <c r="BD82" s="193"/>
      <c r="BE82" s="193"/>
      <c r="BF82" s="193"/>
      <c r="BG82" s="193"/>
      <c r="BH82" s="193"/>
      <c r="BI82" s="193"/>
      <c r="BJ82" s="193"/>
      <c r="BK82" s="216"/>
      <c r="CC82" s="212"/>
      <c r="CD82" s="258"/>
      <c r="CE82" s="258"/>
      <c r="CF82" s="217"/>
      <c r="CG82" s="258"/>
      <c r="CH82" s="379"/>
      <c r="CI82" s="359"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9" t="str">
        <f>IFERROR((TOWER_DATA[[#This Row],[D, bottom '[m']]]+#REF!)/(2*#REF!/1000),"")</f>
        <v/>
      </c>
      <c r="CP82" s="193"/>
      <c r="CQ82" s="193"/>
      <c r="CR82" s="193"/>
      <c r="CS82" s="193"/>
      <c r="CT82" s="193"/>
      <c r="CU82" s="193"/>
      <c r="CV82" s="193"/>
      <c r="CX82" s="215">
        <v>64</v>
      </c>
      <c r="CY82" s="217">
        <v>22.96</v>
      </c>
      <c r="CZ82" s="217">
        <v>21.71</v>
      </c>
      <c r="DA82" s="215">
        <v>8</v>
      </c>
      <c r="DB82" s="215">
        <v>8</v>
      </c>
      <c r="DC82" s="215">
        <v>116</v>
      </c>
      <c r="DP82" s="211"/>
      <c r="DT82" s="218"/>
      <c r="DU82" s="218"/>
      <c r="DZ82" s="216"/>
      <c r="EP82" s="216"/>
    </row>
    <row r="83" spans="1:146" s="215" customFormat="1" ht="18" hidden="1" customHeight="1" outlineLevel="1">
      <c r="A83" s="213"/>
      <c r="B83" s="301"/>
      <c r="C83" s="301"/>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9"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9" t="str">
        <f>IFERROR((TP_DATA[[#This Row],[D, bottom '[m']]]+#REF!)/(2*#REF!/1000),"")</f>
        <v/>
      </c>
      <c r="BD83" s="193"/>
      <c r="BE83" s="193"/>
      <c r="BF83" s="193"/>
      <c r="BG83" s="193"/>
      <c r="BH83" s="193"/>
      <c r="BI83" s="193"/>
      <c r="BJ83" s="193"/>
      <c r="BK83" s="216"/>
      <c r="CC83" s="212"/>
      <c r="CD83" s="258"/>
      <c r="CE83" s="258"/>
      <c r="CF83" s="217"/>
      <c r="CG83" s="258"/>
      <c r="CH83" s="379"/>
      <c r="CI83" s="359"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9" t="str">
        <f>IFERROR((TOWER_DATA[[#This Row],[D, bottom '[m']]]+#REF!)/(2*#REF!/1000),"")</f>
        <v/>
      </c>
      <c r="CP83" s="193"/>
      <c r="CQ83" s="193"/>
      <c r="CR83" s="193"/>
      <c r="CS83" s="193"/>
      <c r="CT83" s="193"/>
      <c r="CU83" s="193"/>
      <c r="CV83" s="193"/>
      <c r="CX83" s="215">
        <v>65</v>
      </c>
      <c r="CY83" s="217">
        <v>21.71</v>
      </c>
      <c r="CZ83" s="217">
        <v>21.47</v>
      </c>
      <c r="DA83" s="215">
        <v>8</v>
      </c>
      <c r="DB83" s="215">
        <v>8</v>
      </c>
      <c r="DC83" s="215">
        <v>116</v>
      </c>
      <c r="DP83" s="211"/>
      <c r="DT83" s="218"/>
      <c r="DU83" s="218"/>
      <c r="DZ83" s="216"/>
      <c r="EP83" s="216"/>
    </row>
    <row r="84" spans="1:146" s="215" customFormat="1" ht="18" hidden="1" customHeight="1" outlineLevel="1">
      <c r="A84" s="213"/>
      <c r="B84" s="301"/>
      <c r="C84" s="301"/>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9"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9" t="str">
        <f>IFERROR((TP_DATA[[#This Row],[D, bottom '[m']]]+#REF!)/(2*#REF!/1000),"")</f>
        <v/>
      </c>
      <c r="BD84" s="193"/>
      <c r="BE84" s="193"/>
      <c r="BF84" s="193"/>
      <c r="BG84" s="193"/>
      <c r="BH84" s="193"/>
      <c r="BI84" s="193"/>
      <c r="BJ84" s="193"/>
      <c r="BK84" s="216"/>
      <c r="CC84" s="212"/>
      <c r="CD84" s="258"/>
      <c r="CE84" s="258"/>
      <c r="CF84" s="217"/>
      <c r="CG84" s="258"/>
      <c r="CH84" s="379"/>
      <c r="CI84" s="359"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9"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hidden="1" customHeight="1" outlineLevel="1">
      <c r="A85" s="213"/>
      <c r="B85" s="301"/>
      <c r="C85" s="301"/>
      <c r="D85" s="214"/>
      <c r="E85" s="218"/>
      <c r="F85" s="258"/>
      <c r="G85" s="217"/>
      <c r="H85" s="217"/>
      <c r="I85" s="217"/>
      <c r="J85" s="218"/>
      <c r="Q85" s="359" t="str">
        <f>IFERROR((MP_DATA[[#This Row],[D, bottom '[m']]]+#REF!)/(2*#REF!/1000),"")</f>
        <v/>
      </c>
      <c r="R85" s="193"/>
      <c r="S85" s="193"/>
      <c r="T85" s="193"/>
      <c r="U85" s="193"/>
      <c r="V85" s="193"/>
      <c r="W85" s="193"/>
      <c r="X85" s="193"/>
      <c r="Y85" s="216"/>
      <c r="AQ85" s="212"/>
      <c r="AR85" s="217"/>
      <c r="AS85" s="217"/>
      <c r="AT85" s="217"/>
      <c r="AU85" s="217"/>
      <c r="AV85" s="218"/>
      <c r="BC85" s="359" t="str">
        <f>IFERROR((TP_DATA[[#This Row],[D, bottom '[m']]]+#REF!)/(2*#REF!/1000),"")</f>
        <v/>
      </c>
      <c r="BD85" s="193"/>
      <c r="BE85" s="193"/>
      <c r="BF85" s="193"/>
      <c r="BG85" s="193"/>
      <c r="BH85" s="193"/>
      <c r="BI85" s="193"/>
      <c r="BJ85" s="193"/>
      <c r="BK85" s="216"/>
      <c r="CC85" s="212"/>
      <c r="CD85" s="258"/>
      <c r="CE85" s="258"/>
      <c r="CF85" s="217"/>
      <c r="CG85" s="258"/>
      <c r="CH85" s="379"/>
      <c r="CI85" s="193"/>
      <c r="CO85" s="359"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hidden="1" customHeight="1" outlineLevel="1">
      <c r="A86" s="213"/>
      <c r="B86" s="301"/>
      <c r="C86" s="301"/>
      <c r="D86" s="214"/>
      <c r="E86" s="218"/>
      <c r="F86" s="258"/>
      <c r="G86" s="217"/>
      <c r="H86" s="217"/>
      <c r="I86" s="217"/>
      <c r="J86" s="218"/>
      <c r="Q86" s="359" t="str">
        <f>IFERROR((MP_DATA[[#This Row],[D, bottom '[m']]]+#REF!)/(2*#REF!/1000),"")</f>
        <v/>
      </c>
      <c r="R86" s="193"/>
      <c r="S86" s="193"/>
      <c r="T86" s="193"/>
      <c r="U86" s="193"/>
      <c r="V86" s="193"/>
      <c r="W86" s="193"/>
      <c r="X86" s="193"/>
      <c r="Y86" s="216"/>
      <c r="AQ86" s="212"/>
      <c r="AR86" s="217"/>
      <c r="AS86" s="217"/>
      <c r="AT86" s="217"/>
      <c r="AU86" s="217"/>
      <c r="AV86" s="218"/>
      <c r="BC86" s="359" t="str">
        <f>IFERROR((TP_DATA[[#This Row],[D, bottom '[m']]]+#REF!)/(2*#REF!/1000),"")</f>
        <v/>
      </c>
      <c r="BD86" s="193"/>
      <c r="BE86" s="193"/>
      <c r="BF86" s="193"/>
      <c r="BG86" s="193"/>
      <c r="BH86" s="193"/>
      <c r="BI86" s="193"/>
      <c r="BJ86" s="193"/>
      <c r="BK86" s="216"/>
      <c r="CC86" s="212"/>
      <c r="CD86" s="258"/>
      <c r="CE86" s="258"/>
      <c r="CF86" s="217"/>
      <c r="CG86" s="258"/>
      <c r="CH86" s="379"/>
      <c r="CI86" s="193"/>
      <c r="CO86" s="359"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hidden="1" customHeight="1" outlineLevel="1">
      <c r="A87" s="213"/>
      <c r="B87" s="301"/>
      <c r="C87" s="301"/>
      <c r="D87" s="214"/>
      <c r="E87" s="218"/>
      <c r="F87" s="258"/>
      <c r="G87" s="217"/>
      <c r="H87" s="217"/>
      <c r="I87" s="217"/>
      <c r="J87" s="218"/>
      <c r="Q87" s="359" t="str">
        <f>IFERROR((MP_DATA[[#This Row],[D, bottom '[m']]]+#REF!)/(2*#REF!/1000),"")</f>
        <v/>
      </c>
      <c r="R87" s="193"/>
      <c r="S87" s="193"/>
      <c r="T87" s="193"/>
      <c r="U87" s="193"/>
      <c r="V87" s="193"/>
      <c r="W87" s="193"/>
      <c r="X87" s="193"/>
      <c r="Y87" s="216"/>
      <c r="AQ87" s="212"/>
      <c r="AR87" s="217"/>
      <c r="AS87" s="217"/>
      <c r="AT87" s="217"/>
      <c r="AU87" s="217"/>
      <c r="AV87" s="218"/>
      <c r="BC87" s="359" t="str">
        <f>IFERROR((TP_DATA[[#This Row],[D, bottom '[m']]]+#REF!)/(2*#REF!/1000),"")</f>
        <v/>
      </c>
      <c r="BD87" s="193"/>
      <c r="BE87" s="193"/>
      <c r="BF87" s="193"/>
      <c r="BG87" s="193"/>
      <c r="BH87" s="193"/>
      <c r="BI87" s="193"/>
      <c r="BJ87" s="193"/>
      <c r="BK87" s="216"/>
      <c r="CC87" s="212"/>
      <c r="CD87" s="258"/>
      <c r="CE87" s="258"/>
      <c r="CF87" s="217"/>
      <c r="CG87" s="258"/>
      <c r="CH87" s="379"/>
      <c r="CI87" s="193"/>
      <c r="CO87" s="359"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hidden="1" customHeight="1" outlineLevel="1">
      <c r="A88" s="213"/>
      <c r="B88" s="301"/>
      <c r="C88" s="301"/>
      <c r="D88" s="214"/>
      <c r="E88" s="218"/>
      <c r="F88" s="258"/>
      <c r="G88" s="217"/>
      <c r="H88" s="217"/>
      <c r="I88" s="217"/>
      <c r="J88" s="218"/>
      <c r="Q88" s="359" t="str">
        <f>IFERROR((MP_DATA[[#This Row],[D, bottom '[m']]]+#REF!)/(2*#REF!/1000),"")</f>
        <v/>
      </c>
      <c r="R88" s="193"/>
      <c r="S88" s="193"/>
      <c r="T88" s="193"/>
      <c r="U88" s="193"/>
      <c r="V88" s="193"/>
      <c r="W88" s="193"/>
      <c r="X88" s="193"/>
      <c r="Y88" s="216"/>
      <c r="AQ88" s="212"/>
      <c r="AR88" s="217"/>
      <c r="AS88" s="217"/>
      <c r="AT88" s="217"/>
      <c r="AU88" s="217"/>
      <c r="AV88" s="218"/>
      <c r="BC88" s="359" t="str">
        <f>IFERROR((TP_DATA[[#This Row],[D, bottom '[m']]]+#REF!)/(2*#REF!/1000),"")</f>
        <v/>
      </c>
      <c r="BD88" s="193"/>
      <c r="BE88" s="193"/>
      <c r="BF88" s="193"/>
      <c r="BG88" s="193"/>
      <c r="BH88" s="193"/>
      <c r="BI88" s="193"/>
      <c r="BJ88" s="193"/>
      <c r="BK88" s="216"/>
      <c r="CC88" s="212"/>
      <c r="CD88" s="258"/>
      <c r="CE88" s="258"/>
      <c r="CF88" s="217"/>
      <c r="CG88" s="258"/>
      <c r="CH88" s="379"/>
      <c r="CI88" s="193"/>
      <c r="CO88" s="359"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hidden="1" customHeight="1" outlineLevel="1">
      <c r="A89" s="213"/>
      <c r="B89" s="301"/>
      <c r="C89" s="301"/>
      <c r="D89" s="214"/>
      <c r="E89" s="218"/>
      <c r="F89" s="258"/>
      <c r="G89" s="217"/>
      <c r="H89" s="217"/>
      <c r="I89" s="217"/>
      <c r="J89" s="218"/>
      <c r="Q89" s="359" t="str">
        <f>IFERROR((MP_DATA[[#This Row],[D, bottom '[m']]]+#REF!)/(2*#REF!/1000),"")</f>
        <v/>
      </c>
      <c r="R89" s="193"/>
      <c r="S89" s="193"/>
      <c r="T89" s="193"/>
      <c r="U89" s="193"/>
      <c r="V89" s="193"/>
      <c r="W89" s="193"/>
      <c r="X89" s="193"/>
      <c r="Y89" s="216"/>
      <c r="AQ89" s="212"/>
      <c r="AR89" s="217"/>
      <c r="AS89" s="217"/>
      <c r="AT89" s="217"/>
      <c r="AU89" s="217"/>
      <c r="AV89" s="218"/>
      <c r="BC89" s="359" t="str">
        <f>IFERROR((TP_DATA[[#This Row],[D, bottom '[m']]]+#REF!)/(2*#REF!/1000),"")</f>
        <v/>
      </c>
      <c r="BD89" s="193"/>
      <c r="BE89" s="193"/>
      <c r="BF89" s="193"/>
      <c r="BG89" s="193"/>
      <c r="BH89" s="193"/>
      <c r="BI89" s="193"/>
      <c r="BJ89" s="193"/>
      <c r="BK89" s="216"/>
      <c r="CC89" s="212"/>
      <c r="CD89" s="258"/>
      <c r="CE89" s="258"/>
      <c r="CF89" s="217"/>
      <c r="CG89" s="258"/>
      <c r="CH89" s="379"/>
      <c r="CI89" s="193"/>
      <c r="CO89" s="359"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hidden="1" customHeight="1" outlineLevel="1">
      <c r="A90" s="213"/>
      <c r="B90" s="301"/>
      <c r="C90" s="301"/>
      <c r="D90" s="214"/>
      <c r="E90" s="218"/>
      <c r="F90" s="258"/>
      <c r="G90" s="217"/>
      <c r="H90" s="217"/>
      <c r="I90" s="217"/>
      <c r="J90" s="218"/>
      <c r="Q90" s="359" t="str">
        <f>IFERROR((MP_DATA[[#This Row],[D, bottom '[m']]]+#REF!)/(2*#REF!/1000),"")</f>
        <v/>
      </c>
      <c r="R90" s="193"/>
      <c r="S90" s="193"/>
      <c r="T90" s="193"/>
      <c r="U90" s="193"/>
      <c r="V90" s="193"/>
      <c r="W90" s="193"/>
      <c r="X90" s="193"/>
      <c r="Y90" s="216"/>
      <c r="AQ90" s="212"/>
      <c r="AR90" s="217"/>
      <c r="AS90" s="217"/>
      <c r="AT90" s="217"/>
      <c r="AU90" s="217"/>
      <c r="AV90" s="218"/>
      <c r="BC90" s="359" t="str">
        <f>IFERROR((TP_DATA[[#This Row],[D, bottom '[m']]]+#REF!)/(2*#REF!/1000),"")</f>
        <v/>
      </c>
      <c r="BD90" s="193"/>
      <c r="BE90" s="193"/>
      <c r="BF90" s="193"/>
      <c r="BG90" s="193"/>
      <c r="BH90" s="193"/>
      <c r="BI90" s="193"/>
      <c r="BJ90" s="193"/>
      <c r="BK90" s="216"/>
      <c r="CC90" s="212"/>
      <c r="CD90" s="258"/>
      <c r="CE90" s="258"/>
      <c r="CF90" s="217"/>
      <c r="CG90" s="258"/>
      <c r="CH90" s="379"/>
      <c r="CI90" s="193"/>
      <c r="CO90" s="359"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hidden="1" customHeight="1" outlineLevel="1">
      <c r="A91" s="213"/>
      <c r="B91" s="301"/>
      <c r="C91" s="301"/>
      <c r="D91" s="214"/>
      <c r="E91" s="218"/>
      <c r="F91" s="258"/>
      <c r="G91" s="217"/>
      <c r="H91" s="217"/>
      <c r="I91" s="217"/>
      <c r="J91" s="218"/>
      <c r="Q91" s="359" t="str">
        <f>IFERROR((MP_DATA[[#This Row],[D, bottom '[m']]]+#REF!)/(2*#REF!/1000),"")</f>
        <v/>
      </c>
      <c r="R91" s="193"/>
      <c r="S91" s="193"/>
      <c r="T91" s="193"/>
      <c r="U91" s="193"/>
      <c r="V91" s="193"/>
      <c r="W91" s="193"/>
      <c r="X91" s="193"/>
      <c r="Y91" s="216"/>
      <c r="AQ91" s="212"/>
      <c r="AR91" s="217"/>
      <c r="AS91" s="217"/>
      <c r="AT91" s="217"/>
      <c r="AU91" s="217"/>
      <c r="AV91" s="218"/>
      <c r="BC91" s="359" t="str">
        <f>IFERROR((TP_DATA[[#This Row],[D, bottom '[m']]]+#REF!)/(2*#REF!/1000),"")</f>
        <v/>
      </c>
      <c r="BD91" s="193"/>
      <c r="BE91" s="193"/>
      <c r="BF91" s="193"/>
      <c r="BG91" s="193"/>
      <c r="BH91" s="193"/>
      <c r="BI91" s="193"/>
      <c r="BJ91" s="193"/>
      <c r="BK91" s="216"/>
      <c r="CC91" s="212"/>
      <c r="CD91" s="258"/>
      <c r="CE91" s="258"/>
      <c r="CF91" s="217"/>
      <c r="CG91" s="258"/>
      <c r="CH91" s="379"/>
      <c r="CI91" s="193"/>
      <c r="CO91" s="359"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hidden="1" customHeight="1" outlineLevel="1">
      <c r="A92" s="213"/>
      <c r="B92" s="301"/>
      <c r="C92" s="301"/>
      <c r="D92" s="214"/>
      <c r="E92" s="218"/>
      <c r="F92" s="258"/>
      <c r="G92" s="217"/>
      <c r="H92" s="217"/>
      <c r="I92" s="217"/>
      <c r="J92" s="218"/>
      <c r="Q92" s="359" t="str">
        <f>IFERROR((MP_DATA[[#This Row],[D, bottom '[m']]]+#REF!)/(2*#REF!/1000),"")</f>
        <v/>
      </c>
      <c r="R92" s="193"/>
      <c r="S92" s="193"/>
      <c r="T92" s="193"/>
      <c r="U92" s="193"/>
      <c r="V92" s="193"/>
      <c r="W92" s="193"/>
      <c r="X92" s="193"/>
      <c r="Y92" s="216"/>
      <c r="AQ92" s="212"/>
      <c r="AR92" s="217"/>
      <c r="AS92" s="217"/>
      <c r="AT92" s="217"/>
      <c r="AU92" s="217"/>
      <c r="AV92" s="218"/>
      <c r="BC92" s="359" t="str">
        <f>IFERROR((TP_DATA[[#This Row],[D, bottom '[m']]]+#REF!)/(2*#REF!/1000),"")</f>
        <v/>
      </c>
      <c r="BD92" s="193"/>
      <c r="BE92" s="193"/>
      <c r="BF92" s="193"/>
      <c r="BG92" s="193"/>
      <c r="BH92" s="193"/>
      <c r="BI92" s="193"/>
      <c r="BJ92" s="193"/>
      <c r="BK92" s="216"/>
      <c r="CC92" s="212"/>
      <c r="CD92" s="258"/>
      <c r="CE92" s="258"/>
      <c r="CF92" s="217"/>
      <c r="CG92" s="258"/>
      <c r="CH92" s="379"/>
      <c r="CI92" s="193"/>
      <c r="CO92" s="359"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hidden="1" customHeight="1" outlineLevel="1">
      <c r="A93" s="213"/>
      <c r="B93" s="301"/>
      <c r="C93" s="301"/>
      <c r="D93" s="214"/>
      <c r="E93" s="218"/>
      <c r="F93" s="258"/>
      <c r="G93" s="217"/>
      <c r="H93" s="217"/>
      <c r="I93" s="217"/>
      <c r="J93" s="218"/>
      <c r="Q93" s="359" t="str">
        <f>IFERROR((MP_DATA[[#This Row],[D, bottom '[m']]]+#REF!)/(2*#REF!/1000),"")</f>
        <v/>
      </c>
      <c r="R93" s="193"/>
      <c r="S93" s="193"/>
      <c r="T93" s="193"/>
      <c r="U93" s="193"/>
      <c r="V93" s="193"/>
      <c r="W93" s="193"/>
      <c r="X93" s="193"/>
      <c r="Y93" s="216"/>
      <c r="AQ93" s="212"/>
      <c r="AR93" s="217"/>
      <c r="AS93" s="217"/>
      <c r="AT93" s="217"/>
      <c r="AU93" s="217"/>
      <c r="AV93" s="218"/>
      <c r="BC93" s="359" t="str">
        <f>IFERROR((TP_DATA[[#This Row],[D, bottom '[m']]]+#REF!)/(2*#REF!/1000),"")</f>
        <v/>
      </c>
      <c r="BD93" s="193"/>
      <c r="BE93" s="193"/>
      <c r="BF93" s="193"/>
      <c r="BG93" s="193"/>
      <c r="BH93" s="193"/>
      <c r="BI93" s="193"/>
      <c r="BJ93" s="193"/>
      <c r="BK93" s="216"/>
      <c r="CC93" s="212"/>
      <c r="CD93" s="258"/>
      <c r="CE93" s="258"/>
      <c r="CF93" s="217"/>
      <c r="CG93" s="258"/>
      <c r="CH93" s="379"/>
      <c r="CI93" s="193"/>
      <c r="CO93" s="359"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hidden="1" customHeight="1" outlineLevel="1">
      <c r="A94" s="213"/>
      <c r="B94" s="301"/>
      <c r="C94" s="301"/>
      <c r="D94" s="214"/>
      <c r="E94" s="218"/>
      <c r="F94" s="258"/>
      <c r="G94" s="217"/>
      <c r="H94" s="217"/>
      <c r="I94" s="217"/>
      <c r="J94" s="218"/>
      <c r="Q94" s="359" t="str">
        <f>IFERROR((MP_DATA[[#This Row],[D, bottom '[m']]]+#REF!)/(2*#REF!/1000),"")</f>
        <v/>
      </c>
      <c r="R94" s="193"/>
      <c r="S94" s="193"/>
      <c r="T94" s="193"/>
      <c r="U94" s="193"/>
      <c r="V94" s="193"/>
      <c r="W94" s="193"/>
      <c r="X94" s="193"/>
      <c r="Y94" s="216"/>
      <c r="AQ94" s="212"/>
      <c r="AR94" s="217"/>
      <c r="AS94" s="217"/>
      <c r="AT94" s="217"/>
      <c r="AU94" s="217"/>
      <c r="AV94" s="218"/>
      <c r="BC94" s="359" t="str">
        <f>IFERROR((TP_DATA[[#This Row],[D, bottom '[m']]]+#REF!)/(2*#REF!/1000),"")</f>
        <v/>
      </c>
      <c r="BD94" s="193"/>
      <c r="BE94" s="193"/>
      <c r="BF94" s="193"/>
      <c r="BG94" s="193"/>
      <c r="BH94" s="193"/>
      <c r="BI94" s="193"/>
      <c r="BJ94" s="193"/>
      <c r="BK94" s="216"/>
      <c r="CC94" s="212"/>
      <c r="CD94" s="258"/>
      <c r="CE94" s="258"/>
      <c r="CF94" s="217"/>
      <c r="CG94" s="258"/>
      <c r="CH94" s="379"/>
      <c r="CI94" s="193"/>
      <c r="CO94" s="359"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hidden="1" customHeight="1" outlineLevel="1">
      <c r="A95" s="213"/>
      <c r="B95" s="301"/>
      <c r="C95" s="301"/>
      <c r="D95" s="214"/>
      <c r="E95" s="218"/>
      <c r="F95" s="258"/>
      <c r="G95" s="217"/>
      <c r="H95" s="217"/>
      <c r="I95" s="217"/>
      <c r="J95" s="218"/>
      <c r="Q95" s="359" t="str">
        <f>IFERROR((MP_DATA[[#This Row],[D, bottom '[m']]]+#REF!)/(2*#REF!/1000),"")</f>
        <v/>
      </c>
      <c r="R95" s="193"/>
      <c r="S95" s="193"/>
      <c r="T95" s="193"/>
      <c r="U95" s="193"/>
      <c r="V95" s="193"/>
      <c r="W95" s="193"/>
      <c r="X95" s="193"/>
      <c r="Y95" s="216"/>
      <c r="AQ95" s="212"/>
      <c r="AR95" s="217"/>
      <c r="AS95" s="217"/>
      <c r="AT95" s="217"/>
      <c r="AU95" s="217"/>
      <c r="AV95" s="218"/>
      <c r="BC95" s="359" t="str">
        <f>IFERROR((TP_DATA[[#This Row],[D, bottom '[m']]]+#REF!)/(2*#REF!/1000),"")</f>
        <v/>
      </c>
      <c r="BD95" s="193"/>
      <c r="BE95" s="193"/>
      <c r="BF95" s="193"/>
      <c r="BG95" s="193"/>
      <c r="BH95" s="193"/>
      <c r="BI95" s="193"/>
      <c r="BJ95" s="193"/>
      <c r="BK95" s="216"/>
      <c r="CC95" s="212"/>
      <c r="CD95" s="258"/>
      <c r="CE95" s="258"/>
      <c r="CF95" s="217"/>
      <c r="CG95" s="258"/>
      <c r="CH95" s="379"/>
      <c r="CI95" s="193"/>
      <c r="CO95" s="359"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hidden="1" customHeight="1" outlineLevel="1">
      <c r="A96" s="213"/>
      <c r="B96" s="301"/>
      <c r="C96" s="301"/>
      <c r="D96" s="214"/>
      <c r="E96" s="218"/>
      <c r="F96" s="258"/>
      <c r="G96" s="217"/>
      <c r="H96" s="217"/>
      <c r="I96" s="217"/>
      <c r="J96" s="218"/>
      <c r="Q96" s="359" t="str">
        <f>IFERROR((MP_DATA[[#This Row],[D, bottom '[m']]]+#REF!)/(2*#REF!/1000),"")</f>
        <v/>
      </c>
      <c r="R96" s="193"/>
      <c r="S96" s="193"/>
      <c r="T96" s="193"/>
      <c r="U96" s="193"/>
      <c r="V96" s="193"/>
      <c r="W96" s="193"/>
      <c r="X96" s="193"/>
      <c r="Y96" s="216"/>
      <c r="AQ96" s="212"/>
      <c r="AR96" s="217"/>
      <c r="AS96" s="217"/>
      <c r="AT96" s="217"/>
      <c r="AU96" s="217"/>
      <c r="AV96" s="218"/>
      <c r="BC96" s="359" t="str">
        <f>IFERROR((TP_DATA[[#This Row],[D, bottom '[m']]]+#REF!)/(2*#REF!/1000),"")</f>
        <v/>
      </c>
      <c r="BD96" s="193"/>
      <c r="BE96" s="193"/>
      <c r="BF96" s="193"/>
      <c r="BG96" s="193"/>
      <c r="BH96" s="193"/>
      <c r="BI96" s="193"/>
      <c r="BJ96" s="193"/>
      <c r="BK96" s="216"/>
      <c r="CC96" s="212"/>
      <c r="CD96" s="258"/>
      <c r="CE96" s="258"/>
      <c r="CF96" s="217"/>
      <c r="CG96" s="258"/>
      <c r="CH96" s="379"/>
      <c r="CI96" s="193"/>
      <c r="CO96" s="359"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hidden="1" customHeight="1" outlineLevel="1">
      <c r="A97" s="213"/>
      <c r="B97" s="301"/>
      <c r="C97" s="301"/>
      <c r="D97" s="214"/>
      <c r="E97" s="218"/>
      <c r="F97" s="258"/>
      <c r="G97" s="217"/>
      <c r="H97" s="217"/>
      <c r="I97" s="217"/>
      <c r="J97" s="218"/>
      <c r="Q97" s="359" t="str">
        <f>IFERROR((MP_DATA[[#This Row],[D, bottom '[m']]]+#REF!)/(2*#REF!/1000),"")</f>
        <v/>
      </c>
      <c r="R97" s="193"/>
      <c r="S97" s="193"/>
      <c r="T97" s="193"/>
      <c r="U97" s="193"/>
      <c r="V97" s="193"/>
      <c r="W97" s="193"/>
      <c r="X97" s="193"/>
      <c r="Y97" s="216"/>
      <c r="AQ97" s="212"/>
      <c r="AR97" s="217"/>
      <c r="AS97" s="217"/>
      <c r="AT97" s="217"/>
      <c r="AU97" s="217"/>
      <c r="AV97" s="218"/>
      <c r="BC97" s="359" t="str">
        <f>IFERROR((TP_DATA[[#This Row],[D, bottom '[m']]]+#REF!)/(2*#REF!/1000),"")</f>
        <v/>
      </c>
      <c r="BD97" s="193"/>
      <c r="BE97" s="193"/>
      <c r="BF97" s="193"/>
      <c r="BG97" s="193"/>
      <c r="BH97" s="193"/>
      <c r="BI97" s="193"/>
      <c r="BJ97" s="193"/>
      <c r="BK97" s="216"/>
      <c r="CC97" s="212"/>
      <c r="CD97" s="258"/>
      <c r="CE97" s="258"/>
      <c r="CF97" s="217"/>
      <c r="CG97" s="258"/>
      <c r="CH97" s="379"/>
      <c r="CI97" s="193"/>
      <c r="CO97" s="359"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hidden="1" customHeight="1" outlineLevel="1">
      <c r="A98" s="213"/>
      <c r="B98" s="301"/>
      <c r="C98" s="301"/>
      <c r="D98" s="214"/>
      <c r="E98" s="218"/>
      <c r="F98" s="258"/>
      <c r="G98" s="217"/>
      <c r="H98" s="217"/>
      <c r="I98" s="217"/>
      <c r="J98" s="218"/>
      <c r="Q98" s="359" t="str">
        <f>IFERROR((MP_DATA[[#This Row],[D, bottom '[m']]]+#REF!)/(2*#REF!/1000),"")</f>
        <v/>
      </c>
      <c r="R98" s="193"/>
      <c r="S98" s="193"/>
      <c r="T98" s="193"/>
      <c r="U98" s="193"/>
      <c r="V98" s="193"/>
      <c r="W98" s="193"/>
      <c r="X98" s="193"/>
      <c r="Y98" s="216"/>
      <c r="AQ98" s="212"/>
      <c r="AR98" s="217"/>
      <c r="AS98" s="217"/>
      <c r="AT98" s="217"/>
      <c r="AU98" s="217"/>
      <c r="AV98" s="218"/>
      <c r="BC98" s="359" t="str">
        <f>IFERROR((TP_DATA[[#This Row],[D, bottom '[m']]]+#REF!)/(2*#REF!/1000),"")</f>
        <v/>
      </c>
      <c r="BD98" s="193"/>
      <c r="BE98" s="193"/>
      <c r="BF98" s="193"/>
      <c r="BG98" s="193"/>
      <c r="BH98" s="193"/>
      <c r="BI98" s="193"/>
      <c r="BJ98" s="193"/>
      <c r="BK98" s="216"/>
      <c r="CC98" s="212"/>
      <c r="CD98" s="258"/>
      <c r="CE98" s="258"/>
      <c r="CF98" s="217"/>
      <c r="CG98" s="258"/>
      <c r="CH98" s="379"/>
      <c r="CI98" s="193"/>
      <c r="CO98" s="359"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hidden="1" customHeight="1" outlineLevel="1">
      <c r="A99" s="213"/>
      <c r="B99" s="301"/>
      <c r="C99" s="301"/>
      <c r="D99" s="214"/>
      <c r="E99" s="218"/>
      <c r="F99" s="258"/>
      <c r="G99" s="217"/>
      <c r="H99" s="217"/>
      <c r="I99" s="217"/>
      <c r="J99" s="218"/>
      <c r="Q99" s="359" t="str">
        <f>IFERROR((MP_DATA[[#This Row],[D, bottom '[m']]]+#REF!)/(2*#REF!/1000),"")</f>
        <v/>
      </c>
      <c r="R99" s="193"/>
      <c r="S99" s="193"/>
      <c r="T99" s="193"/>
      <c r="U99" s="193"/>
      <c r="V99" s="193"/>
      <c r="W99" s="193"/>
      <c r="X99" s="193"/>
      <c r="AQ99" s="212"/>
      <c r="AR99" s="217"/>
      <c r="AS99" s="217"/>
      <c r="AT99" s="217"/>
      <c r="AU99" s="217"/>
      <c r="AV99" s="218"/>
      <c r="BC99" s="359" t="str">
        <f>IFERROR((TP_DATA[[#This Row],[D, bottom '[m']]]+#REF!)/(2*#REF!/1000),"")</f>
        <v/>
      </c>
      <c r="BD99" s="193"/>
      <c r="BE99" s="193"/>
      <c r="BF99" s="193"/>
      <c r="BG99" s="193"/>
      <c r="BH99" s="193"/>
      <c r="BI99" s="193"/>
      <c r="BJ99" s="193"/>
      <c r="BK99" s="216"/>
      <c r="CC99" s="212"/>
      <c r="CD99" s="258"/>
      <c r="CE99" s="258"/>
      <c r="CF99" s="217"/>
      <c r="CG99" s="258"/>
      <c r="CH99" s="379"/>
      <c r="CI99" s="193"/>
      <c r="CO99" s="359"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hidden="1" customHeight="1" outlineLevel="1">
      <c r="A100" s="213"/>
      <c r="B100" s="301"/>
      <c r="C100" s="301"/>
      <c r="D100" s="214"/>
      <c r="E100" s="218"/>
      <c r="F100" s="258"/>
      <c r="G100" s="217"/>
      <c r="H100" s="217"/>
      <c r="I100" s="217"/>
      <c r="J100" s="218"/>
      <c r="Q100" s="359" t="str">
        <f>IFERROR((MP_DATA[[#This Row],[D, bottom '[m']]]+#REF!)/(2*#REF!/1000),"")</f>
        <v/>
      </c>
      <c r="R100" s="193"/>
      <c r="S100" s="193"/>
      <c r="T100" s="193"/>
      <c r="U100" s="193"/>
      <c r="V100" s="193"/>
      <c r="W100" s="193"/>
      <c r="X100" s="193"/>
      <c r="AQ100" s="212"/>
      <c r="AR100" s="217"/>
      <c r="AS100" s="217"/>
      <c r="AT100" s="217"/>
      <c r="AU100" s="217"/>
      <c r="AV100" s="218"/>
      <c r="BC100" s="359" t="str">
        <f>IFERROR((TP_DATA[[#This Row],[D, bottom '[m']]]+#REF!)/(2*#REF!/1000),"")</f>
        <v/>
      </c>
      <c r="BD100" s="193"/>
      <c r="BE100" s="193"/>
      <c r="BF100" s="193"/>
      <c r="BG100" s="193"/>
      <c r="BH100" s="193"/>
      <c r="BI100" s="193"/>
      <c r="BJ100" s="193"/>
      <c r="BK100" s="216"/>
      <c r="CC100" s="212"/>
      <c r="CD100" s="258"/>
      <c r="CE100" s="258"/>
      <c r="CF100" s="217"/>
      <c r="CG100" s="258"/>
      <c r="CH100" s="379"/>
      <c r="CI100" s="193"/>
      <c r="CO100" s="359"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hidden="1" customHeight="1" outlineLevel="1">
      <c r="A101" s="213"/>
      <c r="B101" s="301"/>
      <c r="C101" s="301"/>
      <c r="D101" s="214"/>
      <c r="E101" s="218"/>
      <c r="F101" s="258"/>
      <c r="G101" s="217"/>
      <c r="H101" s="217"/>
      <c r="I101" s="217"/>
      <c r="J101" s="218"/>
      <c r="Q101" s="359" t="str">
        <f>IFERROR((MP_DATA[[#This Row],[D, bottom '[m']]]+#REF!)/(2*#REF!/1000),"")</f>
        <v/>
      </c>
      <c r="R101" s="193"/>
      <c r="S101" s="193"/>
      <c r="T101" s="193"/>
      <c r="U101" s="193"/>
      <c r="V101" s="193"/>
      <c r="W101" s="193"/>
      <c r="X101" s="193"/>
      <c r="AQ101" s="212"/>
      <c r="AR101" s="217"/>
      <c r="AS101" s="217"/>
      <c r="AT101" s="217"/>
      <c r="AU101" s="217"/>
      <c r="AV101" s="218"/>
      <c r="BC101" s="359" t="str">
        <f>IFERROR((TP_DATA[[#This Row],[D, bottom '[m']]]+#REF!)/(2*#REF!/1000),"")</f>
        <v/>
      </c>
      <c r="BD101" s="193"/>
      <c r="BE101" s="193"/>
      <c r="BF101" s="193"/>
      <c r="BG101" s="193"/>
      <c r="BH101" s="193"/>
      <c r="BI101" s="193"/>
      <c r="BJ101" s="193"/>
      <c r="BK101" s="216"/>
      <c r="CC101" s="212"/>
      <c r="CD101" s="258"/>
      <c r="CE101" s="258"/>
      <c r="CF101" s="217"/>
      <c r="CG101" s="258"/>
      <c r="CH101" s="379"/>
      <c r="CI101" s="193"/>
      <c r="CO101" s="359"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hidden="1" customHeight="1" outlineLevel="1">
      <c r="A102" s="213"/>
      <c r="B102" s="301"/>
      <c r="C102" s="301"/>
      <c r="D102" s="214"/>
      <c r="E102" s="218"/>
      <c r="F102" s="258"/>
      <c r="G102" s="217"/>
      <c r="H102" s="217"/>
      <c r="I102" s="217"/>
      <c r="J102" s="218"/>
      <c r="Q102" s="359" t="str">
        <f>IFERROR((MP_DATA[[#This Row],[D, bottom '[m']]]+#REF!)/(2*#REF!/1000),"")</f>
        <v/>
      </c>
      <c r="R102" s="193"/>
      <c r="S102" s="193"/>
      <c r="T102" s="193"/>
      <c r="U102" s="193"/>
      <c r="V102" s="193"/>
      <c r="W102" s="193"/>
      <c r="X102" s="193"/>
      <c r="AQ102" s="212"/>
      <c r="AR102" s="217"/>
      <c r="AS102" s="217"/>
      <c r="AT102" s="217"/>
      <c r="AU102" s="217"/>
      <c r="AV102" s="218"/>
      <c r="BC102" s="359" t="str">
        <f>IFERROR((TP_DATA[[#This Row],[D, bottom '[m']]]+#REF!)/(2*#REF!/1000),"")</f>
        <v/>
      </c>
      <c r="BD102" s="193"/>
      <c r="BE102" s="193"/>
      <c r="BF102" s="193"/>
      <c r="BG102" s="193"/>
      <c r="BH102" s="193"/>
      <c r="BI102" s="193"/>
      <c r="BJ102" s="193"/>
      <c r="BK102" s="216"/>
      <c r="CC102" s="212"/>
      <c r="CD102" s="258"/>
      <c r="CE102" s="258"/>
      <c r="CF102" s="217"/>
      <c r="CG102" s="258"/>
      <c r="CH102" s="379"/>
      <c r="CI102" s="193"/>
      <c r="CO102" s="359"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hidden="1" customHeight="1" outlineLevel="1">
      <c r="A103" s="213"/>
      <c r="B103" s="301"/>
      <c r="C103" s="301"/>
      <c r="D103" s="214"/>
      <c r="E103" s="218"/>
      <c r="F103" s="258"/>
      <c r="G103" s="217"/>
      <c r="H103" s="217"/>
      <c r="I103" s="217"/>
      <c r="J103" s="218"/>
      <c r="Q103" s="359" t="str">
        <f>IFERROR((MP_DATA[[#This Row],[D, bottom '[m']]]+#REF!)/(2*#REF!/1000),"")</f>
        <v/>
      </c>
      <c r="R103" s="193"/>
      <c r="S103" s="193"/>
      <c r="T103" s="193"/>
      <c r="U103" s="193"/>
      <c r="V103" s="193"/>
      <c r="W103" s="193"/>
      <c r="X103" s="193"/>
      <c r="AQ103" s="212"/>
      <c r="AR103" s="217"/>
      <c r="AS103" s="217"/>
      <c r="AT103" s="217"/>
      <c r="AU103" s="217"/>
      <c r="AV103" s="218"/>
      <c r="BC103" s="359" t="str">
        <f>IFERROR((TP_DATA[[#This Row],[D, bottom '[m']]]+#REF!)/(2*#REF!/1000),"")</f>
        <v/>
      </c>
      <c r="BD103" s="193"/>
      <c r="BE103" s="193"/>
      <c r="BF103" s="193"/>
      <c r="BG103" s="193"/>
      <c r="BH103" s="193"/>
      <c r="BI103" s="193"/>
      <c r="BJ103" s="193"/>
      <c r="BK103" s="216"/>
      <c r="CC103" s="212"/>
      <c r="CD103" s="258"/>
      <c r="CE103" s="258"/>
      <c r="CF103" s="217"/>
      <c r="CG103" s="258"/>
      <c r="CH103" s="379"/>
      <c r="CI103" s="193"/>
      <c r="CO103" s="359"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hidden="1" customHeight="1" outlineLevel="1">
      <c r="A104" s="213"/>
      <c r="B104" s="301"/>
      <c r="C104" s="301"/>
      <c r="D104" s="214"/>
      <c r="E104" s="218"/>
      <c r="F104" s="217"/>
      <c r="G104" s="217"/>
      <c r="H104" s="217"/>
      <c r="I104" s="217"/>
      <c r="J104" s="218"/>
      <c r="Q104" s="359" t="str">
        <f>IFERROR((MP_DATA[[#This Row],[D, bottom '[m']]]+#REF!)/(2*#REF!/1000),"")</f>
        <v/>
      </c>
      <c r="R104" s="193"/>
      <c r="S104" s="193"/>
      <c r="T104" s="193"/>
      <c r="U104" s="193"/>
      <c r="V104" s="193"/>
      <c r="W104" s="193"/>
      <c r="X104" s="193"/>
      <c r="AQ104" s="212"/>
      <c r="AR104" s="217"/>
      <c r="AS104" s="217"/>
      <c r="AT104" s="217"/>
      <c r="AU104" s="217"/>
      <c r="AV104" s="218"/>
      <c r="BC104" s="359" t="str">
        <f>IFERROR((TP_DATA[[#This Row],[D, bottom '[m']]]+#REF!)/(2*#REF!/1000),"")</f>
        <v/>
      </c>
      <c r="BD104" s="193"/>
      <c r="BE104" s="193"/>
      <c r="BF104" s="193"/>
      <c r="BG104" s="193"/>
      <c r="BH104" s="193"/>
      <c r="BI104" s="193"/>
      <c r="BJ104" s="193"/>
      <c r="BK104" s="216"/>
      <c r="CC104" s="212"/>
      <c r="CD104" s="258"/>
      <c r="CE104" s="258"/>
      <c r="CF104" s="217"/>
      <c r="CG104" s="258"/>
      <c r="CH104" s="379"/>
      <c r="CI104" s="193"/>
      <c r="CO104" s="359"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hidden="1" customHeight="1" outlineLevel="1">
      <c r="A105" s="213"/>
      <c r="B105" s="301"/>
      <c r="C105" s="301"/>
      <c r="D105" s="214"/>
      <c r="E105" s="218"/>
      <c r="F105" s="217"/>
      <c r="G105" s="217"/>
      <c r="H105" s="217"/>
      <c r="I105" s="217"/>
      <c r="J105" s="218"/>
      <c r="Q105" s="359" t="str">
        <f>IFERROR((MP_DATA[[#This Row],[D, bottom '[m']]]+#REF!)/(2*#REF!/1000),"")</f>
        <v/>
      </c>
      <c r="R105" s="193"/>
      <c r="S105" s="193"/>
      <c r="T105" s="193"/>
      <c r="U105" s="193"/>
      <c r="V105" s="193"/>
      <c r="W105" s="193"/>
      <c r="X105" s="193"/>
      <c r="AQ105" s="212"/>
      <c r="AR105" s="217"/>
      <c r="AS105" s="217"/>
      <c r="AT105" s="217"/>
      <c r="AU105" s="217"/>
      <c r="AV105" s="218"/>
      <c r="BC105" s="359" t="str">
        <f>IFERROR((TP_DATA[[#This Row],[D, bottom '[m']]]+#REF!)/(2*#REF!/1000),"")</f>
        <v/>
      </c>
      <c r="BD105" s="193"/>
      <c r="BE105" s="193"/>
      <c r="BF105" s="193"/>
      <c r="BG105" s="193"/>
      <c r="BH105" s="193"/>
      <c r="BI105" s="193"/>
      <c r="BJ105" s="193"/>
      <c r="BK105" s="216"/>
      <c r="CC105" s="212"/>
      <c r="CD105" s="258"/>
      <c r="CE105" s="258"/>
      <c r="CF105" s="217"/>
      <c r="CG105" s="258"/>
      <c r="CH105" s="379"/>
      <c r="CI105" s="193"/>
      <c r="CO105" s="359"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hidden="1" customHeight="1" outlineLevel="1">
      <c r="A106" s="213"/>
      <c r="B106" s="301"/>
      <c r="C106" s="301"/>
      <c r="D106" s="214"/>
      <c r="E106" s="218"/>
      <c r="F106" s="217"/>
      <c r="G106" s="217"/>
      <c r="H106" s="217"/>
      <c r="I106" s="217"/>
      <c r="J106" s="218"/>
      <c r="Q106" s="359" t="str">
        <f>IFERROR((MP_DATA[[#This Row],[D, bottom '[m']]]+#REF!)/(2*#REF!/1000),"")</f>
        <v/>
      </c>
      <c r="R106" s="193"/>
      <c r="S106" s="193"/>
      <c r="T106" s="193"/>
      <c r="U106" s="193"/>
      <c r="V106" s="193"/>
      <c r="W106" s="193"/>
      <c r="X106" s="193"/>
      <c r="AQ106" s="212"/>
      <c r="AR106" s="217"/>
      <c r="AS106" s="217"/>
      <c r="AT106" s="217"/>
      <c r="AU106" s="217"/>
      <c r="AV106" s="218"/>
      <c r="BC106" s="359" t="str">
        <f>IFERROR((TP_DATA[[#This Row],[D, bottom '[m']]]+#REF!)/(2*#REF!/1000),"")</f>
        <v/>
      </c>
      <c r="BD106" s="193"/>
      <c r="BE106" s="193"/>
      <c r="BF106" s="193"/>
      <c r="BG106" s="193"/>
      <c r="BH106" s="193"/>
      <c r="BI106" s="193"/>
      <c r="BJ106" s="193"/>
      <c r="BK106" s="216"/>
      <c r="CC106" s="212"/>
      <c r="CD106" s="258"/>
      <c r="CE106" s="258"/>
      <c r="CF106" s="217"/>
      <c r="CG106" s="258"/>
      <c r="CH106" s="379"/>
      <c r="CI106" s="193"/>
      <c r="CO106" s="359"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hidden="1" customHeight="1" outlineLevel="1">
      <c r="A107" s="213"/>
      <c r="B107" s="301"/>
      <c r="C107" s="301"/>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9"/>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hidden="1" customHeight="1" outlineLevel="1">
      <c r="A108" s="213"/>
      <c r="B108" s="301"/>
      <c r="C108" s="301"/>
      <c r="D108" s="214"/>
      <c r="E108" s="218"/>
      <c r="F108" s="217"/>
      <c r="G108" s="217"/>
      <c r="H108" s="217"/>
      <c r="I108" s="217"/>
      <c r="J108" s="218"/>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85"/>
      <c r="CJ108" s="385"/>
      <c r="CK108" s="385"/>
      <c r="CL108" s="385"/>
      <c r="CM108"/>
      <c r="CN108" s="372"/>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hidden="1"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9"/>
      <c r="CI109" s="359"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ollapsed="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DX110" t="str">
        <f t="shared" si="0"/>
        <v/>
      </c>
    </row>
    <row r="111" spans="1:146" ht="18" customHeight="1">
      <c r="E111" s="85" t="s">
        <v>216</v>
      </c>
      <c r="F111"/>
      <c r="G111"/>
      <c r="H111"/>
      <c r="I111"/>
      <c r="J111"/>
      <c r="K111" s="69" t="s">
        <v>133</v>
      </c>
      <c r="L111" s="69"/>
      <c r="M111" s="69"/>
      <c r="P111" s="362" t="s">
        <v>191</v>
      </c>
      <c r="Y111"/>
      <c r="AQ111" s="209" t="s">
        <v>139</v>
      </c>
      <c r="AR111"/>
      <c r="AS111"/>
      <c r="AT111"/>
      <c r="AU111"/>
      <c r="AV111"/>
      <c r="AW111" s="69" t="s">
        <v>133</v>
      </c>
      <c r="AZ111"/>
      <c r="BA111" t="str">
        <f>IFERROR((TP_DATA[[#This Row],[D, bottom '[m']]]+#REF!)/(2*#REF!/1000),"")</f>
        <v/>
      </c>
      <c r="BB111" s="362" t="s">
        <v>192</v>
      </c>
      <c r="BJ111" s="49"/>
      <c r="CC111" s="83" t="s">
        <v>139</v>
      </c>
      <c r="CD111"/>
      <c r="CE111"/>
      <c r="CF111"/>
      <c r="CG111"/>
      <c r="CH111"/>
      <c r="CI111" s="386" t="s">
        <v>133</v>
      </c>
      <c r="CJ111" s="386"/>
      <c r="CK111" s="386"/>
      <c r="CN111" s="362" t="s">
        <v>193</v>
      </c>
      <c r="CV111" s="87"/>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7" t="s">
        <v>140</v>
      </c>
      <c r="L112" s="357" t="s">
        <v>129</v>
      </c>
      <c r="M112" s="357" t="s">
        <v>63</v>
      </c>
      <c r="N112" s="357"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6" t="s">
        <v>140</v>
      </c>
      <c r="AX112" s="357" t="s">
        <v>129</v>
      </c>
      <c r="AY112" s="357" t="s">
        <v>63</v>
      </c>
      <c r="AZ112" s="358"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82" t="s">
        <v>140</v>
      </c>
      <c r="CJ112" s="382" t="s">
        <v>129</v>
      </c>
      <c r="CK112" s="382" t="s">
        <v>63</v>
      </c>
      <c r="CL112" s="382" t="s">
        <v>130</v>
      </c>
      <c r="CN112" s="86" t="s">
        <v>128</v>
      </c>
      <c r="CO112" s="49" t="s">
        <v>67</v>
      </c>
      <c r="CP112" s="49" t="s">
        <v>66</v>
      </c>
      <c r="CQ112" s="49" t="s">
        <v>65</v>
      </c>
      <c r="CR112" s="49" t="s">
        <v>121</v>
      </c>
      <c r="CS112" s="49" t="s">
        <v>122</v>
      </c>
      <c r="CT112" s="49" t="s">
        <v>187</v>
      </c>
      <c r="CU112" s="49" t="s">
        <v>188</v>
      </c>
      <c r="CV112" s="87" t="s">
        <v>124</v>
      </c>
      <c r="DP112" s="408" t="s">
        <v>339</v>
      </c>
      <c r="DQ112" s="409">
        <v>15.5</v>
      </c>
      <c r="DR112" s="409">
        <v>236</v>
      </c>
      <c r="DS112" s="410">
        <v>818495</v>
      </c>
      <c r="DT112" s="410">
        <v>175850000</v>
      </c>
      <c r="DU112" s="410">
        <v>315280000</v>
      </c>
      <c r="DV112" s="411">
        <v>5.17</v>
      </c>
      <c r="DW112" s="411">
        <v>4.6100000000000003</v>
      </c>
      <c r="DX112" s="412" t="s">
        <v>340</v>
      </c>
      <c r="DY112" s="51"/>
    </row>
    <row r="113" spans="1:129" ht="18" customHeight="1" thickBot="1">
      <c r="A113" s="183"/>
      <c r="B113" s="82"/>
      <c r="C113" s="82"/>
      <c r="D113" s="195"/>
      <c r="E113" s="252">
        <v>1</v>
      </c>
      <c r="F113" s="90">
        <v>5.6</v>
      </c>
      <c r="G113" s="90">
        <v>1.6</v>
      </c>
      <c r="H113" s="90">
        <v>7.5</v>
      </c>
      <c r="I113" s="90">
        <v>7.5</v>
      </c>
      <c r="J113" s="91">
        <v>108</v>
      </c>
      <c r="K113" s="51">
        <f>IFERROR(MP_DATA[[#This Row],[Top '[m']]]-MP_DATA[[#This Row],[Bottom '[m']]], "")</f>
        <v>3.9999999999999996</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78.752660498662593</v>
      </c>
      <c r="N113" s="50">
        <f>IFERROR((MP_DATA[[#This Row],[D, bottom '[m']]]+MP_DATA[[#This Row],[D, top '[m']]])/(2*MP_DATA[[#This Row],[t '[mm']]]/1000),"")</f>
        <v>69.444444444444443</v>
      </c>
      <c r="P113" s="53" t="s">
        <v>435</v>
      </c>
      <c r="Q113" s="51">
        <v>5.6</v>
      </c>
      <c r="R113" s="51">
        <v>5.6</v>
      </c>
      <c r="S113" s="50">
        <v>60000</v>
      </c>
      <c r="T113" s="52"/>
      <c r="U113" s="50"/>
      <c r="V113" s="52"/>
      <c r="W113" s="52"/>
      <c r="X113" s="52"/>
      <c r="Y113"/>
      <c r="AP113" s="49"/>
      <c r="AQ113" s="89">
        <v>1</v>
      </c>
      <c r="AR113" s="90">
        <v>21.47</v>
      </c>
      <c r="AS113" s="90">
        <v>17.5</v>
      </c>
      <c r="AT113" s="90">
        <v>8</v>
      </c>
      <c r="AU113" s="90">
        <v>8</v>
      </c>
      <c r="AV113" s="91">
        <v>117</v>
      </c>
      <c r="AW113" s="51">
        <f>IFERROR(TP_DATA[[#This Row],[Top '[m']]]-TP_DATA[[#This Row],[Bottom '[m']]], "")</f>
        <v>3.9699999999999989</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90.299932258163409</v>
      </c>
      <c r="AZ113" s="50">
        <f>IFERROR((TP_DATA[[#This Row],[D, bottom '[m']]]+TP_DATA[[#This Row],[D, top '[m']]])/(2*TP_DATA[[#This Row],[t '[mm']]]/1000),"")</f>
        <v>68.376068376068375</v>
      </c>
      <c r="BB113" s="412" t="s">
        <v>434</v>
      </c>
      <c r="BC113" s="411">
        <v>21.470000000000002</v>
      </c>
      <c r="BD113" s="411">
        <v>21.470000000000002</v>
      </c>
      <c r="BE113" s="410">
        <v>33667</v>
      </c>
      <c r="BF113" s="415"/>
      <c r="BG113" s="410"/>
      <c r="BH113" s="415"/>
      <c r="BI113" s="415"/>
      <c r="BJ113" s="415"/>
      <c r="CB113" s="49"/>
      <c r="CC113" s="89">
        <v>1</v>
      </c>
      <c r="CD113" s="90">
        <v>161.47</v>
      </c>
      <c r="CE113" s="90">
        <v>161.21</v>
      </c>
      <c r="CF113" s="90">
        <v>6.5</v>
      </c>
      <c r="CG113" s="90">
        <v>6.5</v>
      </c>
      <c r="CH113" s="91">
        <v>46</v>
      </c>
      <c r="CI113" s="51">
        <f>IFERROR(TOWER_DATA[[#This Row],[Top '[m']]]-TOWER_DATA[[#This Row],[Bottom '[m']]], "")</f>
        <v>0.25999999999999091</v>
      </c>
      <c r="CJ113" s="167">
        <f>IFERROR(-(TOWER_DATA[[#This Row],[D, bottom '[m']]]-TOWER_DATA[[#This Row],[D, top '[m']]])/(TOWER_DATA[[#This Row],[Bottom '[m']]]-TOWER_DATA[[#This Row],[Top '[m']]]),"")</f>
        <v>0</v>
      </c>
      <c r="CK113" s="121">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50">
        <f>IFERROR((TOWER_DATA[[#This Row],[D, bottom '[m']]]+TOWER_DATA[[#This Row],[D, top '[m']]])/(2*TOWER_DATA[[#This Row],[t '[mm']]]/1000),"")</f>
        <v>141.30434782608697</v>
      </c>
      <c r="CN113" s="416" t="s">
        <v>389</v>
      </c>
      <c r="CO113" s="413">
        <v>161.34</v>
      </c>
      <c r="CP113" s="413">
        <v>161.34</v>
      </c>
      <c r="CQ113" s="410">
        <v>6061</v>
      </c>
      <c r="CR113" s="409"/>
      <c r="CS113" s="410"/>
      <c r="CT113" s="413"/>
      <c r="CU113" s="413"/>
      <c r="CV113" s="417"/>
      <c r="DP113" s="408" t="s">
        <v>341</v>
      </c>
      <c r="DQ113" s="409">
        <v>15</v>
      </c>
      <c r="DR113" s="409">
        <v>236</v>
      </c>
      <c r="DS113" s="410">
        <v>828950</v>
      </c>
      <c r="DT113" s="410">
        <v>205000000</v>
      </c>
      <c r="DU113" s="410">
        <v>369000000</v>
      </c>
      <c r="DV113" s="411">
        <v>4.2</v>
      </c>
      <c r="DW113" s="411">
        <v>3.26</v>
      </c>
      <c r="DX113" s="412" t="s">
        <v>342</v>
      </c>
      <c r="DY113" s="51"/>
    </row>
    <row r="114" spans="1:129" ht="18" customHeight="1">
      <c r="A114" s="57"/>
      <c r="E114" s="252">
        <v>2</v>
      </c>
      <c r="F114" s="90">
        <v>1.6</v>
      </c>
      <c r="G114" s="90">
        <v>-2.2999999999999998</v>
      </c>
      <c r="H114" s="90">
        <v>7.5</v>
      </c>
      <c r="I114" s="90">
        <v>7.5</v>
      </c>
      <c r="J114" s="91">
        <v>100</v>
      </c>
      <c r="K114" s="51">
        <f>IFERROR(MP_DATA[[#This Row],[Top '[m']]]-MP_DATA[[#This Row],[Bottom '[m']]], "")</f>
        <v>3.9</v>
      </c>
      <c r="L114" s="167">
        <f>IFERROR(-(MP_DATA[[#This Row],[D, bottom '[m']]]-MP_DATA[[#This Row],[D, top '[m']]])/(MP_DATA[[#This Row],[Bottom '[m']]]-MP_DATA[[#This Row],[Top '[m']]]),"")</f>
        <v>0</v>
      </c>
      <c r="M114" s="121">
        <f t="shared" si="1"/>
        <v>71.173095726342183</v>
      </c>
      <c r="N114" s="50">
        <f>IFERROR((MP_DATA[[#This Row],[D, bottom '[m']]]+MP_DATA[[#This Row],[D, top '[m']]])/(2*MP_DATA[[#This Row],[t '[mm']]]/1000),"")</f>
        <v>75</v>
      </c>
      <c r="P114" s="53" t="s">
        <v>195</v>
      </c>
      <c r="Q114" s="51">
        <v>4.2</v>
      </c>
      <c r="R114" s="51">
        <v>4.2</v>
      </c>
      <c r="S114" s="50">
        <v>9000</v>
      </c>
      <c r="T114" s="52"/>
      <c r="U114" s="50"/>
      <c r="V114" s="52"/>
      <c r="W114" s="52"/>
      <c r="X114" s="52"/>
      <c r="Y114"/>
      <c r="AP114" s="49"/>
      <c r="AQ114" s="89">
        <v>2</v>
      </c>
      <c r="AR114" s="90">
        <v>17.5</v>
      </c>
      <c r="AS114" s="90">
        <v>13.5</v>
      </c>
      <c r="AT114" s="90">
        <v>8</v>
      </c>
      <c r="AU114" s="90">
        <v>8</v>
      </c>
      <c r="AV114" s="91">
        <v>117</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90.982299504446786</v>
      </c>
      <c r="AZ114" s="50">
        <f>IFERROR((TP_DATA[[#This Row],[D, bottom '[m']]]+TP_DATA[[#This Row],[D, top '[m']]])/(2*TP_DATA[[#This Row],[t '[mm']]]/1000),"")</f>
        <v>68.376068376068375</v>
      </c>
      <c r="BB114" s="412" t="s">
        <v>592</v>
      </c>
      <c r="BC114" s="411">
        <v>20.700000000000003</v>
      </c>
      <c r="BD114" s="411">
        <v>20.700000000000003</v>
      </c>
      <c r="BE114" s="410">
        <v>21620</v>
      </c>
      <c r="BF114" s="415"/>
      <c r="BG114" s="410"/>
      <c r="BH114" s="415"/>
      <c r="BI114" s="415"/>
      <c r="BJ114" s="415"/>
      <c r="CB114" s="49"/>
      <c r="CC114" s="89">
        <v>2</v>
      </c>
      <c r="CD114" s="90">
        <v>161.21</v>
      </c>
      <c r="CE114" s="90">
        <v>158.31</v>
      </c>
      <c r="CF114" s="90">
        <v>6.5</v>
      </c>
      <c r="CG114" s="90">
        <v>6.5</v>
      </c>
      <c r="CH114" s="91">
        <v>46</v>
      </c>
      <c r="CI114" s="51">
        <f>IFERROR(TOWER_DATA[[#This Row],[Top '[m']]]-TOWER_DATA[[#This Row],[Bottom '[m']]], "")</f>
        <v>2.9000000000000057</v>
      </c>
      <c r="CJ114" s="167">
        <f>IFERROR(-(TOWER_DATA[[#This Row],[D, bottom '[m']]]-TOWER_DATA[[#This Row],[D, top '[m']]])/(TOWER_DATA[[#This Row],[Bottom '[m']]]-TOWER_DATA[[#This Row],[Top '[m']]]),"")</f>
        <v>0</v>
      </c>
      <c r="CK114" s="121">
        <f t="shared" si="2"/>
        <v>21.232655828030474</v>
      </c>
      <c r="CL114" s="50">
        <f>IFERROR((TOWER_DATA[[#This Row],[D, bottom '[m']]]+TOWER_DATA[[#This Row],[D, top '[m']]])/(2*TOWER_DATA[[#This Row],[t '[mm']]]/1000),"")</f>
        <v>141.30434782608697</v>
      </c>
      <c r="CN114" s="416" t="s">
        <v>390</v>
      </c>
      <c r="CO114" s="413">
        <v>160.22999999999999</v>
      </c>
      <c r="CP114" s="413">
        <v>160.22999999999999</v>
      </c>
      <c r="CQ114" s="410">
        <v>1428</v>
      </c>
      <c r="CR114" s="409"/>
      <c r="CS114" s="410"/>
      <c r="CT114" s="413"/>
      <c r="CU114" s="413"/>
      <c r="CV114" s="417"/>
      <c r="DP114" s="408" t="s">
        <v>343</v>
      </c>
      <c r="DQ114" s="409">
        <v>21.5</v>
      </c>
      <c r="DR114" s="409">
        <v>276</v>
      </c>
      <c r="DS114" s="410">
        <v>1394251</v>
      </c>
      <c r="DT114" s="410">
        <v>382420000</v>
      </c>
      <c r="DU114" s="410">
        <v>639730000</v>
      </c>
      <c r="DV114" s="411">
        <v>6.46</v>
      </c>
      <c r="DW114" s="411">
        <v>5.74</v>
      </c>
      <c r="DX114" s="412" t="s">
        <v>344</v>
      </c>
      <c r="DY114" s="51"/>
    </row>
    <row r="115" spans="1:129" ht="18" customHeight="1">
      <c r="A115" s="198" t="s">
        <v>178</v>
      </c>
      <c r="E115" s="252">
        <v>3</v>
      </c>
      <c r="F115" s="90">
        <v>-2.2999999999999998</v>
      </c>
      <c r="G115" s="90">
        <v>-6.2</v>
      </c>
      <c r="H115" s="90">
        <v>7.5</v>
      </c>
      <c r="I115" s="90">
        <v>7.5</v>
      </c>
      <c r="J115" s="91">
        <v>98</v>
      </c>
      <c r="K115" s="51">
        <f>IFERROR(MP_DATA[[#This Row],[Top '[m']]]-MP_DATA[[#This Row],[Bottom '[m']]], "")</f>
        <v>3.9000000000000004</v>
      </c>
      <c r="L115" s="167">
        <f>IFERROR(-(MP_DATA[[#This Row],[D, bottom '[m']]]-MP_DATA[[#This Row],[D, top '[m']]])/(MP_DATA[[#This Row],[Bottom '[m']]]-MP_DATA[[#This Row],[Top '[m']]]),"")</f>
        <v>0</v>
      </c>
      <c r="M115" s="121">
        <f t="shared" si="1"/>
        <v>69.768485064196611</v>
      </c>
      <c r="N115" s="50">
        <f>IFERROR((MP_DATA[[#This Row],[D, bottom '[m']]]+MP_DATA[[#This Row],[D, top '[m']]])/(2*MP_DATA[[#This Row],[t '[mm']]]/1000),"")</f>
        <v>76.530612244897952</v>
      </c>
      <c r="P115" s="53" t="s">
        <v>596</v>
      </c>
      <c r="Q115" s="51">
        <v>4.8499999999999996</v>
      </c>
      <c r="R115" s="51">
        <v>4.8499999999999996</v>
      </c>
      <c r="S115" s="50">
        <v>20000</v>
      </c>
      <c r="T115" s="52"/>
      <c r="U115" s="50"/>
      <c r="V115" s="52"/>
      <c r="W115" s="52"/>
      <c r="X115" s="52"/>
      <c r="Y115"/>
      <c r="AP115" s="49"/>
      <c r="AQ115" s="89">
        <v>3</v>
      </c>
      <c r="AR115" s="90">
        <v>13.5</v>
      </c>
      <c r="AS115" s="90">
        <v>9.5</v>
      </c>
      <c r="AT115" s="90">
        <v>8</v>
      </c>
      <c r="AU115" s="90">
        <v>8</v>
      </c>
      <c r="AV115" s="91">
        <v>124</v>
      </c>
      <c r="AW115" s="51">
        <f>IFERROR(TP_DATA[[#This Row],[Top '[m']]]-TP_DATA[[#This Row],[Bottom '[m']]], "")</f>
        <v>4</v>
      </c>
      <c r="AX115" s="167">
        <f>IFERROR(-(TP_DATA[[#This Row],[D, bottom '[m']]]-TP_DATA[[#This Row],[D, top '[m']]])/(TP_DATA[[#This Row],[Bottom '[m']]]-TP_DATA[[#This Row],[Top '[m']]]),"")</f>
        <v>0</v>
      </c>
      <c r="AY115" s="121">
        <f t="shared" si="3"/>
        <v>96.340060208791698</v>
      </c>
      <c r="AZ115" s="50">
        <f>IFERROR((TP_DATA[[#This Row],[D, bottom '[m']]]+TP_DATA[[#This Row],[D, top '[m']]])/(2*TP_DATA[[#This Row],[t '[mm']]]/1000),"")</f>
        <v>64.516129032258064</v>
      </c>
      <c r="BB115" s="412" t="s">
        <v>593</v>
      </c>
      <c r="BC115" s="411">
        <v>20.100000000000001</v>
      </c>
      <c r="BD115" s="411">
        <v>20.100000000000001</v>
      </c>
      <c r="BE115" s="410">
        <v>4920</v>
      </c>
      <c r="BF115" s="415"/>
      <c r="BG115" s="410"/>
      <c r="BH115" s="415"/>
      <c r="BI115" s="415"/>
      <c r="BJ115" s="415"/>
      <c r="CB115" s="49"/>
      <c r="CC115" s="89">
        <v>3</v>
      </c>
      <c r="CD115" s="90">
        <v>158.31</v>
      </c>
      <c r="CE115" s="90">
        <v>157.01</v>
      </c>
      <c r="CF115" s="90">
        <v>6.5</v>
      </c>
      <c r="CG115" s="90">
        <v>6.5</v>
      </c>
      <c r="CH115" s="91">
        <v>46</v>
      </c>
      <c r="CI115" s="51">
        <f>IFERROR(TOWER_DATA[[#This Row],[Top '[m']]]-TOWER_DATA[[#This Row],[Bottom '[m']]], "")</f>
        <v>1.3000000000000114</v>
      </c>
      <c r="CJ115" s="167">
        <f>IFERROR(-(TOWER_DATA[[#This Row],[D, bottom '[m']]]-TOWER_DATA[[#This Row],[D, top '[m']]])/(TOWER_DATA[[#This Row],[Bottom '[m']]]-TOWER_DATA[[#This Row],[Top '[m']]]),"")</f>
        <v>0</v>
      </c>
      <c r="CK115" s="121">
        <f t="shared" si="2"/>
        <v>9.5180870953240699</v>
      </c>
      <c r="CL115" s="50">
        <f>IFERROR((TOWER_DATA[[#This Row],[D, bottom '[m']]]+TOWER_DATA[[#This Row],[D, top '[m']]])/(2*TOWER_DATA[[#This Row],[t '[mm']]]/1000),"")</f>
        <v>141.30434782608697</v>
      </c>
      <c r="CN115" s="416" t="s">
        <v>391</v>
      </c>
      <c r="CO115" s="413">
        <v>159.51</v>
      </c>
      <c r="CP115" s="413">
        <v>159.51</v>
      </c>
      <c r="CQ115" s="410">
        <v>12008</v>
      </c>
      <c r="CR115" s="409"/>
      <c r="CS115" s="410"/>
      <c r="CT115" s="413"/>
      <c r="CU115" s="413"/>
      <c r="CV115" s="417"/>
      <c r="DP115" s="408" t="s">
        <v>360</v>
      </c>
      <c r="DQ115" s="409">
        <v>15.5</v>
      </c>
      <c r="DR115" s="409">
        <v>236</v>
      </c>
      <c r="DS115" s="410">
        <v>819000</v>
      </c>
      <c r="DT115" s="410">
        <v>179900000</v>
      </c>
      <c r="DU115" s="410">
        <v>323200000</v>
      </c>
      <c r="DV115" s="411">
        <v>5.17</v>
      </c>
      <c r="DW115" s="411">
        <v>4.62</v>
      </c>
      <c r="DX115" s="412" t="s">
        <v>361</v>
      </c>
      <c r="DY115" s="51"/>
    </row>
    <row r="116" spans="1:129" ht="18" customHeight="1">
      <c r="A116" s="194" t="s">
        <v>167</v>
      </c>
      <c r="E116" s="252">
        <v>4</v>
      </c>
      <c r="F116" s="90">
        <v>-6.2</v>
      </c>
      <c r="G116" s="90">
        <v>-10.1</v>
      </c>
      <c r="H116" s="90">
        <v>7.5</v>
      </c>
      <c r="I116" s="90">
        <v>7.8282999999999996</v>
      </c>
      <c r="J116" s="91">
        <v>98</v>
      </c>
      <c r="K116" s="51">
        <f>IFERROR(MP_DATA[[#This Row],[Top '[m']]]-MP_DATA[[#This Row],[Bottom '[m']]], "")</f>
        <v>3.8999999999999995</v>
      </c>
      <c r="L116" s="167">
        <f>IFERROR(-(MP_DATA[[#This Row],[D, bottom '[m']]]-MP_DATA[[#This Row],[D, top '[m']]])/(MP_DATA[[#This Row],[Bottom '[m']]]-MP_DATA[[#This Row],[Top '[m']]]),"")</f>
        <v>8.4179487179487089E-2</v>
      </c>
      <c r="M116" s="121">
        <f t="shared" si="1"/>
        <v>71.315701603414155</v>
      </c>
      <c r="N116" s="50">
        <f>IFERROR((MP_DATA[[#This Row],[D, bottom '[m']]]+MP_DATA[[#This Row],[D, top '[m']]])/(2*MP_DATA[[#This Row],[t '[mm']]]/1000),"")</f>
        <v>78.205612244897949</v>
      </c>
      <c r="P116" s="53"/>
      <c r="Q116" s="51"/>
      <c r="R116" s="51"/>
      <c r="S116" s="50"/>
      <c r="T116" s="52"/>
      <c r="U116" s="50"/>
      <c r="V116" s="52"/>
      <c r="W116" s="52"/>
      <c r="X116" s="52"/>
      <c r="Y116" s="49"/>
      <c r="AP116" s="49"/>
      <c r="AQ116" s="89">
        <v>4</v>
      </c>
      <c r="AR116" s="90">
        <v>9.5</v>
      </c>
      <c r="AS116" s="90">
        <v>5.6</v>
      </c>
      <c r="AT116" s="90">
        <v>8</v>
      </c>
      <c r="AU116" s="90">
        <v>8</v>
      </c>
      <c r="AV116" s="91">
        <v>120</v>
      </c>
      <c r="AW116" s="51">
        <f>IFERROR(TP_DATA[[#This Row],[Top '[m']]]-TP_DATA[[#This Row],[Bottom '[m']]], "")</f>
        <v>3.9000000000000004</v>
      </c>
      <c r="AX116" s="167">
        <f>IFERROR(-(TP_DATA[[#This Row],[D, bottom '[m']]]-TP_DATA[[#This Row],[D, top '[m']]])/(TP_DATA[[#This Row],[Bottom '[m']]]-TP_DATA[[#This Row],[Top '[m']]]),"")</f>
        <v>0</v>
      </c>
      <c r="AY116" s="121">
        <f t="shared" si="3"/>
        <v>90.947674755174418</v>
      </c>
      <c r="AZ116" s="50">
        <f>IFERROR((TP_DATA[[#This Row],[D, bottom '[m']]]+TP_DATA[[#This Row],[D, top '[m']]])/(2*TP_DATA[[#This Row],[t '[mm']]]/1000),"")</f>
        <v>66.666666666666671</v>
      </c>
      <c r="BB116" s="412" t="s">
        <v>594</v>
      </c>
      <c r="BC116" s="411">
        <v>14</v>
      </c>
      <c r="BD116" s="411">
        <v>14</v>
      </c>
      <c r="BE116" s="410">
        <v>4770</v>
      </c>
      <c r="BF116" s="415"/>
      <c r="BG116" s="410"/>
      <c r="BH116" s="415"/>
      <c r="BI116" s="415"/>
      <c r="BJ116" s="415"/>
      <c r="CB116" s="49"/>
      <c r="CC116" s="89">
        <v>4</v>
      </c>
      <c r="CD116" s="90">
        <v>157.01</v>
      </c>
      <c r="CE116" s="90">
        <v>154.07</v>
      </c>
      <c r="CF116" s="90">
        <v>6.5</v>
      </c>
      <c r="CG116" s="90">
        <v>6.5</v>
      </c>
      <c r="CH116" s="91">
        <v>46</v>
      </c>
      <c r="CI116" s="51">
        <f>IFERROR(TOWER_DATA[[#This Row],[Top '[m']]]-TOWER_DATA[[#This Row],[Bottom '[m']]], "")</f>
        <v>2.9399999999999977</v>
      </c>
      <c r="CJ116" s="167">
        <f>IFERROR(-(TOWER_DATA[[#This Row],[D, bottom '[m']]]-TOWER_DATA[[#This Row],[D, top '[m']]])/(TOWER_DATA[[#This Row],[Bottom '[m']]]-TOWER_DATA[[#This Row],[Top '[m']]]),"")</f>
        <v>0</v>
      </c>
      <c r="CK116" s="121">
        <f t="shared" si="2"/>
        <v>21.525520046348078</v>
      </c>
      <c r="CL116" s="50">
        <f>IFERROR((TOWER_DATA[[#This Row],[D, bottom '[m']]]+TOWER_DATA[[#This Row],[D, top '[m']]])/(2*TOWER_DATA[[#This Row],[t '[mm']]]/1000),"")</f>
        <v>141.30434782608697</v>
      </c>
      <c r="CN116" s="416" t="s">
        <v>392</v>
      </c>
      <c r="CO116" s="413">
        <v>159.16</v>
      </c>
      <c r="CP116" s="413">
        <v>159.16</v>
      </c>
      <c r="CQ116" s="410">
        <v>17996</v>
      </c>
      <c r="CR116" s="409"/>
      <c r="CS116" s="410"/>
      <c r="CT116" s="413"/>
      <c r="CU116" s="413"/>
      <c r="CV116" s="417"/>
      <c r="DP116" s="227"/>
      <c r="DQ116" s="121"/>
      <c r="DR116" s="121"/>
      <c r="DS116" s="50"/>
      <c r="DT116" s="50"/>
      <c r="DU116" s="50"/>
      <c r="DV116" s="51"/>
      <c r="DW116" s="51"/>
      <c r="DX116" s="169"/>
      <c r="DY116" s="51"/>
    </row>
    <row r="117" spans="1:129" ht="18" customHeight="1">
      <c r="E117" s="252">
        <v>5</v>
      </c>
      <c r="F117" s="90">
        <v>-10.1</v>
      </c>
      <c r="G117" s="90">
        <v>-14</v>
      </c>
      <c r="H117" s="90">
        <v>7.8282999999999996</v>
      </c>
      <c r="I117" s="90">
        <v>8.1565999999999992</v>
      </c>
      <c r="J117" s="91">
        <v>104</v>
      </c>
      <c r="K117" s="51">
        <f>IFERROR(MP_DATA[[#This Row],[Top '[m']]]-MP_DATA[[#This Row],[Bottom '[m']]], "")</f>
        <v>3.9000000000000004</v>
      </c>
      <c r="L117" s="167">
        <f>IFERROR(-(MP_DATA[[#This Row],[D, bottom '[m']]]-MP_DATA[[#This Row],[D, top '[m']]])/(MP_DATA[[#This Row],[Bottom '[m']]]-MP_DATA[[#This Row],[Top '[m']]]),"")</f>
        <v>8.4179487179487061E-2</v>
      </c>
      <c r="M117" s="121">
        <f t="shared" si="1"/>
        <v>78.905840981319429</v>
      </c>
      <c r="N117" s="50">
        <f>IFERROR((MP_DATA[[#This Row],[D, bottom '[m']]]+MP_DATA[[#This Row],[D, top '[m']]])/(2*MP_DATA[[#This Row],[t '[mm']]]/1000),"")</f>
        <v>76.850480769230771</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412" t="s">
        <v>595</v>
      </c>
      <c r="BC117" s="411">
        <v>5.6</v>
      </c>
      <c r="BD117" s="411">
        <v>5.6</v>
      </c>
      <c r="BE117" s="410">
        <v>21608</v>
      </c>
      <c r="BF117" s="415"/>
      <c r="BG117" s="410"/>
      <c r="BH117" s="415"/>
      <c r="BI117" s="415"/>
      <c r="BJ117" s="415"/>
      <c r="CB117" s="49"/>
      <c r="CC117" s="89">
        <v>5</v>
      </c>
      <c r="CD117" s="90">
        <v>154.07</v>
      </c>
      <c r="CE117" s="90">
        <v>151.13</v>
      </c>
      <c r="CF117" s="90">
        <v>6.49</v>
      </c>
      <c r="CG117" s="90">
        <v>6.49</v>
      </c>
      <c r="CH117" s="91">
        <v>32</v>
      </c>
      <c r="CI117" s="51">
        <f>IFERROR(TOWER_DATA[[#This Row],[Top '[m']]]-TOWER_DATA[[#This Row],[Bottom '[m']]], "")</f>
        <v>2.9399999999999977</v>
      </c>
      <c r="CJ117" s="167">
        <f>IFERROR(-(TOWER_DATA[[#This Row],[D, bottom '[m']]]-TOWER_DATA[[#This Row],[D, top '[m']]])/(TOWER_DATA[[#This Row],[Bottom '[m']]]-TOWER_DATA[[#This Row],[Top '[m']]]),"")</f>
        <v>0</v>
      </c>
      <c r="CK117" s="121">
        <f t="shared" si="2"/>
        <v>14.983555431407904</v>
      </c>
      <c r="CL117" s="50">
        <f>IFERROR((TOWER_DATA[[#This Row],[D, bottom '[m']]]+TOWER_DATA[[#This Row],[D, top '[m']]])/(2*TOWER_DATA[[#This Row],[t '[mm']]]/1000),"")</f>
        <v>202.8125</v>
      </c>
      <c r="CN117" s="416" t="s">
        <v>391</v>
      </c>
      <c r="CO117" s="413">
        <v>155.87</v>
      </c>
      <c r="CP117" s="413">
        <v>155.87</v>
      </c>
      <c r="CQ117" s="410">
        <v>12209</v>
      </c>
      <c r="CR117" s="409"/>
      <c r="CS117" s="410"/>
      <c r="CT117" s="413"/>
      <c r="CU117" s="413"/>
      <c r="CV117" s="417"/>
      <c r="DP117" s="94"/>
      <c r="DQ117" s="121"/>
      <c r="DR117" s="121"/>
      <c r="DS117" s="50"/>
      <c r="DT117" s="50"/>
      <c r="DU117" s="50"/>
      <c r="DV117" s="51"/>
      <c r="DW117" s="51"/>
      <c r="DX117" s="53"/>
      <c r="DY117" s="51"/>
    </row>
    <row r="118" spans="1:129" ht="18" customHeight="1">
      <c r="E118" s="252">
        <v>6</v>
      </c>
      <c r="F118" s="90">
        <v>-14</v>
      </c>
      <c r="G118" s="90">
        <v>-17.899999999999999</v>
      </c>
      <c r="H118" s="90">
        <v>8.1565999999999992</v>
      </c>
      <c r="I118" s="90">
        <v>8.4847999999999999</v>
      </c>
      <c r="J118" s="91">
        <v>98</v>
      </c>
      <c r="K118" s="51">
        <f>IFERROR(MP_DATA[[#This Row],[Top '[m']]]-MP_DATA[[#This Row],[Bottom '[m']]], "")</f>
        <v>3.8999999999999986</v>
      </c>
      <c r="L118" s="167">
        <f>IFERROR(-(MP_DATA[[#This Row],[D, bottom '[m']]]-MP_DATA[[#This Row],[D, top '[m']]])/(MP_DATA[[#This Row],[Bottom '[m']]]-MP_DATA[[#This Row],[Top '[m']]]),"")</f>
        <v>8.4153846153846371E-2</v>
      </c>
      <c r="M118" s="121">
        <f t="shared" si="1"/>
        <v>77.504096478974631</v>
      </c>
      <c r="N118" s="50">
        <f>IFERROR((MP_DATA[[#This Row],[D, bottom '[m']]]+MP_DATA[[#This Row],[D, top '[m']]])/(2*MP_DATA[[#This Row],[t '[mm']]]/1000),"")</f>
        <v>84.905102040816303</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v>6</v>
      </c>
      <c r="CD118" s="90">
        <v>151.13</v>
      </c>
      <c r="CE118" s="90">
        <v>148.57</v>
      </c>
      <c r="CF118" s="90">
        <v>6.48</v>
      </c>
      <c r="CG118" s="90">
        <v>6.48</v>
      </c>
      <c r="CH118" s="91">
        <v>24</v>
      </c>
      <c r="CI118" s="51">
        <f>IFERROR(TOWER_DATA[[#This Row],[Top '[m']]]-TOWER_DATA[[#This Row],[Bottom '[m']]], "")</f>
        <v>2.5600000000000023</v>
      </c>
      <c r="CJ118" s="167">
        <f>IFERROR(-(TOWER_DATA[[#This Row],[D, bottom '[m']]]-TOWER_DATA[[#This Row],[D, top '[m']]])/(TOWER_DATA[[#This Row],[Bottom '[m']]]-TOWER_DATA[[#This Row],[Top '[m']]]),"")</f>
        <v>0</v>
      </c>
      <c r="CK118" s="121">
        <f t="shared" si="2"/>
        <v>9.7821486518396821</v>
      </c>
      <c r="CL118" s="50">
        <f>IFERROR((TOWER_DATA[[#This Row],[D, bottom '[m']]]+TOWER_DATA[[#This Row],[D, top '[m']]])/(2*TOWER_DATA[[#This Row],[t '[mm']]]/1000),"")</f>
        <v>270</v>
      </c>
      <c r="CN118" s="416" t="s">
        <v>392</v>
      </c>
      <c r="CO118" s="413">
        <v>155.52000000000001</v>
      </c>
      <c r="CP118" s="413">
        <v>155.52000000000001</v>
      </c>
      <c r="CQ118" s="410">
        <v>17996</v>
      </c>
      <c r="CR118" s="409"/>
      <c r="CS118" s="410"/>
      <c r="CT118" s="413"/>
      <c r="CU118" s="413"/>
      <c r="CV118" s="417"/>
      <c r="DP118" s="94"/>
      <c r="DQ118" s="121"/>
      <c r="DR118" s="121"/>
      <c r="DS118" s="50"/>
      <c r="DT118" s="50"/>
      <c r="DU118" s="50"/>
      <c r="DV118" s="51"/>
      <c r="DW118" s="51"/>
      <c r="DX118" s="53"/>
      <c r="DY118" s="49"/>
    </row>
    <row r="119" spans="1:129" ht="18" customHeight="1">
      <c r="E119" s="252">
        <v>7</v>
      </c>
      <c r="F119" s="90">
        <v>-17.899999999999999</v>
      </c>
      <c r="G119" s="90">
        <v>-21.8</v>
      </c>
      <c r="H119" s="90">
        <v>8.4847999999999999</v>
      </c>
      <c r="I119" s="90">
        <v>8.8131000000000004</v>
      </c>
      <c r="J119" s="91">
        <v>94</v>
      </c>
      <c r="K119" s="51">
        <f>IFERROR(MP_DATA[[#This Row],[Top '[m']]]-MP_DATA[[#This Row],[Bottom '[m']]], "")</f>
        <v>3.9000000000000021</v>
      </c>
      <c r="L119" s="167">
        <f>IFERROR(-(MP_DATA[[#This Row],[D, bottom '[m']]]-MP_DATA[[#This Row],[D, top '[m']]])/(MP_DATA[[#This Row],[Bottom '[m']]]-MP_DATA[[#This Row],[Top '[m']]]),"")</f>
        <v>8.4179487179487256E-2</v>
      </c>
      <c r="M119" s="121">
        <f t="shared" si="1"/>
        <v>77.34450523878759</v>
      </c>
      <c r="N119" s="50">
        <f>IFERROR((MP_DATA[[#This Row],[D, bottom '[m']]]+MP_DATA[[#This Row],[D, top '[m']]])/(2*MP_DATA[[#This Row],[t '[mm']]]/1000),"")</f>
        <v>92.010106382978719</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v>7</v>
      </c>
      <c r="CD119" s="90">
        <v>148.57</v>
      </c>
      <c r="CE119" s="90">
        <v>146.01</v>
      </c>
      <c r="CF119" s="90">
        <v>6.48</v>
      </c>
      <c r="CG119" s="90">
        <v>6.48</v>
      </c>
      <c r="CH119" s="91">
        <v>30</v>
      </c>
      <c r="CI119" s="51">
        <f>IFERROR(TOWER_DATA[[#This Row],[Top '[m']]]-TOWER_DATA[[#This Row],[Bottom '[m']]], "")</f>
        <v>2.5600000000000023</v>
      </c>
      <c r="CJ119" s="167">
        <f>IFERROR(-(TOWER_DATA[[#This Row],[D, bottom '[m']]]-TOWER_DATA[[#This Row],[D, top '[m']]])/(TOWER_DATA[[#This Row],[Bottom '[m']]]-TOWER_DATA[[#This Row],[Top '[m']]]),"")</f>
        <v>0</v>
      </c>
      <c r="CK119" s="121">
        <f t="shared" si="2"/>
        <v>12.216321794525607</v>
      </c>
      <c r="CL119" s="50">
        <f>IFERROR((TOWER_DATA[[#This Row],[D, bottom '[m']]]+TOWER_DATA[[#This Row],[D, top '[m']]])/(2*TOWER_DATA[[#This Row],[t '[mm']]]/1000),"")</f>
        <v>216.00000000000003</v>
      </c>
      <c r="CN119" s="416" t="s">
        <v>393</v>
      </c>
      <c r="CO119" s="413">
        <v>153.22</v>
      </c>
      <c r="CP119" s="413">
        <v>153.22</v>
      </c>
      <c r="CQ119" s="410">
        <v>1440</v>
      </c>
      <c r="CR119" s="409"/>
      <c r="CS119" s="410"/>
      <c r="CT119" s="413"/>
      <c r="CU119" s="413"/>
      <c r="CV119" s="417"/>
      <c r="DP119" s="94"/>
      <c r="DQ119" s="121"/>
      <c r="DR119" s="121"/>
      <c r="DS119" s="50"/>
      <c r="DT119" s="50"/>
      <c r="DU119" s="50"/>
      <c r="DV119" s="51"/>
      <c r="DW119" s="51"/>
      <c r="DX119" s="53"/>
      <c r="DY119" s="49"/>
    </row>
    <row r="120" spans="1:129" ht="18" customHeight="1">
      <c r="E120" s="252">
        <v>8</v>
      </c>
      <c r="F120" s="90">
        <v>-21.8</v>
      </c>
      <c r="G120" s="90">
        <v>-25.7</v>
      </c>
      <c r="H120" s="90">
        <v>8.8131000000000004</v>
      </c>
      <c r="I120" s="90">
        <v>9.1414000000000009</v>
      </c>
      <c r="J120" s="91">
        <v>92</v>
      </c>
      <c r="K120" s="51">
        <f>IFERROR(MP_DATA[[#This Row],[Top '[m']]]-MP_DATA[[#This Row],[Bottom '[m']]], "")</f>
        <v>3.8999999999999986</v>
      </c>
      <c r="L120" s="167">
        <f>IFERROR(-(MP_DATA[[#This Row],[D, bottom '[m']]]-MP_DATA[[#This Row],[D, top '[m']]])/(MP_DATA[[#This Row],[Bottom '[m']]]-MP_DATA[[#This Row],[Top '[m']]]),"")</f>
        <v>8.4179487179487339E-2</v>
      </c>
      <c r="M120" s="121">
        <f t="shared" si="1"/>
        <v>78.621552553821701</v>
      </c>
      <c r="N120" s="50">
        <f>IFERROR((MP_DATA[[#This Row],[D, bottom '[m']]]+MP_DATA[[#This Row],[D, top '[m']]])/(2*MP_DATA[[#This Row],[t '[mm']]]/1000),"")</f>
        <v>97.578804347826107</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v>8</v>
      </c>
      <c r="CD120" s="90">
        <v>146.01</v>
      </c>
      <c r="CE120" s="90">
        <v>143.41999999999999</v>
      </c>
      <c r="CF120" s="90">
        <v>6.49</v>
      </c>
      <c r="CG120" s="90">
        <v>6.5</v>
      </c>
      <c r="CH120" s="91">
        <v>32</v>
      </c>
      <c r="CI120" s="51">
        <f>IFERROR(TOWER_DATA[[#This Row],[Top '[m']]]-TOWER_DATA[[#This Row],[Bottom '[m']]], "")</f>
        <v>2.5900000000000034</v>
      </c>
      <c r="CJ120" s="167">
        <f>IFERROR(-(TOWER_DATA[[#This Row],[D, bottom '[m']]]-TOWER_DATA[[#This Row],[D, top '[m']]])/(TOWER_DATA[[#This Row],[Bottom '[m']]]-TOWER_DATA[[#This Row],[Top '[m']]]),"")</f>
        <v>3.8610038610037735E-3</v>
      </c>
      <c r="CK120" s="121">
        <f t="shared" si="2"/>
        <v>13.210018558996776</v>
      </c>
      <c r="CL120" s="50">
        <f>IFERROR((TOWER_DATA[[#This Row],[D, bottom '[m']]]+TOWER_DATA[[#This Row],[D, top '[m']]])/(2*TOWER_DATA[[#This Row],[t '[mm']]]/1000),"")</f>
        <v>202.96875</v>
      </c>
      <c r="CN120" s="416" t="s">
        <v>395</v>
      </c>
      <c r="CO120" s="413">
        <v>152.37</v>
      </c>
      <c r="CP120" s="413">
        <v>152.37</v>
      </c>
      <c r="CQ120" s="410">
        <v>2836</v>
      </c>
      <c r="CR120" s="409"/>
      <c r="CS120" s="410"/>
      <c r="CT120" s="413"/>
      <c r="CU120" s="413"/>
      <c r="CV120" s="417"/>
      <c r="DP120" s="94"/>
      <c r="DQ120" s="121"/>
      <c r="DR120" s="121"/>
      <c r="DS120" s="50"/>
      <c r="DT120" s="50"/>
      <c r="DU120" s="50"/>
      <c r="DV120" s="51"/>
      <c r="DW120" s="51"/>
      <c r="DX120" s="53"/>
      <c r="DY120" s="49"/>
    </row>
    <row r="121" spans="1:129" ht="18" customHeight="1">
      <c r="E121" s="252">
        <v>9</v>
      </c>
      <c r="F121" s="90">
        <v>-25.7</v>
      </c>
      <c r="G121" s="90">
        <v>-29.6</v>
      </c>
      <c r="H121" s="90">
        <v>9.1414000000000009</v>
      </c>
      <c r="I121" s="90">
        <v>9.4696999999999996</v>
      </c>
      <c r="J121" s="91">
        <v>90</v>
      </c>
      <c r="K121" s="51">
        <f>IFERROR(MP_DATA[[#This Row],[Top '[m']]]-MP_DATA[[#This Row],[Bottom '[m']]], "")</f>
        <v>3.9000000000000021</v>
      </c>
      <c r="L121" s="167">
        <f>IFERROR(-(MP_DATA[[#This Row],[D, bottom '[m']]]-MP_DATA[[#This Row],[D, top '[m']]])/(MP_DATA[[#This Row],[Bottom '[m']]]-MP_DATA[[#This Row],[Top '[m']]]),"")</f>
        <v>8.4179487179486798E-2</v>
      </c>
      <c r="M121" s="121">
        <f t="shared" si="1"/>
        <v>79.771527039027319</v>
      </c>
      <c r="N121" s="50">
        <f>IFERROR((MP_DATA[[#This Row],[D, bottom '[m']]]+MP_DATA[[#This Row],[D, top '[m']]])/(2*MP_DATA[[#This Row],[t '[mm']]]/1000),"")</f>
        <v>103.39500000000001</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v>9</v>
      </c>
      <c r="CD121" s="90">
        <v>143.41999999999999</v>
      </c>
      <c r="CE121" s="90">
        <v>143.27000000000001</v>
      </c>
      <c r="CF121" s="90">
        <v>6.5</v>
      </c>
      <c r="CG121" s="90">
        <v>6.5</v>
      </c>
      <c r="CH121" s="91">
        <v>32</v>
      </c>
      <c r="CI121" s="51">
        <f>IFERROR(TOWER_DATA[[#This Row],[Top '[m']]]-TOWER_DATA[[#This Row],[Bottom '[m']]], "")</f>
        <v>0.14999999999997726</v>
      </c>
      <c r="CJ121" s="167">
        <f>IFERROR(-(TOWER_DATA[[#This Row],[D, bottom '[m']]]-TOWER_DATA[[#This Row],[D, top '[m']]])/(TOWER_DATA[[#This Row],[Bottom '[m']]]-TOWER_DATA[[#This Row],[Top '[m']]]),"")</f>
        <v>0</v>
      </c>
      <c r="CK121" s="121">
        <f t="shared" si="2"/>
        <v>0.76565086595910703</v>
      </c>
      <c r="CL121" s="50">
        <f>IFERROR((TOWER_DATA[[#This Row],[D, bottom '[m']]]+TOWER_DATA[[#This Row],[D, top '[m']]])/(2*TOWER_DATA[[#This Row],[t '[mm']]]/1000),"")</f>
        <v>203.125</v>
      </c>
      <c r="CN121" s="416" t="s">
        <v>396</v>
      </c>
      <c r="CO121" s="413">
        <v>152.37</v>
      </c>
      <c r="CP121" s="413">
        <v>152.37</v>
      </c>
      <c r="CQ121" s="410">
        <v>773</v>
      </c>
      <c r="CR121" s="409"/>
      <c r="CS121" s="410"/>
      <c r="CT121" s="413"/>
      <c r="CU121" s="413"/>
      <c r="CV121" s="417"/>
      <c r="DP121" s="94"/>
      <c r="DQ121" s="121"/>
      <c r="DR121" s="121"/>
      <c r="DS121" s="50"/>
      <c r="DT121" s="50"/>
      <c r="DU121" s="50"/>
      <c r="DV121" s="51"/>
      <c r="DW121" s="51"/>
      <c r="DX121" s="53"/>
      <c r="DY121" s="49"/>
    </row>
    <row r="122" spans="1:129" ht="18" customHeight="1">
      <c r="E122" s="252">
        <v>10</v>
      </c>
      <c r="F122" s="90">
        <v>-29.6</v>
      </c>
      <c r="G122" s="90">
        <v>-33.5</v>
      </c>
      <c r="H122" s="90">
        <v>9.4696999999999996</v>
      </c>
      <c r="I122" s="90">
        <v>9.8000000000000007</v>
      </c>
      <c r="J122" s="91">
        <v>90</v>
      </c>
      <c r="K122" s="51">
        <f>IFERROR(MP_DATA[[#This Row],[Top '[m']]]-MP_DATA[[#This Row],[Bottom '[m']]], "")</f>
        <v>3.8999999999999986</v>
      </c>
      <c r="L122" s="167">
        <f>IFERROR(-(MP_DATA[[#This Row],[D, bottom '[m']]]-MP_DATA[[#This Row],[D, top '[m']]])/(MP_DATA[[#This Row],[Bottom '[m']]]-MP_DATA[[#This Row],[Top '[m']]]),"")</f>
        <v>8.4692307692308011E-2</v>
      </c>
      <c r="M122" s="121">
        <f t="shared" si="1"/>
        <v>82.622009522867344</v>
      </c>
      <c r="N122" s="50">
        <f>IFERROR((MP_DATA[[#This Row],[D, bottom '[m']]]+MP_DATA[[#This Row],[D, top '[m']]])/(2*MP_DATA[[#This Row],[t '[mm']]]/1000),"")</f>
        <v>107.05388888888889</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v>10</v>
      </c>
      <c r="CD122" s="90">
        <v>143.27000000000001</v>
      </c>
      <c r="CE122" s="90">
        <v>143.13</v>
      </c>
      <c r="CF122" s="90">
        <v>6.5</v>
      </c>
      <c r="CG122" s="90">
        <v>6.5</v>
      </c>
      <c r="CH122" s="91">
        <v>32</v>
      </c>
      <c r="CI122" s="51">
        <f>IFERROR(TOWER_DATA[[#This Row],[Top '[m']]]-TOWER_DATA[[#This Row],[Bottom '[m']]], "")</f>
        <v>0.14000000000001478</v>
      </c>
      <c r="CJ122" s="167">
        <f>IFERROR(-(TOWER_DATA[[#This Row],[D, bottom '[m']]]-TOWER_DATA[[#This Row],[D, top '[m']]])/(TOWER_DATA[[#This Row],[Bottom '[m']]]-TOWER_DATA[[#This Row],[Top '[m']]]),"")</f>
        <v>0</v>
      </c>
      <c r="CK122" s="121">
        <f t="shared" si="2"/>
        <v>0.71460747489535037</v>
      </c>
      <c r="CL122" s="50">
        <f>IFERROR((TOWER_DATA[[#This Row],[D, bottom '[m']]]+TOWER_DATA[[#This Row],[D, top '[m']]])/(2*TOWER_DATA[[#This Row],[t '[mm']]]/1000),"")</f>
        <v>203.125</v>
      </c>
      <c r="CN122" s="416" t="s">
        <v>394</v>
      </c>
      <c r="CO122" s="413">
        <v>152.37</v>
      </c>
      <c r="CP122" s="413">
        <v>152.37</v>
      </c>
      <c r="CQ122" s="410">
        <v>2104</v>
      </c>
      <c r="CR122" s="409"/>
      <c r="CS122" s="410"/>
      <c r="CT122" s="413"/>
      <c r="CU122" s="413"/>
      <c r="CV122" s="417"/>
      <c r="DP122" s="202"/>
      <c r="DQ122" s="199"/>
      <c r="DR122" s="199"/>
      <c r="DS122" s="200"/>
      <c r="DT122" s="200"/>
      <c r="DU122" s="200"/>
      <c r="DV122" s="201"/>
      <c r="DW122" s="201"/>
      <c r="DX122" s="225"/>
      <c r="DY122" s="49"/>
    </row>
    <row r="123" spans="1:129" ht="18" customHeight="1">
      <c r="E123" s="252">
        <v>11</v>
      </c>
      <c r="F123" s="90">
        <v>-33.5</v>
      </c>
      <c r="G123" s="90">
        <v>-36.799999999999997</v>
      </c>
      <c r="H123" s="90">
        <v>9.8000000000000007</v>
      </c>
      <c r="I123" s="90">
        <v>9.8000000000000007</v>
      </c>
      <c r="J123" s="91">
        <v>90</v>
      </c>
      <c r="K123" s="51">
        <f>IFERROR(MP_DATA[[#This Row],[Top '[m']]]-MP_DATA[[#This Row],[Bottom '[m']]], "")</f>
        <v>3.2999999999999972</v>
      </c>
      <c r="L123" s="167">
        <f>IFERROR(-(MP_DATA[[#This Row],[D, bottom '[m']]]-MP_DATA[[#This Row],[D, top '[m']]])/(MP_DATA[[#This Row],[Bottom '[m']]]-MP_DATA[[#This Row],[Top '[m']]]),"")</f>
        <v>0</v>
      </c>
      <c r="M123" s="121">
        <f t="shared" si="1"/>
        <v>71.120566726377618</v>
      </c>
      <c r="N123" s="50">
        <f>IFERROR((MP_DATA[[#This Row],[D, bottom '[m']]]+MP_DATA[[#This Row],[D, top '[m']]])/(2*MP_DATA[[#This Row],[t '[mm']]]/1000),"")</f>
        <v>108.8888888888889</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v>11</v>
      </c>
      <c r="CD123" s="90">
        <v>143.13</v>
      </c>
      <c r="CE123" s="90">
        <v>140.79</v>
      </c>
      <c r="CF123" s="90">
        <v>6.5</v>
      </c>
      <c r="CG123" s="90">
        <v>6.63</v>
      </c>
      <c r="CH123" s="91">
        <v>32</v>
      </c>
      <c r="CI123" s="51">
        <f>IFERROR(TOWER_DATA[[#This Row],[Top '[m']]]-TOWER_DATA[[#This Row],[Bottom '[m']]], "")</f>
        <v>2.3400000000000034</v>
      </c>
      <c r="CJ123" s="167">
        <f>IFERROR(-(TOWER_DATA[[#This Row],[D, bottom '[m']]]-TOWER_DATA[[#This Row],[D, top '[m']]])/(TOWER_DATA[[#This Row],[Bottom '[m']]]-TOWER_DATA[[#This Row],[Top '[m']]]),"")</f>
        <v>5.5555555555555428E-2</v>
      </c>
      <c r="CK123" s="121">
        <f t="shared" si="2"/>
        <v>12.064185973107714</v>
      </c>
      <c r="CL123" s="50">
        <f>IFERROR((TOWER_DATA[[#This Row],[D, bottom '[m']]]+TOWER_DATA[[#This Row],[D, top '[m']]])/(2*TOWER_DATA[[#This Row],[t '[mm']]]/1000),"")</f>
        <v>205.15624999999997</v>
      </c>
      <c r="CN123" s="416" t="s">
        <v>397</v>
      </c>
      <c r="CO123" s="413">
        <v>152.22999999999999</v>
      </c>
      <c r="CP123" s="413">
        <v>152.22999999999999</v>
      </c>
      <c r="CQ123" s="410">
        <v>910</v>
      </c>
      <c r="CR123" s="409"/>
      <c r="CS123" s="410"/>
      <c r="CT123" s="413"/>
      <c r="CU123" s="413"/>
      <c r="CV123" s="417"/>
      <c r="DP123" s="202"/>
      <c r="DQ123" s="199"/>
      <c r="DR123" s="199"/>
      <c r="DS123" s="200"/>
      <c r="DT123" s="200"/>
      <c r="DU123" s="200"/>
      <c r="DV123" s="201"/>
      <c r="DW123" s="201"/>
      <c r="DX123" s="313"/>
      <c r="DY123" s="49"/>
    </row>
    <row r="124" spans="1:129" ht="18" customHeight="1">
      <c r="E124" s="252">
        <v>12</v>
      </c>
      <c r="F124" s="90">
        <v>-36.799999999999997</v>
      </c>
      <c r="G124" s="90">
        <v>-40.200000000000003</v>
      </c>
      <c r="H124" s="90">
        <v>9.8000000000000007</v>
      </c>
      <c r="I124" s="90">
        <v>9.8000000000000007</v>
      </c>
      <c r="J124" s="91">
        <v>98</v>
      </c>
      <c r="K124" s="51">
        <f>IFERROR(MP_DATA[[#This Row],[Top '[m']]]-MP_DATA[[#This Row],[Bottom '[m']]], "")</f>
        <v>3.4000000000000057</v>
      </c>
      <c r="L124" s="167">
        <f>IFERROR(-(MP_DATA[[#This Row],[D, bottom '[m']]]-MP_DATA[[#This Row],[D, top '[m']]])/(MP_DATA[[#This Row],[Bottom '[m']]]-MP_DATA[[#This Row],[Top '[m']]]),"")</f>
        <v>0</v>
      </c>
      <c r="M124" s="121">
        <f t="shared" si="1"/>
        <v>79.723396418003802</v>
      </c>
      <c r="N124" s="50">
        <f>IFERROR((MP_DATA[[#This Row],[D, bottom '[m']]]+MP_DATA[[#This Row],[D, top '[m']]])/(2*MP_DATA[[#This Row],[t '[mm']]]/1000),"")</f>
        <v>100</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v>12</v>
      </c>
      <c r="CD124" s="90">
        <v>140.79</v>
      </c>
      <c r="CE124" s="90">
        <v>138.49</v>
      </c>
      <c r="CF124" s="90">
        <v>6.62</v>
      </c>
      <c r="CG124" s="90">
        <v>6.75</v>
      </c>
      <c r="CH124" s="91">
        <v>28</v>
      </c>
      <c r="CI124" s="51">
        <f>IFERROR(TOWER_DATA[[#This Row],[Top '[m']]]-TOWER_DATA[[#This Row],[Bottom '[m']]], "")</f>
        <v>2.2999999999999829</v>
      </c>
      <c r="CJ124" s="167">
        <f>IFERROR(-(TOWER_DATA[[#This Row],[D, bottom '[m']]]-TOWER_DATA[[#This Row],[D, top '[m']]])/(TOWER_DATA[[#This Row],[Bottom '[m']]]-TOWER_DATA[[#This Row],[Top '[m']]]),"")</f>
        <v>5.6521739130435157E-2</v>
      </c>
      <c r="CK124" s="121">
        <f t="shared" si="2"/>
        <v>10.572652393387566</v>
      </c>
      <c r="CL124" s="50">
        <f>IFERROR((TOWER_DATA[[#This Row],[D, bottom '[m']]]+TOWER_DATA[[#This Row],[D, top '[m']]])/(2*TOWER_DATA[[#This Row],[t '[mm']]]/1000),"")</f>
        <v>238.75</v>
      </c>
      <c r="CN124" s="416" t="s">
        <v>388</v>
      </c>
      <c r="CO124" s="413">
        <v>151.08000000000001</v>
      </c>
      <c r="CP124" s="413">
        <v>151.08000000000001</v>
      </c>
      <c r="CQ124" s="410">
        <v>5000</v>
      </c>
      <c r="CR124" s="409"/>
      <c r="CS124" s="410"/>
      <c r="CT124" s="413"/>
      <c r="CU124" s="413"/>
      <c r="CV124" s="417"/>
      <c r="DP124" s="202"/>
      <c r="DQ124" s="199"/>
      <c r="DR124" s="199"/>
      <c r="DS124" s="200"/>
      <c r="DT124" s="200"/>
      <c r="DU124" s="200"/>
      <c r="DV124" s="201"/>
      <c r="DW124" s="201"/>
      <c r="DX124" s="313"/>
      <c r="DY124" s="52"/>
    </row>
    <row r="125" spans="1:129" ht="18" customHeight="1">
      <c r="E125" s="252">
        <v>13</v>
      </c>
      <c r="F125" s="90">
        <v>-40.200000000000003</v>
      </c>
      <c r="G125" s="90">
        <v>-43.8</v>
      </c>
      <c r="H125" s="90">
        <v>9.8000000000000007</v>
      </c>
      <c r="I125" s="90">
        <v>9.8000000000000007</v>
      </c>
      <c r="J125" s="91">
        <v>88</v>
      </c>
      <c r="K125" s="51">
        <f>IFERROR(MP_DATA[[#This Row],[Top '[m']]]-MP_DATA[[#This Row],[Bottom '[m']]], "")</f>
        <v>3.5999999999999943</v>
      </c>
      <c r="L125" s="167">
        <f>IFERROR(-(MP_DATA[[#This Row],[D, bottom '[m']]]-MP_DATA[[#This Row],[D, top '[m']]])/(MP_DATA[[#This Row],[Bottom '[m']]]-MP_DATA[[#This Row],[Top '[m']]]),"")</f>
        <v>0</v>
      </c>
      <c r="M125" s="121">
        <f t="shared" si="1"/>
        <v>75.87756336934649</v>
      </c>
      <c r="N125" s="50">
        <f>IFERROR((MP_DATA[[#This Row],[D, bottom '[m']]]+MP_DATA[[#This Row],[D, top '[m']]])/(2*MP_DATA[[#This Row],[t '[mm']]]/1000),"")</f>
        <v>111.36363636363637</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v>13</v>
      </c>
      <c r="CD125" s="90">
        <v>138.49</v>
      </c>
      <c r="CE125" s="90">
        <v>136.19</v>
      </c>
      <c r="CF125" s="90">
        <v>6.75</v>
      </c>
      <c r="CG125" s="90">
        <v>6.87</v>
      </c>
      <c r="CH125" s="91">
        <v>28</v>
      </c>
      <c r="CI125" s="51">
        <f>IFERROR(TOWER_DATA[[#This Row],[Top '[m']]]-TOWER_DATA[[#This Row],[Bottom '[m']]], "")</f>
        <v>2.3000000000000114</v>
      </c>
      <c r="CJ125" s="167">
        <f>IFERROR(-(TOWER_DATA[[#This Row],[D, bottom '[m']]]-TOWER_DATA[[#This Row],[D, top '[m']]])/(TOWER_DATA[[#This Row],[Bottom '[m']]]-TOWER_DATA[[#This Row],[Top '[m']]]),"")</f>
        <v>5.217391304347805E-2</v>
      </c>
      <c r="CK125" s="121">
        <f t="shared" si="2"/>
        <v>10.771177487149679</v>
      </c>
      <c r="CL125" s="50">
        <f>IFERROR((TOWER_DATA[[#This Row],[D, bottom '[m']]]+TOWER_DATA[[#This Row],[D, top '[m']]])/(2*TOWER_DATA[[#This Row],[t '[mm']]]/1000),"")</f>
        <v>243.21428571428572</v>
      </c>
      <c r="CN125" s="416" t="s">
        <v>398</v>
      </c>
      <c r="CO125" s="413">
        <v>148.27000000000001</v>
      </c>
      <c r="CP125" s="413">
        <v>148.27000000000001</v>
      </c>
      <c r="CQ125" s="410">
        <v>455</v>
      </c>
      <c r="CR125" s="409"/>
      <c r="CS125" s="410"/>
      <c r="CT125" s="413"/>
      <c r="CU125" s="413"/>
      <c r="CV125" s="417"/>
      <c r="DP125" s="202"/>
      <c r="DQ125" s="199"/>
      <c r="DR125" s="199"/>
      <c r="DS125" s="200"/>
      <c r="DT125" s="200"/>
      <c r="DU125" s="200"/>
      <c r="DV125" s="201"/>
      <c r="DW125" s="201"/>
      <c r="DX125" s="313"/>
      <c r="DY125" s="52"/>
    </row>
    <row r="126" spans="1:129" ht="18" customHeight="1">
      <c r="E126" s="252">
        <v>14</v>
      </c>
      <c r="F126" s="90">
        <v>-43.8</v>
      </c>
      <c r="G126" s="90">
        <v>-47.8</v>
      </c>
      <c r="H126" s="90">
        <v>9.8000000000000007</v>
      </c>
      <c r="I126" s="90">
        <v>9.8000000000000007</v>
      </c>
      <c r="J126" s="91">
        <v>88</v>
      </c>
      <c r="K126" s="51">
        <f>IFERROR(MP_DATA[[#This Row],[Top '[m']]]-MP_DATA[[#This Row],[Bottom '[m']]], "")</f>
        <v>4</v>
      </c>
      <c r="L126" s="167">
        <f>IFERROR(-(MP_DATA[[#This Row],[D, bottom '[m']]]-MP_DATA[[#This Row],[D, top '[m']]])/(MP_DATA[[#This Row],[Bottom '[m']]]-MP_DATA[[#This Row],[Top '[m']]]),"")</f>
        <v>0</v>
      </c>
      <c r="M126" s="121">
        <f t="shared" si="1"/>
        <v>84.308403743718472</v>
      </c>
      <c r="N126" s="50">
        <f>IFERROR((MP_DATA[[#This Row],[D, bottom '[m']]]+MP_DATA[[#This Row],[D, top '[m']]])/(2*MP_DATA[[#This Row],[t '[mm']]]/1000),"")</f>
        <v>111.36363636363637</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v>14</v>
      </c>
      <c r="CD126" s="90">
        <v>136.19</v>
      </c>
      <c r="CE126" s="90">
        <v>133.88</v>
      </c>
      <c r="CF126" s="90">
        <v>6.87</v>
      </c>
      <c r="CG126" s="90">
        <v>7</v>
      </c>
      <c r="CH126" s="91">
        <v>28</v>
      </c>
      <c r="CI126" s="51">
        <f>IFERROR(TOWER_DATA[[#This Row],[Top '[m']]]-TOWER_DATA[[#This Row],[Bottom '[m']]], "")</f>
        <v>2.3100000000000023</v>
      </c>
      <c r="CJ126" s="167">
        <f>IFERROR(-(TOWER_DATA[[#This Row],[D, bottom '[m']]]-TOWER_DATA[[#This Row],[D, top '[m']]])/(TOWER_DATA[[#This Row],[Bottom '[m']]]-TOWER_DATA[[#This Row],[Top '[m']]]),"")</f>
        <v>5.6277056277056176E-2</v>
      </c>
      <c r="CK126" s="121">
        <f t="shared" si="2"/>
        <v>11.017396939959024</v>
      </c>
      <c r="CL126" s="50">
        <f>IFERROR((TOWER_DATA[[#This Row],[D, bottom '[m']]]+TOWER_DATA[[#This Row],[D, top '[m']]])/(2*TOWER_DATA[[#This Row],[t '[mm']]]/1000),"")</f>
        <v>247.67857142857144</v>
      </c>
      <c r="CN126" s="416" t="s">
        <v>399</v>
      </c>
      <c r="CO126" s="413">
        <v>146.19</v>
      </c>
      <c r="CP126" s="413">
        <v>146.19</v>
      </c>
      <c r="CQ126" s="410">
        <v>7201</v>
      </c>
      <c r="CR126" s="409"/>
      <c r="CS126" s="410"/>
      <c r="CT126" s="413"/>
      <c r="CU126" s="413"/>
      <c r="CV126" s="417"/>
      <c r="DP126" s="227"/>
      <c r="DQ126" s="121"/>
      <c r="DR126" s="121"/>
      <c r="DS126" s="50"/>
      <c r="DT126" s="50"/>
      <c r="DU126" s="50"/>
      <c r="DV126" s="51"/>
      <c r="DW126" s="51"/>
      <c r="DX126" s="169"/>
      <c r="DY126" s="70"/>
    </row>
    <row r="127" spans="1:129" ht="18" customHeight="1">
      <c r="E127" s="252">
        <v>15</v>
      </c>
      <c r="F127" s="90">
        <v>-47.8</v>
      </c>
      <c r="G127" s="90">
        <v>-51.8</v>
      </c>
      <c r="H127" s="90">
        <v>9.8000000000000007</v>
      </c>
      <c r="I127" s="90">
        <v>9.8000000000000007</v>
      </c>
      <c r="J127" s="91">
        <v>88</v>
      </c>
      <c r="K127" s="51">
        <f>IFERROR(MP_DATA[[#This Row],[Top '[m']]]-MP_DATA[[#This Row],[Bottom '[m']]], "")</f>
        <v>4</v>
      </c>
      <c r="L127" s="167">
        <f>IFERROR(-(MP_DATA[[#This Row],[D, bottom '[m']]]-MP_DATA[[#This Row],[D, top '[m']]])/(MP_DATA[[#This Row],[Bottom '[m']]]-MP_DATA[[#This Row],[Top '[m']]]),"")</f>
        <v>0</v>
      </c>
      <c r="M127" s="121">
        <f t="shared" si="1"/>
        <v>84.308403743718472</v>
      </c>
      <c r="N127" s="50">
        <f>IFERROR((MP_DATA[[#This Row],[D, bottom '[m']]]+MP_DATA[[#This Row],[D, top '[m']]])/(2*MP_DATA[[#This Row],[t '[mm']]]/1000),"")</f>
        <v>111.36363636363637</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v>15</v>
      </c>
      <c r="CD127" s="90">
        <v>133.88</v>
      </c>
      <c r="CE127" s="90">
        <v>131.58000000000001</v>
      </c>
      <c r="CF127" s="90">
        <v>7</v>
      </c>
      <c r="CG127" s="90">
        <v>7.12</v>
      </c>
      <c r="CH127" s="91">
        <v>28</v>
      </c>
      <c r="CI127" s="51">
        <f>IFERROR(TOWER_DATA[[#This Row],[Top '[m']]]-TOWER_DATA[[#This Row],[Bottom '[m']]], "")</f>
        <v>2.2999999999999829</v>
      </c>
      <c r="CJ127" s="167">
        <f>IFERROR(-(TOWER_DATA[[#This Row],[D, bottom '[m']]]-TOWER_DATA[[#This Row],[D, top '[m']]])/(TOWER_DATA[[#This Row],[Bottom '[m']]]-TOWER_DATA[[#This Row],[Top '[m']]]),"")</f>
        <v>5.2173913043478695E-2</v>
      </c>
      <c r="CK127" s="121">
        <f t="shared" si="2"/>
        <v>11.168227674673536</v>
      </c>
      <c r="CL127" s="50">
        <f>IFERROR((TOWER_DATA[[#This Row],[D, bottom '[m']]]+TOWER_DATA[[#This Row],[D, top '[m']]])/(2*TOWER_DATA[[#This Row],[t '[mm']]]/1000),"")</f>
        <v>252.14285714285717</v>
      </c>
      <c r="CN127" s="416" t="s">
        <v>400</v>
      </c>
      <c r="CO127" s="413">
        <v>143.34</v>
      </c>
      <c r="CP127" s="413">
        <v>143.34</v>
      </c>
      <c r="CQ127" s="410">
        <v>4525</v>
      </c>
      <c r="CR127" s="409"/>
      <c r="CS127" s="410"/>
      <c r="CT127" s="413"/>
      <c r="CU127" s="413"/>
      <c r="CV127" s="417"/>
      <c r="DP127" s="202"/>
      <c r="DQ127" s="199"/>
      <c r="DR127" s="199"/>
      <c r="DS127" s="200"/>
      <c r="DT127" s="200"/>
      <c r="DU127" s="200"/>
      <c r="DV127" s="201"/>
      <c r="DW127" s="201"/>
      <c r="DX127" s="313"/>
      <c r="DY127" s="70"/>
    </row>
    <row r="128" spans="1:129" ht="18" customHeight="1">
      <c r="E128" s="252">
        <v>16</v>
      </c>
      <c r="F128" s="90">
        <v>-51.8</v>
      </c>
      <c r="G128" s="90">
        <v>-55.8</v>
      </c>
      <c r="H128" s="90">
        <v>9.8000000000000007</v>
      </c>
      <c r="I128" s="90">
        <v>9.8000000000000007</v>
      </c>
      <c r="J128" s="91">
        <v>81</v>
      </c>
      <c r="K128" s="51">
        <f>IFERROR(MP_DATA[[#This Row],[Top '[m']]]-MP_DATA[[#This Row],[Bottom '[m']]], "")</f>
        <v>4</v>
      </c>
      <c r="L128" s="167">
        <f>IFERROR(-(MP_DATA[[#This Row],[D, bottom '[m']]]-MP_DATA[[#This Row],[D, top '[m']]])/(MP_DATA[[#This Row],[Bottom '[m']]]-MP_DATA[[#This Row],[Top '[m']]]),"")</f>
        <v>0</v>
      </c>
      <c r="M128" s="121">
        <f t="shared" si="1"/>
        <v>77.657985733209031</v>
      </c>
      <c r="N128" s="50">
        <f>IFERROR((MP_DATA[[#This Row],[D, bottom '[m']]]+MP_DATA[[#This Row],[D, top '[m']]])/(2*MP_DATA[[#This Row],[t '[mm']]]/1000),"")</f>
        <v>120.98765432098766</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v>16</v>
      </c>
      <c r="CD128" s="90">
        <v>131.58000000000001</v>
      </c>
      <c r="CE128" s="90">
        <v>129.28</v>
      </c>
      <c r="CF128" s="90">
        <v>7.12</v>
      </c>
      <c r="CG128" s="90">
        <v>7.24</v>
      </c>
      <c r="CH128" s="91">
        <v>29</v>
      </c>
      <c r="CI128" s="51">
        <f>IFERROR(TOWER_DATA[[#This Row],[Top '[m']]]-TOWER_DATA[[#This Row],[Bottom '[m']]], "")</f>
        <v>2.3000000000000114</v>
      </c>
      <c r="CJ128" s="167">
        <f>IFERROR(-(TOWER_DATA[[#This Row],[D, bottom '[m']]]-TOWER_DATA[[#This Row],[D, top '[m']]])/(TOWER_DATA[[#This Row],[Bottom '[m']]]-TOWER_DATA[[#This Row],[Top '[m']]]),"")</f>
        <v>5.217391304347805E-2</v>
      </c>
      <c r="CK128" s="121">
        <f t="shared" si="2"/>
        <v>11.762838691218306</v>
      </c>
      <c r="CL128" s="50">
        <f>IFERROR((TOWER_DATA[[#This Row],[D, bottom '[m']]]+TOWER_DATA[[#This Row],[D, top '[m']]])/(2*TOWER_DATA[[#This Row],[t '[mm']]]/1000),"")</f>
        <v>247.58620689655172</v>
      </c>
      <c r="CN128" s="416" t="s">
        <v>401</v>
      </c>
      <c r="CO128" s="413">
        <v>143.19999999999999</v>
      </c>
      <c r="CP128" s="413">
        <v>143.19999999999999</v>
      </c>
      <c r="CQ128" s="410">
        <v>4525</v>
      </c>
      <c r="CR128" s="409"/>
      <c r="CS128" s="410"/>
      <c r="CT128" s="413"/>
      <c r="CU128" s="413"/>
      <c r="CV128" s="417"/>
      <c r="DP128" s="202"/>
      <c r="DQ128" s="199"/>
      <c r="DR128" s="199"/>
      <c r="DS128" s="200"/>
      <c r="DT128" s="200"/>
      <c r="DU128" s="200"/>
      <c r="DV128" s="201"/>
      <c r="DW128" s="201"/>
      <c r="DX128" s="313"/>
      <c r="DY128" s="70"/>
    </row>
    <row r="129" spans="5:129" ht="18" customHeight="1">
      <c r="E129" s="252">
        <v>17</v>
      </c>
      <c r="F129" s="90">
        <v>-55.8</v>
      </c>
      <c r="G129" s="90">
        <v>-59.8</v>
      </c>
      <c r="H129" s="90">
        <v>9.8000000000000007</v>
      </c>
      <c r="I129" s="90">
        <v>9.8000000000000007</v>
      </c>
      <c r="J129" s="91">
        <v>81</v>
      </c>
      <c r="K129" s="51">
        <f>IFERROR(MP_DATA[[#This Row],[Top '[m']]]-MP_DATA[[#This Row],[Bottom '[m']]], "")</f>
        <v>4</v>
      </c>
      <c r="L129" s="167">
        <f>IFERROR(-(MP_DATA[[#This Row],[D, bottom '[m']]]-MP_DATA[[#This Row],[D, top '[m']]])/(MP_DATA[[#This Row],[Bottom '[m']]]-MP_DATA[[#This Row],[Top '[m']]]),"")</f>
        <v>0</v>
      </c>
      <c r="M129" s="121">
        <f t="shared" si="1"/>
        <v>77.657985733209031</v>
      </c>
      <c r="N129" s="50">
        <f>IFERROR((MP_DATA[[#This Row],[D, bottom '[m']]]+MP_DATA[[#This Row],[D, top '[m']]])/(2*MP_DATA[[#This Row],[t '[mm']]]/1000),"")</f>
        <v>120.98765432098766</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v>17</v>
      </c>
      <c r="CD129" s="90">
        <v>129.28</v>
      </c>
      <c r="CE129" s="90">
        <v>126.98</v>
      </c>
      <c r="CF129" s="90">
        <v>7.24</v>
      </c>
      <c r="CG129" s="90">
        <v>7.37</v>
      </c>
      <c r="CH129" s="91">
        <v>29</v>
      </c>
      <c r="CI129" s="51">
        <f>IFERROR(TOWER_DATA[[#This Row],[Top '[m']]]-TOWER_DATA[[#This Row],[Bottom '[m']]], "")</f>
        <v>2.2999999999999972</v>
      </c>
      <c r="CJ129" s="167">
        <f>IFERROR(-(TOWER_DATA[[#This Row],[D, bottom '[m']]]-TOWER_DATA[[#This Row],[D, top '[m']]])/(TOWER_DATA[[#This Row],[Bottom '[m']]]-TOWER_DATA[[#This Row],[Top '[m']]]),"")</f>
        <v>5.6521739130434803E-2</v>
      </c>
      <c r="CK129" s="121">
        <f t="shared" si="2"/>
        <v>11.968453966900316</v>
      </c>
      <c r="CL129" s="50">
        <f>IFERROR((TOWER_DATA[[#This Row],[D, bottom '[m']]]+TOWER_DATA[[#This Row],[D, top '[m']]])/(2*TOWER_DATA[[#This Row],[t '[mm']]]/1000),"")</f>
        <v>251.89655172413791</v>
      </c>
      <c r="CN129" s="416" t="s">
        <v>402</v>
      </c>
      <c r="CO129" s="413">
        <v>141.87</v>
      </c>
      <c r="CP129" s="413">
        <v>141.87</v>
      </c>
      <c r="CQ129" s="410">
        <v>5941</v>
      </c>
      <c r="CR129" s="409"/>
      <c r="CS129" s="410"/>
      <c r="CT129" s="413"/>
      <c r="CU129" s="413"/>
      <c r="CV129" s="417"/>
      <c r="DP129" s="202"/>
      <c r="DQ129" s="199"/>
      <c r="DR129" s="199"/>
      <c r="DS129" s="200"/>
      <c r="DT129" s="200"/>
      <c r="DU129" s="200"/>
      <c r="DV129" s="201"/>
      <c r="DW129" s="201"/>
      <c r="DX129" s="313"/>
      <c r="DY129" s="70"/>
    </row>
    <row r="130" spans="5:129" ht="18" customHeight="1">
      <c r="E130" s="252">
        <v>18</v>
      </c>
      <c r="F130" s="90">
        <v>-59.8</v>
      </c>
      <c r="G130" s="90">
        <v>-63.8</v>
      </c>
      <c r="H130" s="90">
        <v>9.8000000000000007</v>
      </c>
      <c r="I130" s="90">
        <v>9.8000000000000007</v>
      </c>
      <c r="J130" s="91">
        <v>81</v>
      </c>
      <c r="K130" s="51">
        <f>IFERROR(MP_DATA[[#This Row],[Top '[m']]]-MP_DATA[[#This Row],[Bottom '[m']]], "")</f>
        <v>4</v>
      </c>
      <c r="L130" s="167">
        <f>IFERROR(-(MP_DATA[[#This Row],[D, bottom '[m']]]-MP_DATA[[#This Row],[D, top '[m']]])/(MP_DATA[[#This Row],[Bottom '[m']]]-MP_DATA[[#This Row],[Top '[m']]]),"")</f>
        <v>0</v>
      </c>
      <c r="M130" s="121">
        <f t="shared" si="1"/>
        <v>77.657985733209031</v>
      </c>
      <c r="N130" s="50">
        <f>IFERROR((MP_DATA[[#This Row],[D, bottom '[m']]]+MP_DATA[[#This Row],[D, top '[m']]])/(2*MP_DATA[[#This Row],[t '[mm']]]/1000),"")</f>
        <v>120.98765432098766</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v>18</v>
      </c>
      <c r="CD130" s="90">
        <v>126.98</v>
      </c>
      <c r="CE130" s="90">
        <v>124.68</v>
      </c>
      <c r="CF130" s="90">
        <v>7.37</v>
      </c>
      <c r="CG130" s="90">
        <v>7.49</v>
      </c>
      <c r="CH130" s="91">
        <v>29</v>
      </c>
      <c r="CI130" s="51">
        <f>IFERROR(TOWER_DATA[[#This Row],[Top '[m']]]-TOWER_DATA[[#This Row],[Bottom '[m']]], "")</f>
        <v>2.2999999999999972</v>
      </c>
      <c r="CJ130" s="167">
        <f>IFERROR(-(TOWER_DATA[[#This Row],[D, bottom '[m']]]-TOWER_DATA[[#This Row],[D, top '[m']]])/(TOWER_DATA[[#This Row],[Bottom '[m']]]-TOWER_DATA[[#This Row],[Top '[m']]]),"")</f>
        <v>5.2173913043478369E-2</v>
      </c>
      <c r="CK130" s="121">
        <f t="shared" si="2"/>
        <v>12.174069242582402</v>
      </c>
      <c r="CL130" s="50">
        <f>IFERROR((TOWER_DATA[[#This Row],[D, bottom '[m']]]+TOWER_DATA[[#This Row],[D, top '[m']]])/(2*TOWER_DATA[[#This Row],[t '[mm']]]/1000),"")</f>
        <v>256.20689655172413</v>
      </c>
      <c r="CN130" s="416" t="s">
        <v>405</v>
      </c>
      <c r="CO130" s="413">
        <v>129.27000000000001</v>
      </c>
      <c r="CP130" s="413">
        <v>129.27000000000001</v>
      </c>
      <c r="CQ130" s="410">
        <v>1327</v>
      </c>
      <c r="CR130" s="409"/>
      <c r="CS130" s="410"/>
      <c r="CT130" s="413"/>
      <c r="CU130" s="413"/>
      <c r="CV130" s="41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-63.8</v>
      </c>
      <c r="G131" s="90">
        <v>-67.599999999999994</v>
      </c>
      <c r="H131" s="90">
        <v>9.8000000000000007</v>
      </c>
      <c r="I131" s="90">
        <v>9.8000000000000007</v>
      </c>
      <c r="J131" s="91">
        <v>81</v>
      </c>
      <c r="K131" s="51">
        <f>IFERROR(MP_DATA[[#This Row],[Top '[m']]]-MP_DATA[[#This Row],[Bottom '[m']]], "")</f>
        <v>3.7999999999999972</v>
      </c>
      <c r="L131" s="167">
        <f>IFERROR(-(MP_DATA[[#This Row],[D, bottom '[m']]]-MP_DATA[[#This Row],[D, top '[m']]])/(MP_DATA[[#This Row],[Bottom '[m']]]-MP_DATA[[#This Row],[Top '[m']]]),"")</f>
        <v>0</v>
      </c>
      <c r="M131" s="121">
        <f t="shared" si="1"/>
        <v>73.775086446548514</v>
      </c>
      <c r="N131" s="50">
        <f>IFERROR((MP_DATA[[#This Row],[D, bottom '[m']]]+MP_DATA[[#This Row],[D, top '[m']]])/(2*MP_DATA[[#This Row],[t '[mm']]]/1000),"")</f>
        <v>120.98765432098766</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v>19</v>
      </c>
      <c r="CD131" s="90">
        <v>124.68</v>
      </c>
      <c r="CE131" s="90">
        <v>122.38</v>
      </c>
      <c r="CF131" s="90">
        <v>7.49</v>
      </c>
      <c r="CG131" s="90">
        <v>7.62</v>
      </c>
      <c r="CH131" s="91">
        <v>30</v>
      </c>
      <c r="CI131" s="51">
        <f>IFERROR(TOWER_DATA[[#This Row],[Top '[m']]]-TOWER_DATA[[#This Row],[Bottom '[m']]], "")</f>
        <v>2.3000000000000114</v>
      </c>
      <c r="CJ131" s="167">
        <f>IFERROR(-(TOWER_DATA[[#This Row],[D, bottom '[m']]]-TOWER_DATA[[#This Row],[D, top '[m']]])/(TOWER_DATA[[#This Row],[Bottom '[m']]]-TOWER_DATA[[#This Row],[Top '[m']]]),"")</f>
        <v>5.6521739130434456E-2</v>
      </c>
      <c r="CK131" s="121">
        <f t="shared" si="2"/>
        <v>12.804868547647267</v>
      </c>
      <c r="CL131" s="50">
        <f>IFERROR((TOWER_DATA[[#This Row],[D, bottom '[m']]]+TOWER_DATA[[#This Row],[D, top '[m']]])/(2*TOWER_DATA[[#This Row],[t '[mm']]]/1000),"")</f>
        <v>251.83333333333334</v>
      </c>
      <c r="CN131" s="416" t="s">
        <v>403</v>
      </c>
      <c r="CO131" s="413">
        <v>129.27000000000001</v>
      </c>
      <c r="CP131" s="413">
        <v>129.27000000000001</v>
      </c>
      <c r="CQ131" s="410">
        <v>1008</v>
      </c>
      <c r="CR131" s="409"/>
      <c r="CS131" s="410"/>
      <c r="CT131" s="413"/>
      <c r="CU131" s="413"/>
      <c r="CV131" s="417"/>
      <c r="DQ131" s="161"/>
      <c r="DR131" s="161"/>
      <c r="DS131" s="145"/>
      <c r="DV131" s="93"/>
      <c r="DW131" s="93"/>
      <c r="DX131" s="314" t="str">
        <f t="shared" si="4"/>
        <v/>
      </c>
      <c r="DY131" s="70"/>
    </row>
    <row r="132" spans="5:129" ht="18" customHeight="1">
      <c r="E132" s="252">
        <v>20</v>
      </c>
      <c r="F132" s="90">
        <v>-67.599999999999994</v>
      </c>
      <c r="G132" s="90">
        <v>-70.599999999999994</v>
      </c>
      <c r="H132" s="90">
        <v>9.8000000000000007</v>
      </c>
      <c r="I132" s="90">
        <v>9.8000000000000007</v>
      </c>
      <c r="J132" s="91">
        <v>81</v>
      </c>
      <c r="K132" s="51">
        <f>IFERROR(MP_DATA[[#This Row],[Top '[m']]]-MP_DATA[[#This Row],[Bottom '[m']]], "")</f>
        <v>3</v>
      </c>
      <c r="L132" s="167">
        <f>IFERROR(-(MP_DATA[[#This Row],[D, bottom '[m']]]-MP_DATA[[#This Row],[D, top '[m']]])/(MP_DATA[[#This Row],[Bottom '[m']]]-MP_DATA[[#This Row],[Top '[m']]]),"")</f>
        <v>0</v>
      </c>
      <c r="M132" s="121">
        <f t="shared" si="1"/>
        <v>58.24348929990677</v>
      </c>
      <c r="N132" s="50">
        <f>IFERROR((MP_DATA[[#This Row],[D, bottom '[m']]]+MP_DATA[[#This Row],[D, top '[m']]])/(2*MP_DATA[[#This Row],[t '[mm']]]/1000),"")</f>
        <v>120.98765432098766</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v>20</v>
      </c>
      <c r="CD132" s="90">
        <v>122.38</v>
      </c>
      <c r="CE132" s="90">
        <v>120.07</v>
      </c>
      <c r="CF132" s="90">
        <v>7.62</v>
      </c>
      <c r="CG132" s="90">
        <v>7.74</v>
      </c>
      <c r="CH132" s="91">
        <v>30</v>
      </c>
      <c r="CI132" s="51">
        <f>IFERROR(TOWER_DATA[[#This Row],[Top '[m']]]-TOWER_DATA[[#This Row],[Bottom '[m']]], "")</f>
        <v>2.3100000000000023</v>
      </c>
      <c r="CJ132" s="167">
        <f>IFERROR(-(TOWER_DATA[[#This Row],[D, bottom '[m']]]-TOWER_DATA[[#This Row],[D, top '[m']]])/(TOWER_DATA[[#This Row],[Bottom '[m']]]-TOWER_DATA[[#This Row],[Top '[m']]]),"")</f>
        <v>5.1948051948051945E-2</v>
      </c>
      <c r="CK132" s="121">
        <f t="shared" si="2"/>
        <v>13.074172153098214</v>
      </c>
      <c r="CL132" s="50">
        <f>IFERROR((TOWER_DATA[[#This Row],[D, bottom '[m']]]+TOWER_DATA[[#This Row],[D, top '[m']]])/(2*TOWER_DATA[[#This Row],[t '[mm']]]/1000),"")</f>
        <v>256</v>
      </c>
      <c r="CN132" s="416" t="s">
        <v>404</v>
      </c>
      <c r="CO132" s="413">
        <v>129.27000000000001</v>
      </c>
      <c r="CP132" s="413">
        <v>129.27000000000001</v>
      </c>
      <c r="CQ132" s="410">
        <v>6854</v>
      </c>
      <c r="CR132" s="409"/>
      <c r="CS132" s="410"/>
      <c r="CT132" s="413"/>
      <c r="CU132" s="413"/>
      <c r="CV132" s="417"/>
      <c r="DQ132" s="161"/>
      <c r="DR132" s="161"/>
      <c r="DS132" s="145"/>
      <c r="DV132" s="93"/>
      <c r="DW132" s="93"/>
      <c r="DX132" s="314" t="str">
        <f t="shared" si="4"/>
        <v/>
      </c>
      <c r="DY132" s="70"/>
    </row>
    <row r="133" spans="5:129" ht="18" customHeight="1">
      <c r="E133" s="252">
        <v>21</v>
      </c>
      <c r="F133" s="90">
        <v>-70.599999999999994</v>
      </c>
      <c r="G133" s="90">
        <v>-73.599999999999994</v>
      </c>
      <c r="H133" s="90">
        <v>9.8000000000000007</v>
      </c>
      <c r="I133" s="90">
        <v>9.8000000000000007</v>
      </c>
      <c r="J133" s="91">
        <v>87</v>
      </c>
      <c r="K133" s="51">
        <f>IFERROR(MP_DATA[[#This Row],[Top '[m']]]-MP_DATA[[#This Row],[Bottom '[m']]], "")</f>
        <v>3</v>
      </c>
      <c r="L133" s="167">
        <f>IFERROR(-(MP_DATA[[#This Row],[D, bottom '[m']]]-MP_DATA[[#This Row],[D, top '[m']]])/(MP_DATA[[#This Row],[Bottom '[m']]]-MP_DATA[[#This Row],[Top '[m']]]),"")</f>
        <v>0</v>
      </c>
      <c r="M133" s="121">
        <f t="shared" si="1"/>
        <v>62.519201927990139</v>
      </c>
      <c r="N133" s="50">
        <f>IFERROR((MP_DATA[[#This Row],[D, bottom '[m']]]+MP_DATA[[#This Row],[D, top '[m']]])/(2*MP_DATA[[#This Row],[t '[mm']]]/1000),"")</f>
        <v>112.64367816091955</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v>21</v>
      </c>
      <c r="CD133" s="90">
        <v>120.07</v>
      </c>
      <c r="CE133" s="90">
        <v>117.77</v>
      </c>
      <c r="CF133" s="90">
        <v>7.74</v>
      </c>
      <c r="CG133" s="90">
        <v>7.87</v>
      </c>
      <c r="CH133" s="91">
        <v>30</v>
      </c>
      <c r="CI133" s="51">
        <f>IFERROR(TOWER_DATA[[#This Row],[Top '[m']]]-TOWER_DATA[[#This Row],[Bottom '[m']]], "")</f>
        <v>2.2999999999999972</v>
      </c>
      <c r="CJ133" s="167">
        <f>IFERROR(-(TOWER_DATA[[#This Row],[D, bottom '[m']]]-TOWER_DATA[[#This Row],[D, top '[m']]])/(TOWER_DATA[[#This Row],[Bottom '[m']]]-TOWER_DATA[[#This Row],[Top '[m']]]),"")</f>
        <v>5.6521739130434803E-2</v>
      </c>
      <c r="CK133" s="121">
        <f t="shared" si="2"/>
        <v>13.230279462851431</v>
      </c>
      <c r="CL133" s="50">
        <f>IFERROR((TOWER_DATA[[#This Row],[D, bottom '[m']]]+TOWER_DATA[[#This Row],[D, top '[m']]])/(2*TOWER_DATA[[#This Row],[t '[mm']]]/1000),"")</f>
        <v>260.16666666666669</v>
      </c>
      <c r="CN133" s="416" t="s">
        <v>406</v>
      </c>
      <c r="CO133" s="413">
        <v>115.34</v>
      </c>
      <c r="CP133" s="413">
        <v>115.34</v>
      </c>
      <c r="CQ133" s="410">
        <v>6660</v>
      </c>
      <c r="CR133" s="409"/>
      <c r="CS133" s="410"/>
      <c r="CT133" s="413"/>
      <c r="CU133" s="413"/>
      <c r="CV133" s="417"/>
      <c r="DQ133" s="161"/>
      <c r="DR133" s="161"/>
      <c r="DS133" s="145"/>
      <c r="DV133" s="93"/>
      <c r="DW133" s="93"/>
      <c r="DX133" s="314" t="str">
        <f t="shared" si="4"/>
        <v/>
      </c>
      <c r="DY133" s="70"/>
    </row>
    <row r="134" spans="5:129" ht="18" customHeight="1">
      <c r="E134" s="252">
        <v>22</v>
      </c>
      <c r="F134" s="90">
        <v>-73.599999999999994</v>
      </c>
      <c r="G134" s="90">
        <v>-76.599999999999994</v>
      </c>
      <c r="H134" s="90">
        <v>9.8000000000000007</v>
      </c>
      <c r="I134" s="90">
        <v>9.8000000000000007</v>
      </c>
      <c r="J134" s="91">
        <v>95</v>
      </c>
      <c r="K134" s="51">
        <f>IFERROR(MP_DATA[[#This Row],[Top '[m']]]-MP_DATA[[#This Row],[Bottom '[m']]], "")</f>
        <v>3</v>
      </c>
      <c r="L134" s="167">
        <f>IFERROR(-(MP_DATA[[#This Row],[D, bottom '[m']]]-MP_DATA[[#This Row],[D, top '[m']]])/(MP_DATA[[#This Row],[Bottom '[m']]]-MP_DATA[[#This Row],[Top '[m']]]),"")</f>
        <v>0</v>
      </c>
      <c r="M134" s="121">
        <f t="shared" si="1"/>
        <v>68.211865833985797</v>
      </c>
      <c r="N134" s="50">
        <f>IFERROR((MP_DATA[[#This Row],[D, bottom '[m']]]+MP_DATA[[#This Row],[D, top '[m']]])/(2*MP_DATA[[#This Row],[t '[mm']]]/1000),"")</f>
        <v>103.15789473684211</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v>22</v>
      </c>
      <c r="CD134" s="90">
        <v>117.77</v>
      </c>
      <c r="CE134" s="90">
        <v>115.42</v>
      </c>
      <c r="CF134" s="90">
        <v>7.87</v>
      </c>
      <c r="CG134" s="90">
        <v>8</v>
      </c>
      <c r="CH134" s="91">
        <v>36</v>
      </c>
      <c r="CI134" s="51">
        <f>IFERROR(TOWER_DATA[[#This Row],[Top '[m']]]-TOWER_DATA[[#This Row],[Bottom '[m']]], "")</f>
        <v>2.3499999999999943</v>
      </c>
      <c r="CJ134" s="167">
        <f>IFERROR(-(TOWER_DATA[[#This Row],[D, bottom '[m']]]-TOWER_DATA[[#This Row],[D, top '[m']]])/(TOWER_DATA[[#This Row],[Bottom '[m']]]-TOWER_DATA[[#This Row],[Top '[m']]]),"")</f>
        <v>5.53191489361703E-2</v>
      </c>
      <c r="CK134" s="121">
        <f t="shared" si="2"/>
        <v>16.480182104589442</v>
      </c>
      <c r="CL134" s="50">
        <f>IFERROR((TOWER_DATA[[#This Row],[D, bottom '[m']]]+TOWER_DATA[[#This Row],[D, top '[m']]])/(2*TOWER_DATA[[#This Row],[t '[mm']]]/1000),"")</f>
        <v>220.41666666666669</v>
      </c>
      <c r="CN134" s="416" t="s">
        <v>407</v>
      </c>
      <c r="CO134" s="413">
        <v>115.2</v>
      </c>
      <c r="CP134" s="413">
        <v>115.2</v>
      </c>
      <c r="CQ134" s="410">
        <v>6660</v>
      </c>
      <c r="CR134" s="409"/>
      <c r="CS134" s="410"/>
      <c r="CT134" s="413"/>
      <c r="CU134" s="413"/>
      <c r="CV134" s="417"/>
      <c r="DQ134" s="161"/>
      <c r="DR134" s="161"/>
      <c r="DS134" s="145"/>
      <c r="DV134" s="93"/>
      <c r="DW134" s="93"/>
      <c r="DX134" s="314" t="str">
        <f t="shared" si="4"/>
        <v/>
      </c>
      <c r="DY134" s="70"/>
    </row>
    <row r="135" spans="5:129" ht="18" customHeight="1">
      <c r="E135" s="252">
        <v>23</v>
      </c>
      <c r="F135" s="90">
        <v>-76.599999999999994</v>
      </c>
      <c r="G135" s="90">
        <v>-79.62</v>
      </c>
      <c r="H135" s="90">
        <v>9.8000000000000007</v>
      </c>
      <c r="I135" s="90">
        <v>9.8000000000000007</v>
      </c>
      <c r="J135" s="91">
        <v>105</v>
      </c>
      <c r="K135" s="51">
        <f>IFERROR(MP_DATA[[#This Row],[Top '[m']]]-MP_DATA[[#This Row],[Bottom '[m']]], "")</f>
        <v>3.0200000000000102</v>
      </c>
      <c r="L135" s="167">
        <f>IFERROR(-(MP_DATA[[#This Row],[D, bottom '[m']]]-MP_DATA[[#This Row],[D, top '[m']]])/(MP_DATA[[#This Row],[Bottom '[m']]]-MP_DATA[[#This Row],[Top '[m']]]),"")</f>
        <v>0</v>
      </c>
      <c r="M135" s="121">
        <f t="shared" si="1"/>
        <v>75.816474361923781</v>
      </c>
      <c r="N135" s="50">
        <f>IFERROR((MP_DATA[[#This Row],[D, bottom '[m']]]+MP_DATA[[#This Row],[D, top '[m']]])/(2*MP_DATA[[#This Row],[t '[mm']]]/1000),"")</f>
        <v>93.333333333333343</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v>23</v>
      </c>
      <c r="CD135" s="90">
        <v>115.42</v>
      </c>
      <c r="CE135" s="90">
        <v>115.27</v>
      </c>
      <c r="CF135" s="90">
        <v>8</v>
      </c>
      <c r="CG135" s="90">
        <v>8</v>
      </c>
      <c r="CH135" s="91">
        <v>36</v>
      </c>
      <c r="CI135" s="51">
        <f>IFERROR(TOWER_DATA[[#This Row],[Top '[m']]]-TOWER_DATA[[#This Row],[Bottom '[m']]], "")</f>
        <v>0.15000000000000568</v>
      </c>
      <c r="CJ135" s="167">
        <f>IFERROR(-(TOWER_DATA[[#This Row],[D, bottom '[m']]]-TOWER_DATA[[#This Row],[D, top '[m']]])/(TOWER_DATA[[#This Row],[Bottom '[m']]]-TOWER_DATA[[#This Row],[Top '[m']]]),"")</f>
        <v>0</v>
      </c>
      <c r="CK135" s="121">
        <f t="shared" si="2"/>
        <v>1.0605827046323275</v>
      </c>
      <c r="CL135" s="50">
        <f>IFERROR((TOWER_DATA[[#This Row],[D, bottom '[m']]]+TOWER_DATA[[#This Row],[D, top '[m']]])/(2*TOWER_DATA[[#This Row],[t '[mm']]]/1000),"")</f>
        <v>222.22222222222223</v>
      </c>
      <c r="CN135" s="416" t="s">
        <v>408</v>
      </c>
      <c r="CO135" s="413">
        <v>113.87</v>
      </c>
      <c r="CP135" s="413">
        <v>113.87</v>
      </c>
      <c r="CQ135" s="410">
        <v>9000</v>
      </c>
      <c r="CR135" s="409"/>
      <c r="CS135" s="410"/>
      <c r="CT135" s="413"/>
      <c r="CU135" s="413"/>
      <c r="CV135" s="417"/>
      <c r="DQ135" s="161"/>
      <c r="DR135" s="161"/>
      <c r="DS135" s="145"/>
      <c r="DV135" s="93"/>
      <c r="DW135" s="93"/>
      <c r="DX135" s="314" t="str">
        <f t="shared" si="4"/>
        <v/>
      </c>
    </row>
    <row r="136" spans="5:129" ht="18" customHeight="1">
      <c r="E136" s="252"/>
      <c r="F136" s="90"/>
      <c r="G136" s="90"/>
      <c r="H136" s="90"/>
      <c r="I136" s="90"/>
      <c r="J136" s="91"/>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v>24</v>
      </c>
      <c r="CD136" s="90">
        <v>115.27</v>
      </c>
      <c r="CE136" s="90">
        <v>115.12</v>
      </c>
      <c r="CF136" s="90">
        <v>8</v>
      </c>
      <c r="CG136" s="90">
        <v>8</v>
      </c>
      <c r="CH136" s="91">
        <v>36</v>
      </c>
      <c r="CI136" s="51">
        <f>IFERROR(TOWER_DATA[[#This Row],[Top '[m']]]-TOWER_DATA[[#This Row],[Bottom '[m']]], "")</f>
        <v>0.14999999999999147</v>
      </c>
      <c r="CJ136" s="167">
        <f>IFERROR(-(TOWER_DATA[[#This Row],[D, bottom '[m']]]-TOWER_DATA[[#This Row],[D, top '[m']]])/(TOWER_DATA[[#This Row],[Bottom '[m']]]-TOWER_DATA[[#This Row],[Top '[m']]]),"")</f>
        <v>0</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f>IFERROR((TOWER_DATA[[#This Row],[D, bottom '[m']]]+TOWER_DATA[[#This Row],[D, top '[m']]])/(2*TOWER_DATA[[#This Row],[t '[mm']]]/1000),"")</f>
        <v>222.22222222222223</v>
      </c>
      <c r="CN136" s="416" t="s">
        <v>411</v>
      </c>
      <c r="CO136" s="413">
        <v>99.31</v>
      </c>
      <c r="CP136" s="413">
        <v>99.31</v>
      </c>
      <c r="CQ136" s="410">
        <v>1669</v>
      </c>
      <c r="CR136" s="409"/>
      <c r="CS136" s="410"/>
      <c r="CT136" s="413"/>
      <c r="CU136" s="413"/>
      <c r="CV136" s="417"/>
      <c r="DQ136" s="161"/>
      <c r="DR136" s="161"/>
      <c r="DS136" s="145"/>
      <c r="DV136" s="93"/>
      <c r="DW136" s="93"/>
      <c r="DX136" s="53"/>
    </row>
    <row r="137" spans="5:129" ht="18" customHeight="1">
      <c r="E137" s="252"/>
      <c r="F137" s="90"/>
      <c r="G137" s="90"/>
      <c r="H137" s="90"/>
      <c r="I137" s="90"/>
      <c r="J137" s="91"/>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v>25</v>
      </c>
      <c r="CD137" s="90">
        <v>115.12</v>
      </c>
      <c r="CE137" s="90">
        <v>112.21</v>
      </c>
      <c r="CF137" s="90">
        <v>8</v>
      </c>
      <c r="CG137" s="90">
        <v>8</v>
      </c>
      <c r="CH137" s="91">
        <v>36</v>
      </c>
      <c r="CI137" s="51">
        <f>IFERROR(TOWER_DATA[[#This Row],[Top '[m']]]-TOWER_DATA[[#This Row],[Bottom '[m']]], "")</f>
        <v>2.9100000000000108</v>
      </c>
      <c r="CJ137" s="167">
        <f>IFERROR(-(TOWER_DATA[[#This Row],[D, bottom '[m']]]-TOWER_DATA[[#This Row],[D, top '[m']]])/(TOWER_DATA[[#This Row],[Bottom '[m']]]-TOWER_DATA[[#This Row],[Top '[m']]]),"")</f>
        <v>0</v>
      </c>
      <c r="CK137" s="121" t="str">
        <f t="shared" si="5"/>
        <v/>
      </c>
      <c r="CL137" s="50">
        <f>IFERROR((TOWER_DATA[[#This Row],[D, bottom '[m']]]+TOWER_DATA[[#This Row],[D, top '[m']]])/(2*TOWER_DATA[[#This Row],[t '[mm']]]/1000),"")</f>
        <v>222.22222222222223</v>
      </c>
      <c r="CN137" s="416" t="s">
        <v>410</v>
      </c>
      <c r="CO137" s="413">
        <v>99.31</v>
      </c>
      <c r="CP137" s="413">
        <v>99.31</v>
      </c>
      <c r="CQ137" s="410">
        <v>1149</v>
      </c>
      <c r="CR137" s="409"/>
      <c r="CS137" s="410"/>
      <c r="CT137" s="413"/>
      <c r="CU137" s="413"/>
      <c r="CV137" s="417"/>
      <c r="DQ137" s="161"/>
      <c r="DR137" s="161"/>
      <c r="DS137" s="145"/>
      <c r="DV137" s="93"/>
      <c r="DW137" s="93"/>
      <c r="DX137" s="53"/>
    </row>
    <row r="138" spans="5:129" ht="18" customHeight="1">
      <c r="E138" s="252"/>
      <c r="F138" s="90"/>
      <c r="G138" s="90"/>
      <c r="H138" s="90"/>
      <c r="I138" s="90"/>
      <c r="J138" s="91"/>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v>26</v>
      </c>
      <c r="CD138" s="90">
        <v>112.21</v>
      </c>
      <c r="CE138" s="90">
        <v>109.34</v>
      </c>
      <c r="CF138" s="90">
        <v>8</v>
      </c>
      <c r="CG138" s="90">
        <v>8</v>
      </c>
      <c r="CH138" s="91">
        <v>33</v>
      </c>
      <c r="CI138" s="51">
        <f>IFERROR(TOWER_DATA[[#This Row],[Top '[m']]]-TOWER_DATA[[#This Row],[Bottom '[m']]], "")</f>
        <v>2.8699999999999903</v>
      </c>
      <c r="CJ138" s="167">
        <f>IFERROR(-(TOWER_DATA[[#This Row],[D, bottom '[m']]]-TOWER_DATA[[#This Row],[D, top '[m']]])/(TOWER_DATA[[#This Row],[Bottom '[m']]]-TOWER_DATA[[#This Row],[Top '[m']]]),"")</f>
        <v>0</v>
      </c>
      <c r="CK138" s="121" t="str">
        <f t="shared" si="5"/>
        <v/>
      </c>
      <c r="CL138" s="50">
        <f>IFERROR((TOWER_DATA[[#This Row],[D, bottom '[m']]]+TOWER_DATA[[#This Row],[D, top '[m']]])/(2*TOWER_DATA[[#This Row],[t '[mm']]]/1000),"")</f>
        <v>242.42424242424241</v>
      </c>
      <c r="CN138" s="416" t="s">
        <v>409</v>
      </c>
      <c r="CO138" s="413">
        <v>99.31</v>
      </c>
      <c r="CP138" s="413">
        <v>99.31</v>
      </c>
      <c r="CQ138" s="410">
        <v>7814</v>
      </c>
      <c r="CR138" s="409"/>
      <c r="CS138" s="410"/>
      <c r="CT138" s="413"/>
      <c r="CU138" s="413"/>
      <c r="CV138" s="41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v>27</v>
      </c>
      <c r="CD139" s="90">
        <v>109.34</v>
      </c>
      <c r="CE139" s="90">
        <v>106.47</v>
      </c>
      <c r="CF139" s="90">
        <v>8</v>
      </c>
      <c r="CG139" s="90">
        <v>8</v>
      </c>
      <c r="CH139" s="91">
        <v>34</v>
      </c>
      <c r="CI139" s="51">
        <f>IFERROR(TOWER_DATA[[#This Row],[Top '[m']]]-TOWER_DATA[[#This Row],[Bottom '[m']]], "")</f>
        <v>2.8700000000000045</v>
      </c>
      <c r="CJ139" s="167">
        <f>IFERROR(-(TOWER_DATA[[#This Row],[D, bottom '[m']]]-TOWER_DATA[[#This Row],[D, top '[m']]])/(TOWER_DATA[[#This Row],[Bottom '[m']]]-TOWER_DATA[[#This Row],[Top '[m']]]),"")</f>
        <v>0</v>
      </c>
      <c r="CK139" s="121" t="str">
        <f t="shared" si="5"/>
        <v/>
      </c>
      <c r="CL139" s="50">
        <f>IFERROR((TOWER_DATA[[#This Row],[D, bottom '[m']]]+TOWER_DATA[[#This Row],[D, top '[m']]])/(2*TOWER_DATA[[#This Row],[t '[mm']]]/1000),"")</f>
        <v>235.29411764705881</v>
      </c>
      <c r="CN139" s="416" t="s">
        <v>412</v>
      </c>
      <c r="CO139" s="413">
        <v>83.45</v>
      </c>
      <c r="CP139" s="413">
        <v>83.45</v>
      </c>
      <c r="CQ139" s="410">
        <v>11206</v>
      </c>
      <c r="CR139" s="409"/>
      <c r="CS139" s="410"/>
      <c r="CT139" s="413"/>
      <c r="CU139" s="413"/>
      <c r="CV139" s="41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v>28</v>
      </c>
      <c r="CD140" s="90">
        <v>106.47</v>
      </c>
      <c r="CE140" s="90">
        <v>103.61</v>
      </c>
      <c r="CF140" s="90">
        <v>8</v>
      </c>
      <c r="CG140" s="90">
        <v>8</v>
      </c>
      <c r="CH140" s="91">
        <v>35</v>
      </c>
      <c r="CI140" s="51">
        <f>IFERROR(TOWER_DATA[[#This Row],[Top '[m']]]-TOWER_DATA[[#This Row],[Bottom '[m']]], "")</f>
        <v>2.8599999999999994</v>
      </c>
      <c r="CJ140" s="167">
        <f>IFERROR(-(TOWER_DATA[[#This Row],[D, bottom '[m']]]-TOWER_DATA[[#This Row],[D, top '[m']]])/(TOWER_DATA[[#This Row],[Bottom '[m']]]-TOWER_DATA[[#This Row],[Top '[m']]]),"")</f>
        <v>0</v>
      </c>
      <c r="CK140" s="121" t="str">
        <f t="shared" si="5"/>
        <v/>
      </c>
      <c r="CL140" s="50">
        <f>IFERROR((TOWER_DATA[[#This Row],[D, bottom '[m']]]+TOWER_DATA[[#This Row],[D, top '[m']]])/(2*TOWER_DATA[[#This Row],[t '[mm']]]/1000),"")</f>
        <v>228.57142857142856</v>
      </c>
      <c r="CN140" s="416" t="s">
        <v>413</v>
      </c>
      <c r="CO140" s="413">
        <v>83.25</v>
      </c>
      <c r="CP140" s="413">
        <v>83.25</v>
      </c>
      <c r="CQ140" s="410">
        <v>11206</v>
      </c>
      <c r="CR140" s="409"/>
      <c r="CS140" s="410"/>
      <c r="CT140" s="413"/>
      <c r="CU140" s="413"/>
      <c r="CV140" s="41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v>29</v>
      </c>
      <c r="CD141" s="90">
        <v>103.61</v>
      </c>
      <c r="CE141" s="90">
        <v>100.74</v>
      </c>
      <c r="CF141" s="90">
        <v>8</v>
      </c>
      <c r="CG141" s="90">
        <v>8</v>
      </c>
      <c r="CH141" s="91">
        <v>36</v>
      </c>
      <c r="CI141" s="51">
        <f>IFERROR(TOWER_DATA[[#This Row],[Top '[m']]]-TOWER_DATA[[#This Row],[Bottom '[m']]], "")</f>
        <v>2.8700000000000045</v>
      </c>
      <c r="CJ141" s="167">
        <f>IFERROR(-(TOWER_DATA[[#This Row],[D, bottom '[m']]]-TOWER_DATA[[#This Row],[D, top '[m']]])/(TOWER_DATA[[#This Row],[Bottom '[m']]]-TOWER_DATA[[#This Row],[Top '[m']]]),"")</f>
        <v>0</v>
      </c>
      <c r="CK141" s="121" t="str">
        <f t="shared" si="5"/>
        <v/>
      </c>
      <c r="CL141" s="50">
        <f>IFERROR((TOWER_DATA[[#This Row],[D, bottom '[m']]]+TOWER_DATA[[#This Row],[D, top '[m']]])/(2*TOWER_DATA[[#This Row],[t '[mm']]]/1000),"")</f>
        <v>222.22222222222223</v>
      </c>
      <c r="CN141" s="416" t="s">
        <v>414</v>
      </c>
      <c r="CO141" s="413">
        <v>81.95</v>
      </c>
      <c r="CP141" s="413">
        <v>81.95</v>
      </c>
      <c r="CQ141" s="410">
        <v>9000</v>
      </c>
      <c r="CR141" s="409"/>
      <c r="CS141" s="410"/>
      <c r="CT141" s="413"/>
      <c r="CU141" s="413"/>
      <c r="CV141" s="41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v>30</v>
      </c>
      <c r="CD142" s="90">
        <v>100.74</v>
      </c>
      <c r="CE142" s="90">
        <v>97.88</v>
      </c>
      <c r="CF142" s="90">
        <v>8</v>
      </c>
      <c r="CG142" s="90">
        <v>8</v>
      </c>
      <c r="CH142" s="91">
        <v>37</v>
      </c>
      <c r="CI142" s="51">
        <f>IFERROR(TOWER_DATA[[#This Row],[Top '[m']]]-TOWER_DATA[[#This Row],[Bottom '[m']]], "")</f>
        <v>2.8599999999999994</v>
      </c>
      <c r="CJ142" s="167">
        <f>IFERROR(-(TOWER_DATA[[#This Row],[D, bottom '[m']]]-TOWER_DATA[[#This Row],[D, top '[m']]])/(TOWER_DATA[[#This Row],[Bottom '[m']]]-TOWER_DATA[[#This Row],[Top '[m']]]),"")</f>
        <v>0</v>
      </c>
      <c r="CK142" s="121" t="str">
        <f t="shared" si="5"/>
        <v/>
      </c>
      <c r="CL142" s="50">
        <f>IFERROR((TOWER_DATA[[#This Row],[D, bottom '[m']]]+TOWER_DATA[[#This Row],[D, top '[m']]])/(2*TOWER_DATA[[#This Row],[t '[mm']]]/1000),"")</f>
        <v>216.21621621621622</v>
      </c>
      <c r="CN142" s="416" t="s">
        <v>417</v>
      </c>
      <c r="CO142" s="413">
        <v>69.349999999999994</v>
      </c>
      <c r="CP142" s="413">
        <v>69.349999999999994</v>
      </c>
      <c r="CQ142" s="410">
        <v>1464</v>
      </c>
      <c r="CR142" s="409"/>
      <c r="CS142" s="410"/>
      <c r="CT142" s="413"/>
      <c r="CU142" s="413"/>
      <c r="CV142" s="41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v>31</v>
      </c>
      <c r="CD143" s="90">
        <v>97.88</v>
      </c>
      <c r="CE143" s="90">
        <v>95.01</v>
      </c>
      <c r="CF143" s="90">
        <v>8</v>
      </c>
      <c r="CG143" s="90">
        <v>8</v>
      </c>
      <c r="CH143" s="91">
        <v>38</v>
      </c>
      <c r="CI143" s="51">
        <f>IFERROR(TOWER_DATA[[#This Row],[Top '[m']]]-TOWER_DATA[[#This Row],[Bottom '[m']]], "")</f>
        <v>2.8699999999999903</v>
      </c>
      <c r="CJ143" s="167">
        <f>IFERROR(-(TOWER_DATA[[#This Row],[D, bottom '[m']]]-TOWER_DATA[[#This Row],[D, top '[m']]])/(TOWER_DATA[[#This Row],[Bottom '[m']]]-TOWER_DATA[[#This Row],[Top '[m']]]),"")</f>
        <v>0</v>
      </c>
      <c r="CK143" s="121" t="str">
        <f t="shared" si="5"/>
        <v/>
      </c>
      <c r="CL143" s="50">
        <f>IFERROR((TOWER_DATA[[#This Row],[D, bottom '[m']]]+TOWER_DATA[[#This Row],[D, top '[m']]])/(2*TOWER_DATA[[#This Row],[t '[mm']]]/1000),"")</f>
        <v>210.5263157894737</v>
      </c>
      <c r="CN143" s="416" t="s">
        <v>416</v>
      </c>
      <c r="CO143" s="413">
        <v>69.349999999999994</v>
      </c>
      <c r="CP143" s="413">
        <v>69.349999999999994</v>
      </c>
      <c r="CQ143" s="410">
        <v>1008</v>
      </c>
      <c r="CR143" s="409"/>
      <c r="CS143" s="410"/>
      <c r="CT143" s="413"/>
      <c r="CU143" s="413"/>
      <c r="CV143" s="41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v>32</v>
      </c>
      <c r="CD144" s="90">
        <v>95.01</v>
      </c>
      <c r="CE144" s="90">
        <v>92.15</v>
      </c>
      <c r="CF144" s="90">
        <v>8</v>
      </c>
      <c r="CG144" s="90">
        <v>8</v>
      </c>
      <c r="CH144" s="91">
        <v>39</v>
      </c>
      <c r="CI144" s="51">
        <f>IFERROR(TOWER_DATA[[#This Row],[Top '[m']]]-TOWER_DATA[[#This Row],[Bottom '[m']]], "")</f>
        <v>2.8599999999999994</v>
      </c>
      <c r="CJ144" s="167">
        <f>IFERROR(-(TOWER_DATA[[#This Row],[D, bottom '[m']]]-TOWER_DATA[[#This Row],[D, top '[m']]])/(TOWER_DATA[[#This Row],[Bottom '[m']]]-TOWER_DATA[[#This Row],[Top '[m']]]),"")</f>
        <v>0</v>
      </c>
      <c r="CK144" s="121" t="str">
        <f t="shared" si="5"/>
        <v/>
      </c>
      <c r="CL144" s="50">
        <f>IFERROR((TOWER_DATA[[#This Row],[D, bottom '[m']]]+TOWER_DATA[[#This Row],[D, top '[m']]])/(2*TOWER_DATA[[#This Row],[t '[mm']]]/1000),"")</f>
        <v>205.12820512820514</v>
      </c>
      <c r="CN144" s="416" t="s">
        <v>415</v>
      </c>
      <c r="CO144" s="413">
        <v>69.349999999999994</v>
      </c>
      <c r="CP144" s="413">
        <v>69.349999999999994</v>
      </c>
      <c r="CQ144" s="410">
        <v>6854</v>
      </c>
      <c r="CR144" s="409"/>
      <c r="CS144" s="410"/>
      <c r="CT144" s="413"/>
      <c r="CU144" s="413"/>
      <c r="CV144" s="41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v>33</v>
      </c>
      <c r="CD145" s="90">
        <v>92.15</v>
      </c>
      <c r="CE145" s="90">
        <v>89.28</v>
      </c>
      <c r="CF145" s="90">
        <v>8</v>
      </c>
      <c r="CG145" s="90">
        <v>8</v>
      </c>
      <c r="CH145" s="91">
        <v>40</v>
      </c>
      <c r="CI145" s="51">
        <f>IFERROR(TOWER_DATA[[#This Row],[Top '[m']]]-TOWER_DATA[[#This Row],[Bottom '[m']]], "")</f>
        <v>2.8700000000000045</v>
      </c>
      <c r="CJ145" s="167">
        <f>IFERROR(-(TOWER_DATA[[#This Row],[D, bottom '[m']]]-TOWER_DATA[[#This Row],[D, top '[m']]])/(TOWER_DATA[[#This Row],[Bottom '[m']]]-TOWER_DATA[[#This Row],[Top '[m']]]),"")</f>
        <v>0</v>
      </c>
      <c r="CK145" s="121" t="str">
        <f t="shared" si="5"/>
        <v/>
      </c>
      <c r="CL145" s="50">
        <f>IFERROR((TOWER_DATA[[#This Row],[D, bottom '[m']]]+TOWER_DATA[[#This Row],[D, top '[m']]])/(2*TOWER_DATA[[#This Row],[t '[mm']]]/1000),"")</f>
        <v>200</v>
      </c>
      <c r="CN145" s="416" t="s">
        <v>418</v>
      </c>
      <c r="CO145" s="413">
        <v>55.49</v>
      </c>
      <c r="CP145" s="413">
        <v>55.49</v>
      </c>
      <c r="CQ145" s="410">
        <v>19789</v>
      </c>
      <c r="CR145" s="409"/>
      <c r="CS145" s="410"/>
      <c r="CT145" s="413"/>
      <c r="CU145" s="413"/>
      <c r="CV145" s="41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v>34</v>
      </c>
      <c r="CD146" s="90">
        <v>89.28</v>
      </c>
      <c r="CE146" s="90">
        <v>86.42</v>
      </c>
      <c r="CF146" s="90">
        <v>8.01</v>
      </c>
      <c r="CG146" s="90">
        <v>8.01</v>
      </c>
      <c r="CH146" s="91">
        <v>42</v>
      </c>
      <c r="CI146" s="51">
        <f>IFERROR(TOWER_DATA[[#This Row],[Top '[m']]]-TOWER_DATA[[#This Row],[Bottom '[m']]], "")</f>
        <v>2.8599999999999994</v>
      </c>
      <c r="CJ146" s="167">
        <f>IFERROR(-(TOWER_DATA[[#This Row],[D, bottom '[m']]]-TOWER_DATA[[#This Row],[D, top '[m']]])/(TOWER_DATA[[#This Row],[Bottom '[m']]]-TOWER_DATA[[#This Row],[Top '[m']]]),"")</f>
        <v>0</v>
      </c>
      <c r="CK146" s="121" t="str">
        <f t="shared" si="5"/>
        <v/>
      </c>
      <c r="CL146" s="50">
        <f>IFERROR((TOWER_DATA[[#This Row],[D, bottom '[m']]]+TOWER_DATA[[#This Row],[D, top '[m']]])/(2*TOWER_DATA[[#This Row],[t '[mm']]]/1000),"")</f>
        <v>190.71428571428569</v>
      </c>
      <c r="CN146" s="416" t="s">
        <v>419</v>
      </c>
      <c r="CO146" s="413">
        <v>55.21</v>
      </c>
      <c r="CP146" s="413">
        <v>55.21</v>
      </c>
      <c r="CQ146" s="410">
        <v>19789</v>
      </c>
      <c r="CR146" s="409"/>
      <c r="CS146" s="410"/>
      <c r="CT146" s="413"/>
      <c r="CU146" s="413"/>
      <c r="CV146" s="41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v>35</v>
      </c>
      <c r="CD147" s="90">
        <v>86.42</v>
      </c>
      <c r="CE147" s="90">
        <v>83.56</v>
      </c>
      <c r="CF147" s="90">
        <v>8.02</v>
      </c>
      <c r="CG147" s="90">
        <v>8</v>
      </c>
      <c r="CH147" s="91">
        <v>54</v>
      </c>
      <c r="CI147" s="51">
        <f>IFERROR(TOWER_DATA[[#This Row],[Top '[m']]]-TOWER_DATA[[#This Row],[Bottom '[m']]], "")</f>
        <v>2.8599999999999994</v>
      </c>
      <c r="CJ147" s="167">
        <f>IFERROR(-(TOWER_DATA[[#This Row],[D, bottom '[m']]]-TOWER_DATA[[#This Row],[D, top '[m']]])/(TOWER_DATA[[#This Row],[Bottom '[m']]]-TOWER_DATA[[#This Row],[Top '[m']]]),"")</f>
        <v>-6.9930069930068455E-3</v>
      </c>
      <c r="CK147" s="121" t="str">
        <f t="shared" si="5"/>
        <v/>
      </c>
      <c r="CL147" s="50">
        <f>IFERROR((TOWER_DATA[[#This Row],[D, bottom '[m']]]+TOWER_DATA[[#This Row],[D, top '[m']]])/(2*TOWER_DATA[[#This Row],[t '[mm']]]/1000),"")</f>
        <v>148.33333333333334</v>
      </c>
      <c r="CN147" s="416" t="s">
        <v>420</v>
      </c>
      <c r="CO147" s="413">
        <v>53.95</v>
      </c>
      <c r="CP147" s="413">
        <v>53.95</v>
      </c>
      <c r="CQ147" s="410">
        <v>9000</v>
      </c>
      <c r="CR147" s="409"/>
      <c r="CS147" s="410"/>
      <c r="CT147" s="413"/>
      <c r="CU147" s="413"/>
      <c r="CV147" s="41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v>36</v>
      </c>
      <c r="CD148" s="90">
        <v>83.56</v>
      </c>
      <c r="CE148" s="90">
        <v>83.35</v>
      </c>
      <c r="CF148" s="90">
        <v>8</v>
      </c>
      <c r="CG148" s="90">
        <v>8</v>
      </c>
      <c r="CH148" s="91">
        <v>54</v>
      </c>
      <c r="CI148" s="51">
        <f>IFERROR(TOWER_DATA[[#This Row],[Top '[m']]]-TOWER_DATA[[#This Row],[Bottom '[m']]], "")</f>
        <v>0.21000000000000796</v>
      </c>
      <c r="CJ148" s="167">
        <f>IFERROR(-(TOWER_DATA[[#This Row],[D, bottom '[m']]]-TOWER_DATA[[#This Row],[D, top '[m']]])/(TOWER_DATA[[#This Row],[Bottom '[m']]]-TOWER_DATA[[#This Row],[Top '[m']]]),"")</f>
        <v>0</v>
      </c>
      <c r="CK148" s="121" t="str">
        <f t="shared" si="5"/>
        <v/>
      </c>
      <c r="CL148" s="50">
        <f>IFERROR((TOWER_DATA[[#This Row],[D, bottom '[m']]]+TOWER_DATA[[#This Row],[D, top '[m']]])/(2*TOWER_DATA[[#This Row],[t '[mm']]]/1000),"")</f>
        <v>148.14814814814815</v>
      </c>
      <c r="CN148" s="416" t="s">
        <v>422</v>
      </c>
      <c r="CO148" s="413">
        <v>45.97</v>
      </c>
      <c r="CP148" s="413">
        <v>45.97</v>
      </c>
      <c r="CQ148" s="410">
        <v>981</v>
      </c>
      <c r="CR148" s="409"/>
      <c r="CS148" s="410"/>
      <c r="CT148" s="413"/>
      <c r="CU148" s="413"/>
      <c r="CV148" s="41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v>37</v>
      </c>
      <c r="CD149" s="90">
        <v>83.35</v>
      </c>
      <c r="CE149" s="90">
        <v>83.14</v>
      </c>
      <c r="CF149" s="90">
        <v>8</v>
      </c>
      <c r="CG149" s="90">
        <v>8</v>
      </c>
      <c r="CH149" s="91">
        <v>54</v>
      </c>
      <c r="CI149" s="51">
        <f>IFERROR(TOWER_DATA[[#This Row],[Top '[m']]]-TOWER_DATA[[#This Row],[Bottom '[m']]], "")</f>
        <v>0.20999999999999375</v>
      </c>
      <c r="CJ149" s="167">
        <f>IFERROR(-(TOWER_DATA[[#This Row],[D, bottom '[m']]]-TOWER_DATA[[#This Row],[D, top '[m']]])/(TOWER_DATA[[#This Row],[Bottom '[m']]]-TOWER_DATA[[#This Row],[Top '[m']]]),"")</f>
        <v>0</v>
      </c>
      <c r="CK149" s="121" t="str">
        <f t="shared" si="5"/>
        <v/>
      </c>
      <c r="CL149" s="50">
        <f>IFERROR((TOWER_DATA[[#This Row],[D, bottom '[m']]]+TOWER_DATA[[#This Row],[D, top '[m']]])/(2*TOWER_DATA[[#This Row],[t '[mm']]]/1000),"")</f>
        <v>148.14814814814815</v>
      </c>
      <c r="CN149" s="416" t="s">
        <v>423</v>
      </c>
      <c r="CO149" s="413">
        <v>45.97</v>
      </c>
      <c r="CP149" s="413">
        <v>45.97</v>
      </c>
      <c r="CQ149" s="410">
        <v>675</v>
      </c>
      <c r="CR149" s="409"/>
      <c r="CS149" s="410"/>
      <c r="CT149" s="413"/>
      <c r="CU149" s="413"/>
      <c r="CV149" s="41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v>38</v>
      </c>
      <c r="CD150" s="90">
        <v>83.14</v>
      </c>
      <c r="CE150" s="90">
        <v>80.39</v>
      </c>
      <c r="CF150" s="90">
        <v>8</v>
      </c>
      <c r="CG150" s="90">
        <v>8</v>
      </c>
      <c r="CH150" s="91">
        <v>54</v>
      </c>
      <c r="CI150" s="51">
        <f>IFERROR(TOWER_DATA[[#This Row],[Top '[m']]]-TOWER_DATA[[#This Row],[Bottom '[m']]], "")</f>
        <v>2.75</v>
      </c>
      <c r="CJ150" s="167">
        <f>IFERROR(-(TOWER_DATA[[#This Row],[D, bottom '[m']]]-TOWER_DATA[[#This Row],[D, top '[m']]])/(TOWER_DATA[[#This Row],[Bottom '[m']]]-TOWER_DATA[[#This Row],[Top '[m']]]),"")</f>
        <v>0</v>
      </c>
      <c r="CK150" s="121" t="str">
        <f t="shared" si="5"/>
        <v/>
      </c>
      <c r="CL150" s="50">
        <f>IFERROR((TOWER_DATA[[#This Row],[D, bottom '[m']]]+TOWER_DATA[[#This Row],[D, top '[m']]])/(2*TOWER_DATA[[#This Row],[t '[mm']]]/1000),"")</f>
        <v>148.14814814814815</v>
      </c>
      <c r="CN150" s="416" t="s">
        <v>421</v>
      </c>
      <c r="CO150" s="413">
        <v>45.97</v>
      </c>
      <c r="CP150" s="413">
        <v>45.97</v>
      </c>
      <c r="CQ150" s="410">
        <v>4592</v>
      </c>
      <c r="CR150" s="409"/>
      <c r="CS150" s="410"/>
      <c r="CT150" s="413"/>
      <c r="CU150" s="413"/>
      <c r="CV150" s="41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v>39</v>
      </c>
      <c r="CD151" s="90">
        <v>80.39</v>
      </c>
      <c r="CE151" s="90">
        <v>77.63</v>
      </c>
      <c r="CF151" s="90">
        <v>7.99</v>
      </c>
      <c r="CG151" s="90">
        <v>7.99</v>
      </c>
      <c r="CH151" s="91">
        <v>45</v>
      </c>
      <c r="CI151" s="51">
        <f>IFERROR(TOWER_DATA[[#This Row],[Top '[m']]]-TOWER_DATA[[#This Row],[Bottom '[m']]], "")</f>
        <v>2.7600000000000051</v>
      </c>
      <c r="CJ151" s="167">
        <f>IFERROR(-(TOWER_DATA[[#This Row],[D, bottom '[m']]]-TOWER_DATA[[#This Row],[D, top '[m']]])/(TOWER_DATA[[#This Row],[Bottom '[m']]]-TOWER_DATA[[#This Row],[Top '[m']]]),"")</f>
        <v>0</v>
      </c>
      <c r="CK151" s="121" t="str">
        <f t="shared" si="5"/>
        <v/>
      </c>
      <c r="CL151" s="50">
        <f>IFERROR((TOWER_DATA[[#This Row],[D, bottom '[m']]]+TOWER_DATA[[#This Row],[D, top '[m']]])/(2*TOWER_DATA[[#This Row],[t '[mm']]]/1000),"")</f>
        <v>177.55555555555557</v>
      </c>
      <c r="CN151" s="416" t="s">
        <v>424</v>
      </c>
      <c r="CO151" s="413">
        <v>36.69</v>
      </c>
      <c r="CP151" s="413">
        <v>36.69</v>
      </c>
      <c r="CQ151" s="410">
        <v>33576</v>
      </c>
      <c r="CR151" s="409"/>
      <c r="CS151" s="410"/>
      <c r="CT151" s="413"/>
      <c r="CU151" s="413"/>
      <c r="CV151" s="41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v>40</v>
      </c>
      <c r="CD152" s="90">
        <v>77.63</v>
      </c>
      <c r="CE152" s="90">
        <v>74.87</v>
      </c>
      <c r="CF152" s="90">
        <v>7.99</v>
      </c>
      <c r="CG152" s="90">
        <v>7.99</v>
      </c>
      <c r="CH152" s="91">
        <v>46</v>
      </c>
      <c r="CI152" s="51">
        <f>IFERROR(TOWER_DATA[[#This Row],[Top '[m']]]-TOWER_DATA[[#This Row],[Bottom '[m']]], "")</f>
        <v>2.7599999999999909</v>
      </c>
      <c r="CJ152" s="167">
        <f>IFERROR(-(TOWER_DATA[[#This Row],[D, bottom '[m']]]-TOWER_DATA[[#This Row],[D, top '[m']]])/(TOWER_DATA[[#This Row],[Bottom '[m']]]-TOWER_DATA[[#This Row],[Top '[m']]]),"")</f>
        <v>0</v>
      </c>
      <c r="CK152" s="121" t="str">
        <f t="shared" si="5"/>
        <v/>
      </c>
      <c r="CL152" s="50">
        <f>IFERROR((TOWER_DATA[[#This Row],[D, bottom '[m']]]+TOWER_DATA[[#This Row],[D, top '[m']]])/(2*TOWER_DATA[[#This Row],[t '[mm']]]/1000),"")</f>
        <v>173.69565217391306</v>
      </c>
      <c r="CN152" s="416" t="s">
        <v>425</v>
      </c>
      <c r="CO152" s="413">
        <v>36.28</v>
      </c>
      <c r="CP152" s="413">
        <v>36.28</v>
      </c>
      <c r="CQ152" s="410">
        <v>24324</v>
      </c>
      <c r="CR152" s="409"/>
      <c r="CS152" s="410"/>
      <c r="CT152" s="413"/>
      <c r="CU152" s="413"/>
      <c r="CV152" s="41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v>41</v>
      </c>
      <c r="CD153" s="90">
        <v>74.87</v>
      </c>
      <c r="CE153" s="90">
        <v>72.11</v>
      </c>
      <c r="CF153" s="90">
        <v>7.99</v>
      </c>
      <c r="CG153" s="90">
        <v>7.99</v>
      </c>
      <c r="CH153" s="91">
        <v>47</v>
      </c>
      <c r="CI153" s="51">
        <f>IFERROR(TOWER_DATA[[#This Row],[Top '[m']]]-TOWER_DATA[[#This Row],[Bottom '[m']]], "")</f>
        <v>2.7600000000000051</v>
      </c>
      <c r="CJ153" s="167">
        <f>IFERROR(-(TOWER_DATA[[#This Row],[D, bottom '[m']]]-TOWER_DATA[[#This Row],[D, top '[m']]])/(TOWER_DATA[[#This Row],[Bottom '[m']]]-TOWER_DATA[[#This Row],[Top '[m']]]),"")</f>
        <v>0</v>
      </c>
      <c r="CK153" s="121" t="str">
        <f t="shared" si="5"/>
        <v/>
      </c>
      <c r="CL153" s="50">
        <f>IFERROR((TOWER_DATA[[#This Row],[D, bottom '[m']]]+TOWER_DATA[[#This Row],[D, top '[m']]])/(2*TOWER_DATA[[#This Row],[t '[mm']]]/1000),"")</f>
        <v>170</v>
      </c>
      <c r="CN153" s="416" t="s">
        <v>427</v>
      </c>
      <c r="CO153" s="413">
        <v>35.35</v>
      </c>
      <c r="CP153" s="413">
        <v>35.35</v>
      </c>
      <c r="CQ153" s="410">
        <v>9000</v>
      </c>
      <c r="CR153" s="409"/>
      <c r="CS153" s="410"/>
      <c r="CT153" s="413"/>
      <c r="CU153" s="413"/>
      <c r="CV153" s="41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v>42</v>
      </c>
      <c r="CD154" s="90">
        <v>72.11</v>
      </c>
      <c r="CE154" s="90">
        <v>69.349999999999994</v>
      </c>
      <c r="CF154" s="90">
        <v>7.99</v>
      </c>
      <c r="CG154" s="90">
        <v>7.99</v>
      </c>
      <c r="CH154" s="91">
        <v>48</v>
      </c>
      <c r="CI154" s="51">
        <f>IFERROR(TOWER_DATA[[#This Row],[Top '[m']]]-TOWER_DATA[[#This Row],[Bottom '[m']]], "")</f>
        <v>2.7600000000000051</v>
      </c>
      <c r="CJ154" s="167">
        <f>IFERROR(-(TOWER_DATA[[#This Row],[D, bottom '[m']]]-TOWER_DATA[[#This Row],[D, top '[m']]])/(TOWER_DATA[[#This Row],[Bottom '[m']]]-TOWER_DATA[[#This Row],[Top '[m']]]),"")</f>
        <v>0</v>
      </c>
      <c r="CK154" s="121" t="str">
        <f t="shared" si="5"/>
        <v/>
      </c>
      <c r="CL154" s="50">
        <f>IFERROR((TOWER_DATA[[#This Row],[D, bottom '[m']]]+TOWER_DATA[[#This Row],[D, top '[m']]])/(2*TOWER_DATA[[#This Row],[t '[mm']]]/1000),"")</f>
        <v>166.45833333333334</v>
      </c>
      <c r="CN154" s="416" t="s">
        <v>426</v>
      </c>
      <c r="CO154" s="413">
        <v>35.35</v>
      </c>
      <c r="CP154" s="413">
        <v>35.35</v>
      </c>
      <c r="CQ154" s="410">
        <v>4950</v>
      </c>
      <c r="CR154" s="409"/>
      <c r="CS154" s="410"/>
      <c r="CT154" s="413"/>
      <c r="CU154" s="413"/>
      <c r="CV154" s="41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v>43</v>
      </c>
      <c r="CD155" s="90">
        <v>69.349999999999994</v>
      </c>
      <c r="CE155" s="90">
        <v>66.59</v>
      </c>
      <c r="CF155" s="90">
        <v>8</v>
      </c>
      <c r="CG155" s="90">
        <v>8</v>
      </c>
      <c r="CH155" s="91">
        <v>49</v>
      </c>
      <c r="CI155" s="51">
        <f>IFERROR(TOWER_DATA[[#This Row],[Top '[m']]]-TOWER_DATA[[#This Row],[Bottom '[m']]], "")</f>
        <v>2.7599999999999909</v>
      </c>
      <c r="CJ155" s="167">
        <f>IFERROR(-(TOWER_DATA[[#This Row],[D, bottom '[m']]]-TOWER_DATA[[#This Row],[D, top '[m']]])/(TOWER_DATA[[#This Row],[Bottom '[m']]]-TOWER_DATA[[#This Row],[Top '[m']]]),"")</f>
        <v>0</v>
      </c>
      <c r="CK155" s="121" t="str">
        <f t="shared" si="5"/>
        <v/>
      </c>
      <c r="CL155" s="50">
        <f>IFERROR((TOWER_DATA[[#This Row],[D, bottom '[m']]]+TOWER_DATA[[#This Row],[D, top '[m']]])/(2*TOWER_DATA[[#This Row],[t '[mm']]]/1000),"")</f>
        <v>163.26530612244898</v>
      </c>
      <c r="CN155" s="416" t="s">
        <v>430</v>
      </c>
      <c r="CO155" s="413">
        <v>29.03</v>
      </c>
      <c r="CP155" s="413">
        <v>29.03</v>
      </c>
      <c r="CQ155" s="410">
        <v>790</v>
      </c>
      <c r="CR155" s="409"/>
      <c r="CS155" s="410"/>
      <c r="CT155" s="413"/>
      <c r="CU155" s="413"/>
      <c r="CV155" s="41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v>44</v>
      </c>
      <c r="CD156" s="90">
        <v>66.59</v>
      </c>
      <c r="CE156" s="90">
        <v>63.83</v>
      </c>
      <c r="CF156" s="90">
        <v>8</v>
      </c>
      <c r="CG156" s="90">
        <v>8</v>
      </c>
      <c r="CH156" s="91">
        <v>50</v>
      </c>
      <c r="CI156" s="51">
        <f>IFERROR(TOWER_DATA[[#This Row],[Top '[m']]]-TOWER_DATA[[#This Row],[Bottom '[m']]], "")</f>
        <v>2.7600000000000051</v>
      </c>
      <c r="CJ156" s="167">
        <f>IFERROR(-(TOWER_DATA[[#This Row],[D, bottom '[m']]]-TOWER_DATA[[#This Row],[D, top '[m']]])/(TOWER_DATA[[#This Row],[Bottom '[m']]]-TOWER_DATA[[#This Row],[Top '[m']]]),"")</f>
        <v>0</v>
      </c>
      <c r="CK156" s="121" t="str">
        <f t="shared" si="5"/>
        <v/>
      </c>
      <c r="CL156" s="50">
        <f>IFERROR((TOWER_DATA[[#This Row],[D, bottom '[m']]]+TOWER_DATA[[#This Row],[D, top '[m']]])/(2*TOWER_DATA[[#This Row],[t '[mm']]]/1000),"")</f>
        <v>160</v>
      </c>
      <c r="CN156" s="416" t="s">
        <v>429</v>
      </c>
      <c r="CO156" s="413">
        <v>29.03</v>
      </c>
      <c r="CP156" s="413">
        <v>29.03</v>
      </c>
      <c r="CQ156" s="410">
        <v>544</v>
      </c>
      <c r="CR156" s="409"/>
      <c r="CS156" s="410"/>
      <c r="CT156" s="413"/>
      <c r="CU156" s="413"/>
      <c r="CV156" s="41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v>45</v>
      </c>
      <c r="CD157" s="90">
        <v>63.83</v>
      </c>
      <c r="CE157" s="90">
        <v>61.07</v>
      </c>
      <c r="CF157" s="90">
        <v>8</v>
      </c>
      <c r="CG157" s="90">
        <v>8</v>
      </c>
      <c r="CH157" s="91">
        <v>51</v>
      </c>
      <c r="CI157" s="51">
        <f>IFERROR(TOWER_DATA[[#This Row],[Top '[m']]]-TOWER_DATA[[#This Row],[Bottom '[m']]], "")</f>
        <v>2.759999999999998</v>
      </c>
      <c r="CJ157" s="167">
        <f>IFERROR(-(TOWER_DATA[[#This Row],[D, bottom '[m']]]-TOWER_DATA[[#This Row],[D, top '[m']]])/(TOWER_DATA[[#This Row],[Bottom '[m']]]-TOWER_DATA[[#This Row],[Top '[m']]]),"")</f>
        <v>0</v>
      </c>
      <c r="CK157" s="121" t="str">
        <f t="shared" si="5"/>
        <v/>
      </c>
      <c r="CL157" s="50">
        <f>IFERROR((TOWER_DATA[[#This Row],[D, bottom '[m']]]+TOWER_DATA[[#This Row],[D, top '[m']]])/(2*TOWER_DATA[[#This Row],[t '[mm']]]/1000),"")</f>
        <v>156.86274509803923</v>
      </c>
      <c r="CN157" s="416" t="s">
        <v>428</v>
      </c>
      <c r="CO157" s="413">
        <v>29.03</v>
      </c>
      <c r="CP157" s="413">
        <v>29.03</v>
      </c>
      <c r="CQ157" s="410">
        <v>5170</v>
      </c>
      <c r="CR157" s="409"/>
      <c r="CS157" s="410"/>
      <c r="CT157" s="413"/>
      <c r="CU157" s="413"/>
      <c r="CV157" s="41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v>46</v>
      </c>
      <c r="CD158" s="90">
        <v>61.07</v>
      </c>
      <c r="CE158" s="90">
        <v>58.31</v>
      </c>
      <c r="CF158" s="90">
        <v>8</v>
      </c>
      <c r="CG158" s="90">
        <v>8</v>
      </c>
      <c r="CH158" s="91">
        <v>58</v>
      </c>
      <c r="CI158" s="51">
        <f>IFERROR(TOWER_DATA[[#This Row],[Top '[m']]]-TOWER_DATA[[#This Row],[Bottom '[m']]], "")</f>
        <v>2.759999999999998</v>
      </c>
      <c r="CJ158" s="167">
        <f>IFERROR(-(TOWER_DATA[[#This Row],[D, bottom '[m']]]-TOWER_DATA[[#This Row],[D, top '[m']]])/(TOWER_DATA[[#This Row],[Bottom '[m']]]-TOWER_DATA[[#This Row],[Top '[m']]]),"")</f>
        <v>0</v>
      </c>
      <c r="CK158" s="121" t="str">
        <f t="shared" si="5"/>
        <v/>
      </c>
      <c r="CL158" s="50">
        <f>IFERROR((TOWER_DATA[[#This Row],[D, bottom '[m']]]+TOWER_DATA[[#This Row],[D, top '[m']]])/(2*TOWER_DATA[[#This Row],[t '[mm']]]/1000),"")</f>
        <v>137.93103448275861</v>
      </c>
      <c r="CN158" s="416" t="s">
        <v>431</v>
      </c>
      <c r="CO158" s="413">
        <v>24.87</v>
      </c>
      <c r="CP158" s="413">
        <v>24.87</v>
      </c>
      <c r="CQ158" s="410">
        <v>3000</v>
      </c>
      <c r="CR158" s="409"/>
      <c r="CS158" s="410"/>
      <c r="CT158" s="413"/>
      <c r="CU158" s="413"/>
      <c r="CV158" s="41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v>47</v>
      </c>
      <c r="CD159" s="90">
        <v>58.31</v>
      </c>
      <c r="CE159" s="90">
        <v>55.63</v>
      </c>
      <c r="CF159" s="90">
        <v>8.02</v>
      </c>
      <c r="CG159" s="90">
        <v>8</v>
      </c>
      <c r="CH159" s="91">
        <v>72</v>
      </c>
      <c r="CI159" s="51">
        <f>IFERROR(TOWER_DATA[[#This Row],[Top '[m']]]-TOWER_DATA[[#This Row],[Bottom '[m']]], "")</f>
        <v>2.6799999999999997</v>
      </c>
      <c r="CJ159" s="167">
        <f>IFERROR(-(TOWER_DATA[[#This Row],[D, bottom '[m']]]-TOWER_DATA[[#This Row],[D, top '[m']]])/(TOWER_DATA[[#This Row],[Bottom '[m']]]-TOWER_DATA[[#This Row],[Top '[m']]]),"")</f>
        <v>-7.4626865671640211E-3</v>
      </c>
      <c r="CK159" s="121" t="str">
        <f t="shared" si="5"/>
        <v/>
      </c>
      <c r="CL159" s="50">
        <f>IFERROR((TOWER_DATA[[#This Row],[D, bottom '[m']]]+TOWER_DATA[[#This Row],[D, top '[m']]])/(2*TOWER_DATA[[#This Row],[t '[mm']]]/1000),"")</f>
        <v>111.25</v>
      </c>
      <c r="CN159" s="416" t="s">
        <v>432</v>
      </c>
      <c r="CO159" s="413">
        <v>23.4</v>
      </c>
      <c r="CP159" s="413">
        <v>23.4</v>
      </c>
      <c r="CQ159" s="410">
        <v>12598</v>
      </c>
      <c r="CR159" s="409"/>
      <c r="CS159" s="410"/>
      <c r="CT159" s="413"/>
      <c r="CU159" s="413"/>
      <c r="CV159" s="41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v>48</v>
      </c>
      <c r="CD160" s="90">
        <v>55.63</v>
      </c>
      <c r="CE160" s="90">
        <v>55.35</v>
      </c>
      <c r="CF160" s="90">
        <v>8</v>
      </c>
      <c r="CG160" s="90">
        <v>8</v>
      </c>
      <c r="CH160" s="91">
        <v>72</v>
      </c>
      <c r="CI160" s="51">
        <f>IFERROR(TOWER_DATA[[#This Row],[Top '[m']]]-TOWER_DATA[[#This Row],[Bottom '[m']]], "")</f>
        <v>0.28000000000000114</v>
      </c>
      <c r="CJ160" s="167">
        <f>IFERROR(-(TOWER_DATA[[#This Row],[D, bottom '[m']]]-TOWER_DATA[[#This Row],[D, top '[m']]])/(TOWER_DATA[[#This Row],[Bottom '[m']]]-TOWER_DATA[[#This Row],[Top '[m']]]),"")</f>
        <v>0</v>
      </c>
      <c r="CK160" s="121" t="str">
        <f t="shared" si="5"/>
        <v/>
      </c>
      <c r="CL160" s="50">
        <f>IFERROR((TOWER_DATA[[#This Row],[D, bottom '[m']]]+TOWER_DATA[[#This Row],[D, top '[m']]])/(2*TOWER_DATA[[#This Row],[t '[mm']]]/1000),"")</f>
        <v>111.11111111111111</v>
      </c>
      <c r="CN160" s="416" t="s">
        <v>433</v>
      </c>
      <c r="CO160" s="413">
        <v>21.59</v>
      </c>
      <c r="CP160" s="413">
        <v>21.59</v>
      </c>
      <c r="CQ160" s="410">
        <v>40072</v>
      </c>
      <c r="CR160" s="409"/>
      <c r="CS160" s="410"/>
      <c r="CT160" s="413"/>
      <c r="CU160" s="413"/>
      <c r="CV160" s="41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v>49</v>
      </c>
      <c r="CD161" s="90">
        <v>55.35</v>
      </c>
      <c r="CE161" s="90">
        <v>55.07</v>
      </c>
      <c r="CF161" s="90">
        <v>8</v>
      </c>
      <c r="CG161" s="90">
        <v>8</v>
      </c>
      <c r="CH161" s="91">
        <v>72</v>
      </c>
      <c r="CI161" s="51">
        <f>IFERROR(TOWER_DATA[[#This Row],[Top '[m']]]-TOWER_DATA[[#This Row],[Bottom '[m']]], "")</f>
        <v>0.28000000000000114</v>
      </c>
      <c r="CJ161" s="167">
        <f>IFERROR(-(TOWER_DATA[[#This Row],[D, bottom '[m']]]-TOWER_DATA[[#This Row],[D, top '[m']]])/(TOWER_DATA[[#This Row],[Bottom '[m']]]-TOWER_DATA[[#This Row],[Top '[m']]]),"")</f>
        <v>0</v>
      </c>
      <c r="CK161" s="121" t="str">
        <f t="shared" si="5"/>
        <v/>
      </c>
      <c r="CL161" s="50">
        <f>IFERROR((TOWER_DATA[[#This Row],[D, bottom '[m']]]+TOWER_DATA[[#This Row],[D, top '[m']]])/(2*TOWER_DATA[[#This Row],[t '[mm']]]/1000),"")</f>
        <v>111.11111111111111</v>
      </c>
      <c r="CN161" s="416" t="s">
        <v>434</v>
      </c>
      <c r="CO161" s="413">
        <v>21.47</v>
      </c>
      <c r="CP161" s="413">
        <v>21.47</v>
      </c>
      <c r="CQ161" s="410">
        <v>30000</v>
      </c>
      <c r="CR161" s="409"/>
      <c r="CS161" s="410"/>
      <c r="CT161" s="413"/>
      <c r="CU161" s="413"/>
      <c r="CV161" s="41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v>50</v>
      </c>
      <c r="CD162" s="90">
        <v>55.07</v>
      </c>
      <c r="CE162" s="90">
        <v>52.54</v>
      </c>
      <c r="CF162" s="90">
        <v>8</v>
      </c>
      <c r="CG162" s="90">
        <v>8</v>
      </c>
      <c r="CH162" s="91">
        <v>72</v>
      </c>
      <c r="CI162" s="51">
        <f>IFERROR(TOWER_DATA[[#This Row],[Top '[m']]]-TOWER_DATA[[#This Row],[Bottom '[m']]], "")</f>
        <v>2.5300000000000011</v>
      </c>
      <c r="CJ162" s="167">
        <f>IFERROR(-(TOWER_DATA[[#This Row],[D, bottom '[m']]]-TOWER_DATA[[#This Row],[D, top '[m']]])/(TOWER_DATA[[#This Row],[Bottom '[m']]]-TOWER_DATA[[#This Row],[Top '[m']]]),"")</f>
        <v>0</v>
      </c>
      <c r="CK162" s="121" t="str">
        <f t="shared" si="5"/>
        <v/>
      </c>
      <c r="CL162" s="50">
        <f>IFERROR((TOWER_DATA[[#This Row],[D, bottom '[m']]]+TOWER_DATA[[#This Row],[D, top '[m']]])/(2*TOWER_DATA[[#This Row],[t '[mm']]]/1000),"")</f>
        <v>111.11111111111111</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v>51</v>
      </c>
      <c r="CD163" s="90">
        <v>52.54</v>
      </c>
      <c r="CE163" s="90">
        <v>49.93</v>
      </c>
      <c r="CF163" s="90">
        <v>7.99</v>
      </c>
      <c r="CG163" s="90">
        <v>7.99</v>
      </c>
      <c r="CH163" s="91">
        <v>58</v>
      </c>
      <c r="CI163" s="51">
        <f>IFERROR(TOWER_DATA[[#This Row],[Top '[m']]]-TOWER_DATA[[#This Row],[Bottom '[m']]], "")</f>
        <v>2.6099999999999994</v>
      </c>
      <c r="CJ163" s="167">
        <f>IFERROR(-(TOWER_DATA[[#This Row],[D, bottom '[m']]]-TOWER_DATA[[#This Row],[D, top '[m']]])/(TOWER_DATA[[#This Row],[Bottom '[m']]]-TOWER_DATA[[#This Row],[Top '[m']]]),"")</f>
        <v>0</v>
      </c>
      <c r="CK163" s="121" t="str">
        <f t="shared" si="5"/>
        <v/>
      </c>
      <c r="CL163" s="50">
        <f>IFERROR((TOWER_DATA[[#This Row],[D, bottom '[m']]]+TOWER_DATA[[#This Row],[D, top '[m']]])/(2*TOWER_DATA[[#This Row],[t '[mm']]]/1000),"")</f>
        <v>137.75862068965517</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v>52</v>
      </c>
      <c r="CD164" s="90">
        <v>49.93</v>
      </c>
      <c r="CE164" s="90">
        <v>47.32</v>
      </c>
      <c r="CF164" s="90">
        <v>7.99</v>
      </c>
      <c r="CG164" s="90">
        <v>7.99</v>
      </c>
      <c r="CH164" s="91">
        <v>59</v>
      </c>
      <c r="CI164" s="51">
        <f>IFERROR(TOWER_DATA[[#This Row],[Top '[m']]]-TOWER_DATA[[#This Row],[Bottom '[m']]], "")</f>
        <v>2.6099999999999994</v>
      </c>
      <c r="CJ164" s="167">
        <f>IFERROR(-(TOWER_DATA[[#This Row],[D, bottom '[m']]]-TOWER_DATA[[#This Row],[D, top '[m']]])/(TOWER_DATA[[#This Row],[Bottom '[m']]]-TOWER_DATA[[#This Row],[Top '[m']]]),"")</f>
        <v>0</v>
      </c>
      <c r="CK164" s="121" t="str">
        <f t="shared" si="5"/>
        <v/>
      </c>
      <c r="CL164" s="50">
        <f>IFERROR((TOWER_DATA[[#This Row],[D, bottom '[m']]]+TOWER_DATA[[#This Row],[D, top '[m']]])/(2*TOWER_DATA[[#This Row],[t '[mm']]]/1000),"")</f>
        <v>135.42372881355934</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v>53</v>
      </c>
      <c r="CD165" s="90">
        <v>47.32</v>
      </c>
      <c r="CE165" s="90">
        <v>44.72</v>
      </c>
      <c r="CF165" s="90">
        <v>7.99</v>
      </c>
      <c r="CG165" s="90">
        <v>7.99</v>
      </c>
      <c r="CH165" s="91">
        <v>60</v>
      </c>
      <c r="CI165" s="51">
        <f>IFERROR(TOWER_DATA[[#This Row],[Top '[m']]]-TOWER_DATA[[#This Row],[Bottom '[m']]], "")</f>
        <v>2.6000000000000014</v>
      </c>
      <c r="CJ165" s="167">
        <f>IFERROR(-(TOWER_DATA[[#This Row],[D, bottom '[m']]]-TOWER_DATA[[#This Row],[D, top '[m']]])/(TOWER_DATA[[#This Row],[Bottom '[m']]]-TOWER_DATA[[#This Row],[Top '[m']]]),"")</f>
        <v>0</v>
      </c>
      <c r="CK165" s="121" t="str">
        <f t="shared" si="5"/>
        <v/>
      </c>
      <c r="CL165" s="50">
        <f>IFERROR((TOWER_DATA[[#This Row],[D, bottom '[m']]]+TOWER_DATA[[#This Row],[D, top '[m']]])/(2*TOWER_DATA[[#This Row],[t '[mm']]]/1000),"")</f>
        <v>133.16666666666669</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v>54</v>
      </c>
      <c r="CD166" s="90">
        <v>44.72</v>
      </c>
      <c r="CE166" s="90">
        <v>42.11</v>
      </c>
      <c r="CF166" s="90">
        <v>7.99</v>
      </c>
      <c r="CG166" s="90">
        <v>7.99</v>
      </c>
      <c r="CH166" s="91">
        <v>62</v>
      </c>
      <c r="CI166" s="51">
        <f>IFERROR(TOWER_DATA[[#This Row],[Top '[m']]]-TOWER_DATA[[#This Row],[Bottom '[m']]], "")</f>
        <v>2.6099999999999994</v>
      </c>
      <c r="CJ166" s="167">
        <f>IFERROR(-(TOWER_DATA[[#This Row],[D, bottom '[m']]]-TOWER_DATA[[#This Row],[D, top '[m']]])/(TOWER_DATA[[#This Row],[Bottom '[m']]]-TOWER_DATA[[#This Row],[Top '[m']]]),"")</f>
        <v>0</v>
      </c>
      <c r="CK166" s="121" t="str">
        <f t="shared" si="5"/>
        <v/>
      </c>
      <c r="CL166" s="50">
        <f>IFERROR((TOWER_DATA[[#This Row],[D, bottom '[m']]]+TOWER_DATA[[#This Row],[D, top '[m']]])/(2*TOWER_DATA[[#This Row],[t '[mm']]]/1000),"")</f>
        <v>128.87096774193549</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v>55</v>
      </c>
      <c r="CD167" s="90">
        <v>42.11</v>
      </c>
      <c r="CE167" s="90">
        <v>39.5</v>
      </c>
      <c r="CF167" s="90">
        <v>8</v>
      </c>
      <c r="CG167" s="90">
        <v>8</v>
      </c>
      <c r="CH167" s="91">
        <v>70</v>
      </c>
      <c r="CI167" s="51">
        <f>IFERROR(TOWER_DATA[[#This Row],[Top '[m']]]-TOWER_DATA[[#This Row],[Bottom '[m']]], "")</f>
        <v>2.6099999999999994</v>
      </c>
      <c r="CJ167" s="167">
        <f>IFERROR(-(TOWER_DATA[[#This Row],[D, bottom '[m']]]-TOWER_DATA[[#This Row],[D, top '[m']]])/(TOWER_DATA[[#This Row],[Bottom '[m']]]-TOWER_DATA[[#This Row],[Top '[m']]]),"")</f>
        <v>0</v>
      </c>
      <c r="CK167" s="121" t="str">
        <f t="shared" si="5"/>
        <v/>
      </c>
      <c r="CL167" s="50">
        <f>IFERROR((TOWER_DATA[[#This Row],[D, bottom '[m']]]+TOWER_DATA[[#This Row],[D, top '[m']]])/(2*TOWER_DATA[[#This Row],[t '[mm']]]/1000),"")</f>
        <v>114.28571428571428</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v>56</v>
      </c>
      <c r="CD168" s="90">
        <v>39.5</v>
      </c>
      <c r="CE168" s="90">
        <v>36.79</v>
      </c>
      <c r="CF168" s="90">
        <v>8.01</v>
      </c>
      <c r="CG168" s="90">
        <v>8</v>
      </c>
      <c r="CH168" s="91">
        <v>84</v>
      </c>
      <c r="CI168" s="51">
        <f>IFERROR(TOWER_DATA[[#This Row],[Top '[m']]]-TOWER_DATA[[#This Row],[Bottom '[m']]], "")</f>
        <v>2.7100000000000009</v>
      </c>
      <c r="CJ168" s="167">
        <f>IFERROR(-(TOWER_DATA[[#This Row],[D, bottom '[m']]]-TOWER_DATA[[#This Row],[D, top '[m']]])/(TOWER_DATA[[#This Row],[Bottom '[m']]]-TOWER_DATA[[#This Row],[Top '[m']]]),"")</f>
        <v>-3.6900369003689238E-3</v>
      </c>
      <c r="CK168" s="121" t="str">
        <f t="shared" si="5"/>
        <v/>
      </c>
      <c r="CL168" s="50">
        <f>IFERROR((TOWER_DATA[[#This Row],[D, bottom '[m']]]+TOWER_DATA[[#This Row],[D, top '[m']]])/(2*TOWER_DATA[[#This Row],[t '[mm']]]/1000),"")</f>
        <v>95.297619047619037</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v>57</v>
      </c>
      <c r="CD169" s="90">
        <v>36.79</v>
      </c>
      <c r="CE169" s="90">
        <v>36.590000000000003</v>
      </c>
      <c r="CF169" s="90">
        <v>8</v>
      </c>
      <c r="CG169" s="90">
        <v>8</v>
      </c>
      <c r="CH169" s="91">
        <v>84</v>
      </c>
      <c r="CI169" s="51">
        <f>IFERROR(TOWER_DATA[[#This Row],[Top '[m']]]-TOWER_DATA[[#This Row],[Bottom '[m']]], "")</f>
        <v>0.19999999999999574</v>
      </c>
      <c r="CJ169" s="167">
        <f>IFERROR(-(TOWER_DATA[[#This Row],[D, bottom '[m']]]-TOWER_DATA[[#This Row],[D, top '[m']]])/(TOWER_DATA[[#This Row],[Bottom '[m']]]-TOWER_DATA[[#This Row],[Top '[m']]]),"")</f>
        <v>0</v>
      </c>
      <c r="CK169" s="121" t="str">
        <f t="shared" si="5"/>
        <v/>
      </c>
      <c r="CL169" s="50">
        <f>IFERROR((TOWER_DATA[[#This Row],[D, bottom '[m']]]+TOWER_DATA[[#This Row],[D, top '[m']]])/(2*TOWER_DATA[[#This Row],[t '[mm']]]/1000),"")</f>
        <v>95.238095238095227</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v>58</v>
      </c>
      <c r="CD170" s="90">
        <v>36.590000000000003</v>
      </c>
      <c r="CE170" s="90">
        <v>35.979999999999997</v>
      </c>
      <c r="CF170" s="90">
        <v>8</v>
      </c>
      <c r="CG170" s="90">
        <v>8</v>
      </c>
      <c r="CH170" s="91">
        <v>84</v>
      </c>
      <c r="CI170" s="51">
        <f>IFERROR(TOWER_DATA[[#This Row],[Top '[m']]]-TOWER_DATA[[#This Row],[Bottom '[m']]], "")</f>
        <v>0.61000000000000654</v>
      </c>
      <c r="CJ170" s="167">
        <f>IFERROR(-(TOWER_DATA[[#This Row],[D, bottom '[m']]]-TOWER_DATA[[#This Row],[D, top '[m']]])/(TOWER_DATA[[#This Row],[Bottom '[m']]]-TOWER_DATA[[#This Row],[Top '[m']]]),"")</f>
        <v>0</v>
      </c>
      <c r="CK170" s="121" t="str">
        <f t="shared" si="5"/>
        <v/>
      </c>
      <c r="CL170" s="50">
        <f>IFERROR((TOWER_DATA[[#This Row],[D, bottom '[m']]]+TOWER_DATA[[#This Row],[D, top '[m']]])/(2*TOWER_DATA[[#This Row],[t '[mm']]]/1000),"")</f>
        <v>95.238095238095227</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v>59</v>
      </c>
      <c r="CD171" s="90">
        <v>35.979999999999997</v>
      </c>
      <c r="CE171" s="90">
        <v>33.36</v>
      </c>
      <c r="CF171" s="90">
        <v>8</v>
      </c>
      <c r="CG171" s="90">
        <v>8</v>
      </c>
      <c r="CH171" s="91">
        <v>84</v>
      </c>
      <c r="CI171" s="51">
        <f>IFERROR(TOWER_DATA[[#This Row],[Top '[m']]]-TOWER_DATA[[#This Row],[Bottom '[m']]], "")</f>
        <v>2.6199999999999974</v>
      </c>
      <c r="CJ171" s="167">
        <f>IFERROR(-(TOWER_DATA[[#This Row],[D, bottom '[m']]]-TOWER_DATA[[#This Row],[D, top '[m']]])/(TOWER_DATA[[#This Row],[Bottom '[m']]]-TOWER_DATA[[#This Row],[Top '[m']]]),"")</f>
        <v>0</v>
      </c>
      <c r="CK171" s="121" t="str">
        <f t="shared" si="5"/>
        <v/>
      </c>
      <c r="CL171" s="50">
        <f>IFERROR((TOWER_DATA[[#This Row],[D, bottom '[m']]]+TOWER_DATA[[#This Row],[D, top '[m']]])/(2*TOWER_DATA[[#This Row],[t '[mm']]]/1000),"")</f>
        <v>95.238095238095227</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v>60</v>
      </c>
      <c r="CD172" s="90">
        <v>33.36</v>
      </c>
      <c r="CE172" s="90">
        <v>30.43</v>
      </c>
      <c r="CF172" s="90">
        <v>8</v>
      </c>
      <c r="CG172" s="90">
        <v>8</v>
      </c>
      <c r="CH172" s="91">
        <v>88</v>
      </c>
      <c r="CI172" s="51">
        <f>IFERROR(TOWER_DATA[[#This Row],[Top '[m']]]-TOWER_DATA[[#This Row],[Bottom '[m']]], "")</f>
        <v>2.9299999999999997</v>
      </c>
      <c r="CJ172" s="167">
        <f>IFERROR(-(TOWER_DATA[[#This Row],[D, bottom '[m']]]-TOWER_DATA[[#This Row],[D, top '[m']]])/(TOWER_DATA[[#This Row],[Bottom '[m']]]-TOWER_DATA[[#This Row],[Top '[m']]]),"")</f>
        <v>0</v>
      </c>
      <c r="CK172" s="121" t="str">
        <f t="shared" si="5"/>
        <v/>
      </c>
      <c r="CL172" s="50">
        <f>IFERROR((TOWER_DATA[[#This Row],[D, bottom '[m']]]+TOWER_DATA[[#This Row],[D, top '[m']]])/(2*TOWER_DATA[[#This Row],[t '[mm']]]/1000),"")</f>
        <v>90.909090909090921</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v>61</v>
      </c>
      <c r="CD173" s="90">
        <v>30.43</v>
      </c>
      <c r="CE173" s="90">
        <v>27.5</v>
      </c>
      <c r="CF173" s="90">
        <v>8.02</v>
      </c>
      <c r="CG173" s="90">
        <v>7.99</v>
      </c>
      <c r="CH173" s="91">
        <v>102</v>
      </c>
      <c r="CI173" s="51">
        <f>IFERROR(TOWER_DATA[[#This Row],[Top '[m']]]-TOWER_DATA[[#This Row],[Bottom '[m']]], "")</f>
        <v>2.9299999999999997</v>
      </c>
      <c r="CJ173" s="167">
        <f>IFERROR(-(TOWER_DATA[[#This Row],[D, bottom '[m']]]-TOWER_DATA[[#This Row],[D, top '[m']]])/(TOWER_DATA[[#This Row],[Bottom '[m']]]-TOWER_DATA[[#This Row],[Top '[m']]]),"")</f>
        <v>-1.0238907849829134E-2</v>
      </c>
      <c r="CK173" s="121" t="str">
        <f t="shared" si="5"/>
        <v/>
      </c>
      <c r="CL173" s="50">
        <f>IFERROR((TOWER_DATA[[#This Row],[D, bottom '[m']]]+TOWER_DATA[[#This Row],[D, top '[m']]])/(2*TOWER_DATA[[#This Row],[t '[mm']]]/1000),"")</f>
        <v>78.480392156862735</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v>62</v>
      </c>
      <c r="CD174" s="90">
        <v>27.5</v>
      </c>
      <c r="CE174" s="90">
        <v>25.92</v>
      </c>
      <c r="CF174" s="90">
        <v>8</v>
      </c>
      <c r="CG174" s="90">
        <v>8</v>
      </c>
      <c r="CH174" s="91">
        <v>116</v>
      </c>
      <c r="CI174" s="51">
        <f>IFERROR(TOWER_DATA[[#This Row],[Top '[m']]]-TOWER_DATA[[#This Row],[Bottom '[m']]], "")</f>
        <v>1.5799999999999983</v>
      </c>
      <c r="CJ174" s="167">
        <f>IFERROR(-(TOWER_DATA[[#This Row],[D, bottom '[m']]]-TOWER_DATA[[#This Row],[D, top '[m']]])/(TOWER_DATA[[#This Row],[Bottom '[m']]]-TOWER_DATA[[#This Row],[Top '[m']]]),"")</f>
        <v>0</v>
      </c>
      <c r="CK174" s="121" t="str">
        <f t="shared" si="5"/>
        <v/>
      </c>
      <c r="CL174" s="50">
        <f>IFERROR((TOWER_DATA[[#This Row],[D, bottom '[m']]]+TOWER_DATA[[#This Row],[D, top '[m']]])/(2*TOWER_DATA[[#This Row],[t '[mm']]]/1000),"")</f>
        <v>68.965517241379303</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v>63</v>
      </c>
      <c r="CD175" s="90">
        <v>25.92</v>
      </c>
      <c r="CE175" s="90">
        <v>22.96</v>
      </c>
      <c r="CF175" s="90">
        <v>8</v>
      </c>
      <c r="CG175" s="90">
        <v>8</v>
      </c>
      <c r="CH175" s="91">
        <v>116</v>
      </c>
      <c r="CI175" s="51">
        <f>IFERROR(TOWER_DATA[[#This Row],[Top '[m']]]-TOWER_DATA[[#This Row],[Bottom '[m']]], "")</f>
        <v>2.9600000000000009</v>
      </c>
      <c r="CJ175" s="167">
        <f>IFERROR(-(TOWER_DATA[[#This Row],[D, bottom '[m']]]-TOWER_DATA[[#This Row],[D, top '[m']]])/(TOWER_DATA[[#This Row],[Bottom '[m']]]-TOWER_DATA[[#This Row],[Top '[m']]]),"")</f>
        <v>0</v>
      </c>
      <c r="CK175" s="121" t="str">
        <f t="shared" si="5"/>
        <v/>
      </c>
      <c r="CL175" s="50">
        <f>IFERROR((TOWER_DATA[[#This Row],[D, bottom '[m']]]+TOWER_DATA[[#This Row],[D, top '[m']]])/(2*TOWER_DATA[[#This Row],[t '[mm']]]/1000),"")</f>
        <v>68.965517241379303</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v>64</v>
      </c>
      <c r="CD176" s="90">
        <v>22.96</v>
      </c>
      <c r="CE176" s="90">
        <v>21.71</v>
      </c>
      <c r="CF176" s="90">
        <v>8</v>
      </c>
      <c r="CG176" s="90">
        <v>8</v>
      </c>
      <c r="CH176" s="91">
        <v>116</v>
      </c>
      <c r="CI176" s="51">
        <f>IFERROR(TOWER_DATA[[#This Row],[Top '[m']]]-TOWER_DATA[[#This Row],[Bottom '[m']]], "")</f>
        <v>1.25</v>
      </c>
      <c r="CJ176" s="167">
        <f>IFERROR(-(TOWER_DATA[[#This Row],[D, bottom '[m']]]-TOWER_DATA[[#This Row],[D, top '[m']]])/(TOWER_DATA[[#This Row],[Bottom '[m']]]-TOWER_DATA[[#This Row],[Top '[m']]]),"")</f>
        <v>0</v>
      </c>
      <c r="CK176" s="121" t="str">
        <f t="shared" si="5"/>
        <v/>
      </c>
      <c r="CL176" s="50">
        <f>IFERROR((TOWER_DATA[[#This Row],[D, bottom '[m']]]+TOWER_DATA[[#This Row],[D, top '[m']]])/(2*TOWER_DATA[[#This Row],[t '[mm']]]/1000),"")</f>
        <v>68.965517241379303</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v>65</v>
      </c>
      <c r="CD177" s="90">
        <v>21.71</v>
      </c>
      <c r="CE177" s="90">
        <v>21.47</v>
      </c>
      <c r="CF177" s="90">
        <v>8</v>
      </c>
      <c r="CG177" s="90">
        <v>8</v>
      </c>
      <c r="CH177" s="91">
        <v>116</v>
      </c>
      <c r="CI177" s="51">
        <f>IFERROR(TOWER_DATA[[#This Row],[Top '[m']]]-TOWER_DATA[[#This Row],[Bottom '[m']]], "")</f>
        <v>0.24000000000000199</v>
      </c>
      <c r="CJ177" s="167">
        <f>IFERROR(-(TOWER_DATA[[#This Row],[D, bottom '[m']]]-TOWER_DATA[[#This Row],[D, top '[m']]])/(TOWER_DATA[[#This Row],[Bottom '[m']]]-TOWER_DATA[[#This Row],[Top '[m']]]),"")</f>
        <v>0</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f>IFERROR((TOWER_DATA[[#This Row],[D, bottom '[m']]]+TOWER_DATA[[#This Row],[D, top '[m']]])/(2*TOWER_DATA[[#This Row],[t '[mm']]]/1000),"")</f>
        <v>68.965517241379303</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50"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72" priority="51">
      <formula>E2011&lt;&gt;_xludf.INDIRECT("B" &amp; _xludf.ROW() + 200)</formula>
    </cfRule>
  </conditionalFormatting>
  <conditionalFormatting sqref="E136:J221 DP111:DV111 DY135:DY138 DX136:DX139 DP112:DW176 Q119:Q162 Q115:Q116">
    <cfRule type="expression" dxfId="71" priority="53">
      <formula>#REF!&lt;&gt;_xludf.INDIRECT(_xludf.ADDRESS(_xludf.ROW()-200,_xludf.COLUMN()))</formula>
    </cfRule>
  </conditionalFormatting>
  <conditionalFormatting sqref="G223">
    <cfRule type="expression" dxfId="70" priority="58">
      <formula>#REF!&lt;&gt;_xludf.INDIRECT(_xludf.ADDRESS(_xludf.ROW()-200,_xludf.COLUMN()))</formula>
    </cfRule>
  </conditionalFormatting>
  <conditionalFormatting sqref="E222:E226">
    <cfRule type="expression" dxfId="69" priority="76">
      <formula>#REF!&lt;&gt;_xludf.INDIRECT(_xludf.ADDRESS(_xludf.ROW()-200,_xludf.COLUMN()))</formula>
    </cfRule>
  </conditionalFormatting>
  <conditionalFormatting sqref="Q168:Q182">
    <cfRule type="expression" dxfId="68" priority="82">
      <formula>Q23&lt;&gt;_xludf.INDIRECT(_xludf.ADDRESS(_xludf.ROW()-200,_xludf.COLUMN()))</formula>
    </cfRule>
  </conditionalFormatting>
  <conditionalFormatting sqref="Q183:Q185">
    <cfRule type="expression" dxfId="67" priority="133">
      <formula>#REF!&lt;&gt;_xludf.INDIRECT(_xludf.ADDRESS(_xludf.ROW()-200,_xludf.COLUMN()))</formula>
    </cfRule>
  </conditionalFormatting>
  <conditionalFormatting sqref="J237">
    <cfRule type="expression" dxfId="66" priority="182">
      <formula>K126&lt;&gt;_xludf.INDIRECT(_xludf.ADDRESS(_xludf.ROW()-200,_xludf.COLUMN()))</formula>
    </cfRule>
  </conditionalFormatting>
  <conditionalFormatting sqref="H223">
    <cfRule type="expression" dxfId="65" priority="184">
      <formula>F113&lt;&gt;_xludf.INDIRECT(_xludf.ADDRESS(_xludf.ROW()-200,_xludf.COLUMN()))</formula>
    </cfRule>
  </conditionalFormatting>
  <conditionalFormatting sqref="J227:J236 E227:I244 J238:J244">
    <cfRule type="expression" dxfId="64" priority="185">
      <formula>E117&lt;&gt;_xludf.INDIRECT(_xludf.ADDRESS(_xludf.ROW()-200,_xludf.COLUMN()))</formula>
    </cfRule>
  </conditionalFormatting>
  <conditionalFormatting sqref="F223:F226 G224:H226 F222:J222 I223:J226 AU226:AV229">
    <cfRule type="expression" dxfId="63" priority="188">
      <formula>E112&lt;&gt;_xludf.INDIRECT(_xludf.ADDRESS(_xludf.ROW()-200,_xludf.COLUMN()))</formula>
    </cfRule>
  </conditionalFormatting>
  <conditionalFormatting sqref="AQ2014">
    <cfRule type="expression" dxfId="62" priority="25">
      <formula>AQ2013&lt;&gt;_xludf.INDIRECT("B" &amp; _xludf.ROW() + 200)</formula>
    </cfRule>
  </conditionalFormatting>
  <conditionalFormatting sqref="AX138 BA115:BA118 AX139:BA162 AQ139:AV224 BA126:BA138">
    <cfRule type="expression" dxfId="61" priority="26">
      <formula>#REF!&lt;&gt;_xludf.INDIRECT(_xludf.ADDRESS(_xludf.ROW()-200,_xludf.COLUMN()))</formula>
    </cfRule>
  </conditionalFormatting>
  <conditionalFormatting sqref="AS226">
    <cfRule type="expression" dxfId="60" priority="28">
      <formula>#REF!&lt;&gt;_xludf.INDIRECT(_xludf.ADDRESS(_xludf.ROW()-200,_xludf.COLUMN()))</formula>
    </cfRule>
  </conditionalFormatting>
  <conditionalFormatting sqref="AQ225:AQ229">
    <cfRule type="expression" dxfId="59" priority="29">
      <formula>#REF!&lt;&gt;_xludf.INDIRECT(_xludf.ADDRESS(_xludf.ROW()-200,_xludf.COLUMN()))</formula>
    </cfRule>
  </conditionalFormatting>
  <conditionalFormatting sqref="AZ185 BA183:BA185">
    <cfRule type="expression" dxfId="58" priority="31">
      <formula>#REF!&lt;&gt;_xludf.INDIRECT(_xludf.ADDRESS(_xludf.ROW()-200,_xludf.COLUMN()))</formula>
    </cfRule>
  </conditionalFormatting>
  <conditionalFormatting sqref="AZ168:AZ184">
    <cfRule type="expression" dxfId="57" priority="32">
      <formula>AZ118&lt;&gt;_xludf.INDIRECT(_xludf.ADDRESS(_xludf.ROW()-200,_xludf.COLUMN()))</formula>
    </cfRule>
  </conditionalFormatting>
  <conditionalFormatting sqref="AX168:AY185">
    <cfRule type="expression" dxfId="56" priority="33">
      <formula>AX117&lt;&gt;_xludf.INDIRECT(_xludf.ADDRESS(_xludf.ROW()-200,_xludf.COLUMN()))</formula>
    </cfRule>
  </conditionalFormatting>
  <conditionalFormatting sqref="AV240">
    <cfRule type="expression" dxfId="55" priority="34">
      <formula>AW126&lt;&gt;_xludf.INDIRECT(_xludf.ADDRESS(_xludf.ROW()-200,_xludf.COLUMN()))</formula>
    </cfRule>
  </conditionalFormatting>
  <conditionalFormatting sqref="AX163:BA167">
    <cfRule type="expression" dxfId="54" priority="35">
      <formula>AW112&lt;&gt;_xludf.INDIRECT(_xludf.ADDRESS(_xludf.ROW()-200,_xludf.COLUMN()))</formula>
    </cfRule>
  </conditionalFormatting>
  <conditionalFormatting sqref="AT226">
    <cfRule type="expression" dxfId="53" priority="36">
      <formula>AR116&lt;&gt;_xludf.INDIRECT(_xludf.ADDRESS(_xludf.ROW()-200,_xludf.COLUMN()))</formula>
    </cfRule>
  </conditionalFormatting>
  <conditionalFormatting sqref="AV230:AV239 AQ230:AU247 AV241:AV247">
    <cfRule type="expression" dxfId="52" priority="37">
      <formula>AQ120&lt;&gt;_xludf.INDIRECT(_xludf.ADDRESS(_xludf.ROW()-200,_xludf.COLUMN()))</formula>
    </cfRule>
  </conditionalFormatting>
  <conditionalFormatting sqref="AS227:AT229">
    <cfRule type="expression" dxfId="51" priority="38">
      <formula>AR117&lt;&gt;_xludf.INDIRECT(_xludf.ADDRESS(_xludf.ROW()-200,_xludf.COLUMN()))</formula>
    </cfRule>
  </conditionalFormatting>
  <conditionalFormatting sqref="CC2053">
    <cfRule type="expression" dxfId="50" priority="11">
      <formula>CC2052&lt;&gt;_xludf.INDIRECT("B" &amp; _xludf.ROW() + 200)</formula>
    </cfRule>
  </conditionalFormatting>
  <conditionalFormatting sqref="CC178:CH263">
    <cfRule type="expression" dxfId="49" priority="12">
      <formula>#REF!&lt;&gt;_xludf.INDIRECT(_xludf.ADDRESS(_xludf.ROW()-200,_xludf.COLUMN()))</formula>
    </cfRule>
  </conditionalFormatting>
  <conditionalFormatting sqref="CE265">
    <cfRule type="expression" dxfId="48" priority="14">
      <formula>#REF!&lt;&gt;_xludf.INDIRECT(_xludf.ADDRESS(_xludf.ROW()-200,_xludf.COLUMN()))</formula>
    </cfRule>
  </conditionalFormatting>
  <conditionalFormatting sqref="CC264:CC268">
    <cfRule type="expression" dxfId="47" priority="15">
      <formula>#REF!&lt;&gt;_xludf.INDIRECT(_xludf.ADDRESS(_xludf.ROW()-200,_xludf.COLUMN()))</formula>
    </cfRule>
  </conditionalFormatting>
  <conditionalFormatting sqref="CH279">
    <cfRule type="expression" dxfId="46" priority="20">
      <formula>CI126&lt;&gt;_xludf.INDIRECT(_xludf.ADDRESS(_xludf.ROW()-200,_xludf.COLUMN()))</formula>
    </cfRule>
  </conditionalFormatting>
  <conditionalFormatting sqref="CF265">
    <cfRule type="expression" dxfId="45" priority="22">
      <formula>CD113&lt;&gt;_xludf.INDIRECT(_xludf.ADDRESS(_xludf.ROW()-200,_xludf.COLUMN()))</formula>
    </cfRule>
  </conditionalFormatting>
  <conditionalFormatting sqref="CH269:CH278 CC269:CG286 CH280:CH286">
    <cfRule type="expression" dxfId="44" priority="23">
      <formula>CC117&lt;&gt;_xludf.INDIRECT(_xludf.ADDRESS(_xludf.ROW()-200,_xludf.COLUMN()))</formula>
    </cfRule>
  </conditionalFormatting>
  <conditionalFormatting sqref="CD265:CD268 CE266:CF268 CD264:CH264 CG265:CH268">
    <cfRule type="expression" dxfId="43" priority="24">
      <formula>CC112&lt;&gt;_xludf.INDIRECT(_xludf.ADDRESS(_xludf.ROW()-200,_xludf.COLUMN()))</formula>
    </cfRule>
  </conditionalFormatting>
  <conditionalFormatting sqref="AR226:AR229">
    <cfRule type="expression" dxfId="42" priority="189">
      <formula>AQ116&lt;&gt;_xludf.INDIRECT(_xludf.ADDRESS(_xludf.ROW()-200,_xludf.COLUMN()))</formula>
    </cfRule>
  </conditionalFormatting>
  <conditionalFormatting sqref="AR225:AV225">
    <cfRule type="expression" dxfId="41" priority="190">
      <formula>AQ112&lt;&gt;_xludf.INDIRECT(_xludf.ADDRESS(_xludf.ROW()-200,_xludf.COLUMN()))</formula>
    </cfRule>
  </conditionalFormatting>
  <conditionalFormatting sqref="Q163:Q167">
    <cfRule type="expression" dxfId="40" priority="191">
      <formula>N112&lt;&gt;_xludf.INDIRECT(_xludf.ADDRESS(_xludf.ROW()-200,_xludf.COLUMN()))</formula>
    </cfRule>
  </conditionalFormatting>
  <conditionalFormatting sqref="BA168:BA182">
    <cfRule type="expression" dxfId="39"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38" priority="9">
      <formula>#REF!&lt;&gt;_xludf.INDIRECT(_xludf.ADDRESS(_xludf.ROW()-200,_xludf.COLUMN()))</formula>
    </cfRule>
  </conditionalFormatting>
  <conditionalFormatting sqref="BC119:BC162 BC685:BC728 BC115:BC116 BC681:BC682">
    <cfRule type="expression" dxfId="37" priority="5">
      <formula>#REF!&lt;&gt;_xludf.INDIRECT(_xludf.ADDRESS(_xludf.ROW()-200,_xludf.COLUMN()))</formula>
    </cfRule>
  </conditionalFormatting>
  <conditionalFormatting sqref="BC168:BC182 BC734:BC748">
    <cfRule type="expression" dxfId="36" priority="6">
      <formula>BC23&lt;&gt;_xludf.INDIRECT(_xludf.ADDRESS(_xludf.ROW()-200,_xludf.COLUMN()))</formula>
    </cfRule>
  </conditionalFormatting>
  <conditionalFormatting sqref="BC183:BC185 BC749:BC751">
    <cfRule type="expression" dxfId="35" priority="7">
      <formula>#REF!&lt;&gt;_xludf.INDIRECT(_xludf.ADDRESS(_xludf.ROW()-200,_xludf.COLUMN()))</formula>
    </cfRule>
  </conditionalFormatting>
  <conditionalFormatting sqref="BC163:BC167 BC729:BC733">
    <cfRule type="expression" dxfId="34" priority="8">
      <formula>AZ112&lt;&gt;_xludf.INDIRECT(_xludf.ADDRESS(_xludf.ROW()-200,_xludf.COLUMN()))</formula>
    </cfRule>
  </conditionalFormatting>
  <conditionalFormatting sqref="CO166:CO209 CO162:CO163">
    <cfRule type="expression" dxfId="33" priority="1">
      <formula>#REF!&lt;&gt;_xludf.INDIRECT(_xludf.ADDRESS(_xludf.ROW()-200,_xludf.COLUMN()))</formula>
    </cfRule>
  </conditionalFormatting>
  <conditionalFormatting sqref="CO215:CO229">
    <cfRule type="expression" dxfId="32" priority="2">
      <formula>CO23&lt;&gt;_xludf.INDIRECT(_xludf.ADDRESS(_xludf.ROW()-200,_xludf.COLUMN()))</formula>
    </cfRule>
  </conditionalFormatting>
  <conditionalFormatting sqref="CO230:CO232">
    <cfRule type="expression" dxfId="31" priority="3">
      <formula>#REF!&lt;&gt;_xludf.INDIRECT(_xludf.ADDRESS(_xludf.ROW()-200,_xludf.COLUMN()))</formula>
    </cfRule>
  </conditionalFormatting>
  <conditionalFormatting sqref="CO210:CO214">
    <cfRule type="expression" dxfId="30"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80</xdr:col>
                    <xdr:colOff>1607820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80</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83</xdr:col>
                    <xdr:colOff>1440180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81</xdr:col>
                    <xdr:colOff>1623060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81</xdr:col>
                    <xdr:colOff>1638300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abSelected="1" zoomScale="55" zoomScaleNormal="55" workbookViewId="0">
      <selection activeCell="G14" sqref="G14"/>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7" width="32.44140625" style="53"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customWidth="1"/>
    <col min="38" max="38" width="22.6640625" customWidth="1"/>
    <col min="39" max="39" width="14.44140625" customWidth="1"/>
    <col min="40" max="40" width="20.44140625" customWidth="1"/>
    <col min="41" max="43" width="14.44140625" customWidth="1"/>
    <col min="44" max="45" width="14.44140625" style="49" customWidth="1"/>
    <col min="46" max="46" width="20.44140625" style="49" customWidth="1"/>
    <col min="47" max="47" width="26.6640625" style="49" customWidth="1"/>
    <col min="48" max="48" width="17.44140625" style="49" customWidth="1"/>
    <col min="49" max="57" width="14.44140625" style="49"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357</v>
      </c>
      <c r="E1" s="113"/>
      <c r="F1" s="113"/>
      <c r="G1" s="113"/>
      <c r="H1" s="113"/>
      <c r="I1" s="112"/>
      <c r="Q1" s="118" t="s">
        <v>358</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419"/>
      <c r="AD3" s="419"/>
      <c r="AE3" s="419"/>
      <c r="AF3" s="419"/>
      <c r="AG3" s="419"/>
      <c r="AH3" s="419"/>
      <c r="AI3" s="419"/>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419"/>
      <c r="AD4" s="419"/>
      <c r="AE4" s="419"/>
      <c r="AF4" s="419"/>
      <c r="AG4" s="419"/>
      <c r="AH4" s="419"/>
      <c r="AI4" s="419"/>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C5" s="420"/>
      <c r="AD5" s="420"/>
      <c r="AE5" s="420"/>
      <c r="AF5" s="420"/>
      <c r="AG5" s="420"/>
      <c r="AH5" s="420"/>
      <c r="AI5" s="40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C6" s="420"/>
      <c r="AD6" s="420"/>
      <c r="AE6" s="420"/>
      <c r="AF6" s="420"/>
      <c r="AG6" s="420"/>
      <c r="AH6" s="420"/>
      <c r="AI6" s="407"/>
      <c r="AJ6" s="87"/>
      <c r="AK6" s="49"/>
      <c r="AL6" s="49"/>
      <c r="AM6" s="49"/>
      <c r="AN6" s="49"/>
      <c r="AO6" s="49"/>
      <c r="AP6" s="49"/>
      <c r="AQ6" s="49"/>
      <c r="BE6" s="77"/>
      <c r="BF6" s="49"/>
      <c r="CD6" s="87"/>
      <c r="CE6" s="49"/>
    </row>
    <row r="7" spans="1:83" ht="15" customHeight="1">
      <c r="A7" s="49" t="s">
        <v>87</v>
      </c>
      <c r="B7" s="259" t="s">
        <v>48</v>
      </c>
      <c r="C7" s="49" t="s">
        <v>57</v>
      </c>
      <c r="D7" s="49">
        <v>1</v>
      </c>
      <c r="E7" s="49" t="s">
        <v>52</v>
      </c>
      <c r="F7" s="49">
        <v>1</v>
      </c>
      <c r="G7" s="51">
        <v>161.47</v>
      </c>
      <c r="H7" s="51">
        <v>161.21</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52</v>
      </c>
      <c r="R7" s="53" t="s">
        <v>389</v>
      </c>
      <c r="S7" s="51">
        <v>161.34</v>
      </c>
      <c r="T7" s="51">
        <v>161.34</v>
      </c>
      <c r="U7" s="49">
        <v>6061</v>
      </c>
      <c r="V7" s="167"/>
      <c r="W7" s="121"/>
      <c r="X7" s="51"/>
      <c r="Y7" s="51"/>
      <c r="Z7" s="49"/>
      <c r="AA7" s="413"/>
      <c r="AB7" s="77"/>
      <c r="AC7" s="420"/>
      <c r="AD7" s="420"/>
      <c r="AE7" s="420"/>
      <c r="AF7" s="420"/>
      <c r="AG7" s="420"/>
      <c r="AH7" s="420"/>
      <c r="AI7" s="420"/>
      <c r="AJ7" s="87"/>
      <c r="AK7" s="49"/>
      <c r="AL7" s="49"/>
      <c r="AM7" s="49"/>
      <c r="AN7" s="49"/>
      <c r="AO7" s="49"/>
      <c r="AP7" s="49"/>
      <c r="AQ7" s="49"/>
      <c r="BE7" s="77"/>
      <c r="BF7" s="133"/>
      <c r="CD7" s="87"/>
      <c r="CE7" s="49"/>
    </row>
    <row r="8" spans="1:83" ht="15" customHeight="1">
      <c r="A8" s="49" t="s">
        <v>106</v>
      </c>
      <c r="B8" s="259"/>
      <c r="C8" s="49" t="s">
        <v>89</v>
      </c>
      <c r="D8" s="49">
        <v>2</v>
      </c>
      <c r="E8" s="49" t="s">
        <v>52</v>
      </c>
      <c r="F8" s="49">
        <v>2</v>
      </c>
      <c r="G8" s="51">
        <v>161.21</v>
      </c>
      <c r="H8" s="51">
        <v>158.31</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52</v>
      </c>
      <c r="R8" s="53" t="s">
        <v>390</v>
      </c>
      <c r="S8" s="51">
        <v>160.22999999999999</v>
      </c>
      <c r="T8" s="51">
        <v>160.22999999999999</v>
      </c>
      <c r="U8" s="49">
        <v>1428</v>
      </c>
      <c r="V8" s="167"/>
      <c r="W8" s="121"/>
      <c r="X8" s="51"/>
      <c r="Y8" s="51"/>
      <c r="Z8" s="49"/>
      <c r="AA8" s="413"/>
      <c r="AB8" s="297" t="s">
        <v>128</v>
      </c>
      <c r="AC8" s="420" t="s">
        <v>95</v>
      </c>
      <c r="AD8" s="420" t="s">
        <v>96</v>
      </c>
      <c r="AE8" s="420" t="s">
        <v>107</v>
      </c>
      <c r="AF8" s="420" t="s">
        <v>112</v>
      </c>
      <c r="AG8" s="420" t="s">
        <v>113</v>
      </c>
      <c r="AH8" s="420" t="s">
        <v>119</v>
      </c>
      <c r="AI8" s="420" t="s">
        <v>118</v>
      </c>
      <c r="AJ8" s="298" t="s">
        <v>19</v>
      </c>
      <c r="AK8" s="49"/>
      <c r="AL8" s="49"/>
      <c r="AM8" s="49"/>
      <c r="AN8" s="49"/>
      <c r="AO8" s="49"/>
      <c r="AP8" s="49"/>
      <c r="AQ8" s="49"/>
      <c r="BE8" s="77"/>
      <c r="BF8" s="49"/>
      <c r="CD8" s="87"/>
      <c r="CE8" s="49"/>
    </row>
    <row r="9" spans="1:83" ht="15" customHeight="1">
      <c r="A9" s="49" t="s">
        <v>90</v>
      </c>
      <c r="B9" s="259">
        <v>-43</v>
      </c>
      <c r="C9" s="49" t="s">
        <v>89</v>
      </c>
      <c r="D9" s="49">
        <v>3</v>
      </c>
      <c r="E9" s="49" t="s">
        <v>52</v>
      </c>
      <c r="F9" s="49">
        <v>3</v>
      </c>
      <c r="G9" s="51">
        <v>158.31</v>
      </c>
      <c r="H9" s="51">
        <v>157.01</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52</v>
      </c>
      <c r="R9" s="53" t="s">
        <v>391</v>
      </c>
      <c r="S9" s="51">
        <v>159.51</v>
      </c>
      <c r="T9" s="51">
        <v>159.51</v>
      </c>
      <c r="U9" s="49">
        <v>12008</v>
      </c>
      <c r="V9" s="167"/>
      <c r="W9" s="121"/>
      <c r="X9" s="51"/>
      <c r="Y9" s="51"/>
      <c r="Z9" s="49"/>
      <c r="AA9" s="413"/>
      <c r="AB9" s="227" t="s">
        <v>343</v>
      </c>
      <c r="AC9" s="420">
        <v>21.5</v>
      </c>
      <c r="AD9" s="420">
        <v>276</v>
      </c>
      <c r="AE9" s="420">
        <v>1394251</v>
      </c>
      <c r="AF9" s="420">
        <v>382420000</v>
      </c>
      <c r="AG9" s="420">
        <v>639730000</v>
      </c>
      <c r="AH9" s="420">
        <v>6.46</v>
      </c>
      <c r="AI9" s="420">
        <v>5.74</v>
      </c>
      <c r="AJ9" s="299" t="s">
        <v>344</v>
      </c>
      <c r="AK9" s="49"/>
      <c r="AL9" s="49"/>
      <c r="AM9" s="49"/>
      <c r="AN9" s="49"/>
      <c r="AO9" s="49"/>
      <c r="AP9" s="49"/>
      <c r="AQ9" s="49"/>
      <c r="BE9" s="77"/>
      <c r="BF9" s="49"/>
      <c r="CD9" s="87"/>
      <c r="CE9" s="49"/>
    </row>
    <row r="10" spans="1:83" ht="15" customHeight="1">
      <c r="A10" s="165" t="s">
        <v>437</v>
      </c>
      <c r="B10" s="259"/>
      <c r="C10" s="165" t="s">
        <v>89</v>
      </c>
      <c r="D10" s="49">
        <v>4</v>
      </c>
      <c r="E10" s="49" t="s">
        <v>52</v>
      </c>
      <c r="F10" s="49">
        <v>4</v>
      </c>
      <c r="G10" s="51">
        <v>157.01</v>
      </c>
      <c r="H10" s="51">
        <v>154.07</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52</v>
      </c>
      <c r="R10" s="53" t="s">
        <v>392</v>
      </c>
      <c r="S10" s="51">
        <v>159.16</v>
      </c>
      <c r="T10" s="51">
        <v>159.16</v>
      </c>
      <c r="U10" s="49">
        <v>17996</v>
      </c>
      <c r="V10" s="167"/>
      <c r="W10" s="121"/>
      <c r="X10" s="51"/>
      <c r="Y10" s="51"/>
      <c r="Z10" s="49"/>
      <c r="AA10" s="413"/>
      <c r="AB10" s="77"/>
      <c r="AC10" s="420"/>
      <c r="AD10" s="420"/>
      <c r="AE10" s="420"/>
      <c r="AF10" s="420"/>
      <c r="AG10" s="420"/>
      <c r="AH10" s="420"/>
      <c r="AI10" s="420"/>
      <c r="AJ10" s="298"/>
      <c r="AK10" s="49"/>
      <c r="AL10" s="49"/>
      <c r="AM10" s="49"/>
      <c r="AN10" s="49"/>
      <c r="AO10" s="49"/>
      <c r="AP10" s="49"/>
      <c r="AQ10" s="49"/>
      <c r="BE10" s="77"/>
      <c r="BF10" s="49"/>
      <c r="CD10" s="87"/>
      <c r="CE10" s="49"/>
    </row>
    <row r="11" spans="1:83" ht="16.95" customHeight="1">
      <c r="A11" s="165" t="s">
        <v>436</v>
      </c>
      <c r="B11" s="259"/>
      <c r="C11" s="165" t="s">
        <v>57</v>
      </c>
      <c r="D11" s="49">
        <v>5</v>
      </c>
      <c r="E11" s="49" t="s">
        <v>52</v>
      </c>
      <c r="F11" s="49">
        <v>5</v>
      </c>
      <c r="G11" s="51">
        <v>154.07</v>
      </c>
      <c r="H11" s="51">
        <v>151.13</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52</v>
      </c>
      <c r="R11" s="53" t="s">
        <v>391</v>
      </c>
      <c r="S11" s="51">
        <v>155.87</v>
      </c>
      <c r="T11" s="51">
        <v>155.87</v>
      </c>
      <c r="U11" s="49">
        <v>12209</v>
      </c>
      <c r="V11" s="167"/>
      <c r="W11" s="121"/>
      <c r="X11" s="51"/>
      <c r="Y11" s="51"/>
      <c r="Z11" s="49"/>
      <c r="AA11" s="413"/>
      <c r="AB11" s="77"/>
      <c r="AC11" s="420"/>
      <c r="AD11" s="420"/>
      <c r="AE11" s="420"/>
      <c r="AF11" s="420"/>
      <c r="AG11" s="420"/>
      <c r="AH11" s="420"/>
      <c r="AI11" s="420"/>
      <c r="AJ11" s="298"/>
      <c r="AK11" s="49"/>
      <c r="AL11" s="49"/>
      <c r="AM11" s="49"/>
      <c r="AN11" s="49"/>
      <c r="AO11" s="49"/>
      <c r="AP11" s="49"/>
      <c r="AQ11" s="49"/>
      <c r="BE11" s="77"/>
      <c r="BF11" s="49"/>
      <c r="CD11" s="87"/>
      <c r="CE11" s="49"/>
    </row>
    <row r="12" spans="1:83">
      <c r="D12" s="49">
        <v>6</v>
      </c>
      <c r="E12" s="49" t="s">
        <v>52</v>
      </c>
      <c r="F12" s="49">
        <v>6</v>
      </c>
      <c r="G12" s="51">
        <v>151.13</v>
      </c>
      <c r="H12" s="51">
        <v>148.57</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52</v>
      </c>
      <c r="R12" s="53" t="s">
        <v>392</v>
      </c>
      <c r="S12" s="51">
        <v>155.52000000000001</v>
      </c>
      <c r="T12" s="51">
        <v>155.52000000000001</v>
      </c>
      <c r="U12" s="49">
        <v>17996</v>
      </c>
      <c r="V12" s="167"/>
      <c r="W12" s="121"/>
      <c r="X12" s="51"/>
      <c r="Y12" s="51"/>
      <c r="Z12" s="49"/>
      <c r="AA12" s="413"/>
      <c r="AB12" s="77"/>
      <c r="AC12" s="420"/>
      <c r="AD12" s="420"/>
      <c r="AE12" s="420"/>
      <c r="AF12" s="420"/>
      <c r="AG12" s="420"/>
      <c r="AH12" s="420"/>
      <c r="AI12" s="420"/>
      <c r="AJ12" s="298"/>
      <c r="AK12" s="49"/>
      <c r="AL12" s="49"/>
      <c r="AM12" s="49"/>
      <c r="AN12" s="49"/>
      <c r="AO12" s="49"/>
      <c r="AP12" s="49"/>
      <c r="AQ12" s="49"/>
      <c r="BE12" s="77"/>
      <c r="BF12" s="49"/>
      <c r="CD12" s="87"/>
      <c r="CE12" s="49"/>
    </row>
    <row r="13" spans="1:83" ht="15.6">
      <c r="A13" s="165" t="s">
        <v>266</v>
      </c>
      <c r="B13" s="201">
        <f xml:space="preserve"> INDEX(WHOLE_STRUCTURE[Top '[m']], 1) + INDEX(RNA[Vertical Offset TT to HH '[m']],1)</f>
        <v>167.93</v>
      </c>
      <c r="C13" s="165" t="s">
        <v>89</v>
      </c>
      <c r="D13" s="49">
        <v>7</v>
      </c>
      <c r="E13" s="49" t="s">
        <v>52</v>
      </c>
      <c r="F13" s="49">
        <v>7</v>
      </c>
      <c r="G13" s="51">
        <v>148.57</v>
      </c>
      <c r="H13" s="51">
        <v>146.01</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52</v>
      </c>
      <c r="R13" s="53" t="s">
        <v>393</v>
      </c>
      <c r="S13" s="51">
        <v>153.22</v>
      </c>
      <c r="T13" s="51">
        <v>153.22</v>
      </c>
      <c r="U13" s="49">
        <v>1440</v>
      </c>
      <c r="V13" s="167"/>
      <c r="W13" s="121"/>
      <c r="X13" s="51"/>
      <c r="Y13" s="51"/>
      <c r="Z13" s="49"/>
      <c r="AA13" s="413"/>
      <c r="AB13" s="307"/>
      <c r="AC13" s="420"/>
      <c r="AD13" s="420"/>
      <c r="AE13" s="420"/>
      <c r="AF13" s="420"/>
      <c r="AG13" s="420"/>
      <c r="AH13" s="420"/>
      <c r="AI13" s="420"/>
      <c r="AJ13" s="298"/>
      <c r="AK13" s="49"/>
      <c r="AL13" s="49"/>
      <c r="AM13" s="49"/>
      <c r="AN13" s="49"/>
      <c r="AO13" s="49"/>
      <c r="AP13" s="49"/>
      <c r="AQ13" s="49"/>
      <c r="BE13" s="77"/>
      <c r="BF13" s="49"/>
      <c r="CD13" s="87"/>
      <c r="CE13" s="49"/>
    </row>
    <row r="14" spans="1:83">
      <c r="A14" s="309"/>
      <c r="B14" s="310"/>
      <c r="C14" s="311"/>
      <c r="D14" s="49">
        <v>8</v>
      </c>
      <c r="E14" s="49" t="s">
        <v>52</v>
      </c>
      <c r="F14" s="49">
        <v>8</v>
      </c>
      <c r="G14" s="51">
        <v>146.01</v>
      </c>
      <c r="H14" s="51">
        <v>143.41999999999999</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52</v>
      </c>
      <c r="R14" s="53" t="s">
        <v>394</v>
      </c>
      <c r="S14" s="51">
        <v>152.37</v>
      </c>
      <c r="T14" s="51">
        <v>152.37</v>
      </c>
      <c r="U14" s="49">
        <v>2104</v>
      </c>
      <c r="V14" s="167"/>
      <c r="W14" s="121"/>
      <c r="X14" s="51"/>
      <c r="Y14" s="51"/>
      <c r="Z14" s="49"/>
      <c r="AA14" s="413"/>
      <c r="AB14" s="77"/>
      <c r="AC14" s="420"/>
      <c r="AD14" s="421" t="s">
        <v>66</v>
      </c>
      <c r="AE14" s="420" t="s">
        <v>67</v>
      </c>
      <c r="AF14" s="420" t="s">
        <v>71</v>
      </c>
      <c r="AG14" s="420" t="s">
        <v>127</v>
      </c>
      <c r="AH14" s="420" t="s">
        <v>126</v>
      </c>
      <c r="AI14" s="420"/>
      <c r="AJ14" s="298"/>
      <c r="AK14" s="49"/>
      <c r="AL14" s="49"/>
      <c r="AM14" s="49"/>
      <c r="AN14" s="49"/>
      <c r="AO14" s="49"/>
      <c r="AP14" s="49"/>
      <c r="AQ14" s="49"/>
      <c r="BE14" s="77"/>
      <c r="BF14" s="49"/>
      <c r="CD14" s="87"/>
      <c r="CE14" s="49"/>
    </row>
    <row r="15" spans="1:83">
      <c r="A15" s="309"/>
      <c r="B15" s="310"/>
      <c r="C15" s="311"/>
      <c r="D15" s="49">
        <v>9</v>
      </c>
      <c r="E15" s="49" t="s">
        <v>52</v>
      </c>
      <c r="F15" s="49">
        <v>9</v>
      </c>
      <c r="G15" s="51">
        <v>143.41999999999999</v>
      </c>
      <c r="H15" s="51">
        <v>143.27000000000001</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52</v>
      </c>
      <c r="R15" s="53" t="s">
        <v>396</v>
      </c>
      <c r="S15" s="51">
        <v>152.37</v>
      </c>
      <c r="T15" s="51">
        <v>152.37</v>
      </c>
      <c r="U15" s="49">
        <v>773</v>
      </c>
      <c r="V15" s="167"/>
      <c r="W15" s="121"/>
      <c r="X15" s="51"/>
      <c r="Y15" s="51"/>
      <c r="Z15" s="49"/>
      <c r="AA15" s="413"/>
      <c r="AB15" s="77"/>
      <c r="AC15" s="420"/>
      <c r="AD15" s="421">
        <v>4.5</v>
      </c>
      <c r="AE15" s="420">
        <v>0.5</v>
      </c>
      <c r="AF15" s="420">
        <v>150</v>
      </c>
      <c r="AG15" s="420">
        <v>1325</v>
      </c>
      <c r="AH15" s="420">
        <v>0</v>
      </c>
      <c r="AI15" s="420"/>
      <c r="AJ15" s="298"/>
      <c r="AK15" s="49"/>
      <c r="AL15" s="49"/>
      <c r="AM15" s="49"/>
      <c r="AN15" s="49"/>
      <c r="AO15" s="49"/>
      <c r="AP15" s="49"/>
      <c r="AQ15" s="49"/>
      <c r="BE15" s="77"/>
      <c r="BF15" s="49"/>
      <c r="CD15" s="87"/>
      <c r="CE15" s="49"/>
    </row>
    <row r="16" spans="1:83">
      <c r="A16" s="309"/>
      <c r="B16" s="310"/>
      <c r="C16" s="311"/>
      <c r="D16" s="49">
        <v>10</v>
      </c>
      <c r="E16" s="49" t="s">
        <v>52</v>
      </c>
      <c r="F16" s="49">
        <v>10</v>
      </c>
      <c r="G16" s="51">
        <v>143.27000000000001</v>
      </c>
      <c r="H16" s="51">
        <v>143.13</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52</v>
      </c>
      <c r="R16" s="53" t="s">
        <v>395</v>
      </c>
      <c r="S16" s="51">
        <v>152.37</v>
      </c>
      <c r="T16" s="51">
        <v>152.37</v>
      </c>
      <c r="U16" s="49">
        <v>2836</v>
      </c>
      <c r="V16" s="167"/>
      <c r="W16" s="121"/>
      <c r="X16" s="51"/>
      <c r="Y16" s="51"/>
      <c r="Z16" s="49"/>
      <c r="AA16" s="413"/>
      <c r="AB16" s="77"/>
      <c r="AC16" s="420"/>
      <c r="AD16" s="421">
        <v>0.5</v>
      </c>
      <c r="AE16" s="420">
        <v>-7.5</v>
      </c>
      <c r="AF16" s="420">
        <v>100</v>
      </c>
      <c r="AG16" s="420">
        <v>1325</v>
      </c>
      <c r="AH16" s="420">
        <v>0</v>
      </c>
      <c r="AI16" s="420"/>
      <c r="AJ16" s="298"/>
      <c r="AK16" s="49"/>
      <c r="AL16" s="49"/>
      <c r="AM16" s="49"/>
      <c r="AN16" s="49"/>
      <c r="AO16" s="49"/>
      <c r="AP16" s="49"/>
      <c r="AQ16" s="49"/>
      <c r="BE16" s="77"/>
      <c r="BF16" s="49"/>
      <c r="CD16" s="87"/>
      <c r="CE16" s="49"/>
    </row>
    <row r="17" spans="1:83">
      <c r="A17" s="309"/>
      <c r="B17" s="310"/>
      <c r="C17" s="311"/>
      <c r="D17" s="49">
        <v>11</v>
      </c>
      <c r="E17" s="49" t="s">
        <v>52</v>
      </c>
      <c r="F17" s="49">
        <v>11</v>
      </c>
      <c r="G17" s="51">
        <v>143.13</v>
      </c>
      <c r="H17" s="51">
        <v>140.79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52</v>
      </c>
      <c r="R17" s="53" t="s">
        <v>397</v>
      </c>
      <c r="S17" s="51">
        <v>152.22999999999999</v>
      </c>
      <c r="T17" s="51">
        <v>152.22999999999999</v>
      </c>
      <c r="U17" s="49">
        <v>910</v>
      </c>
      <c r="V17" s="167"/>
      <c r="W17" s="121"/>
      <c r="X17" s="51"/>
      <c r="Y17" s="51"/>
      <c r="Z17" s="49"/>
      <c r="AA17" s="413"/>
      <c r="AB17" s="77"/>
      <c r="AC17" s="420"/>
      <c r="AD17" s="421">
        <v>-7.5</v>
      </c>
      <c r="AE17" s="420">
        <v>-37.5</v>
      </c>
      <c r="AF17" s="420">
        <v>100</v>
      </c>
      <c r="AG17" s="420">
        <v>1325</v>
      </c>
      <c r="AH17" s="420">
        <v>0</v>
      </c>
      <c r="AI17" s="420"/>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140.79</v>
      </c>
      <c r="H18" s="51">
        <v>138.49</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52</v>
      </c>
      <c r="R18" s="53" t="s">
        <v>388</v>
      </c>
      <c r="S18" s="51">
        <v>151.08000000000001</v>
      </c>
      <c r="T18" s="51">
        <v>151.08000000000001</v>
      </c>
      <c r="U18" s="49">
        <v>5000</v>
      </c>
      <c r="V18" s="167"/>
      <c r="W18" s="121"/>
      <c r="X18" s="51"/>
      <c r="Y18" s="51"/>
      <c r="Z18" s="49"/>
      <c r="AA18" s="413"/>
      <c r="AB18" s="77"/>
      <c r="AC18" s="420"/>
      <c r="AD18" s="421">
        <v>-37.5</v>
      </c>
      <c r="AE18" s="420">
        <v>-41</v>
      </c>
      <c r="AF18" s="420">
        <v>50</v>
      </c>
      <c r="AG18" s="420">
        <v>1325</v>
      </c>
      <c r="AH18" s="420">
        <v>0</v>
      </c>
      <c r="AI18" s="420"/>
      <c r="AJ18" s="298"/>
      <c r="AK18" s="49"/>
      <c r="AL18" s="49"/>
      <c r="AM18" s="49"/>
      <c r="AN18" s="49"/>
      <c r="AO18" s="49"/>
      <c r="AP18" s="49"/>
      <c r="AQ18" s="49"/>
      <c r="BE18" s="77"/>
      <c r="BF18" s="49"/>
      <c r="CD18" s="87"/>
      <c r="CE18" s="49"/>
    </row>
    <row r="19" spans="1:83">
      <c r="A19" s="309"/>
      <c r="B19" s="310"/>
      <c r="C19" s="311"/>
      <c r="D19" s="49">
        <v>13</v>
      </c>
      <c r="E19" s="49" t="s">
        <v>52</v>
      </c>
      <c r="F19" s="49">
        <v>13</v>
      </c>
      <c r="G19" s="51">
        <v>138.49</v>
      </c>
      <c r="H19" s="51">
        <v>136.19</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52</v>
      </c>
      <c r="R19" s="53" t="s">
        <v>398</v>
      </c>
      <c r="S19" s="51">
        <v>148.27000000000001</v>
      </c>
      <c r="T19" s="51">
        <v>148.27000000000001</v>
      </c>
      <c r="U19" s="49">
        <v>455</v>
      </c>
      <c r="V19" s="167"/>
      <c r="W19" s="121"/>
      <c r="X19" s="51"/>
      <c r="Y19" s="51"/>
      <c r="Z19" s="49"/>
      <c r="AA19" s="413"/>
      <c r="AB19" s="297"/>
      <c r="AC19" s="420"/>
      <c r="AD19" s="420"/>
      <c r="AE19" s="420"/>
      <c r="AF19" s="420"/>
      <c r="AG19" s="420"/>
      <c r="AH19" s="420"/>
      <c r="AI19" s="420"/>
      <c r="AJ19" s="298"/>
      <c r="AK19" s="49"/>
      <c r="AL19" s="49"/>
      <c r="AM19" s="49"/>
      <c r="AN19" s="49"/>
      <c r="AO19" s="49"/>
      <c r="AP19" s="49"/>
      <c r="AQ19" s="49"/>
      <c r="BE19" s="77"/>
      <c r="BF19" s="49"/>
      <c r="CD19" s="87"/>
      <c r="CE19" s="49"/>
    </row>
    <row r="20" spans="1:83">
      <c r="A20" s="309"/>
      <c r="B20" s="310"/>
      <c r="C20" s="311"/>
      <c r="D20" s="49">
        <v>14</v>
      </c>
      <c r="E20" s="49" t="s">
        <v>52</v>
      </c>
      <c r="F20" s="49">
        <v>14</v>
      </c>
      <c r="G20" s="51">
        <v>136.19</v>
      </c>
      <c r="H20" s="51">
        <v>133.88</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52</v>
      </c>
      <c r="R20" s="53" t="s">
        <v>399</v>
      </c>
      <c r="S20" s="51">
        <v>146.19</v>
      </c>
      <c r="T20" s="51">
        <v>146.19</v>
      </c>
      <c r="U20" s="49">
        <v>7201</v>
      </c>
      <c r="V20" s="167"/>
      <c r="W20" s="121"/>
      <c r="X20" s="51"/>
      <c r="Y20" s="51"/>
      <c r="Z20" s="49"/>
      <c r="AA20" s="413"/>
      <c r="AB20" s="297"/>
      <c r="AC20" s="420"/>
      <c r="AD20" s="420"/>
      <c r="AE20" s="420"/>
      <c r="AF20" s="420"/>
      <c r="AG20" s="420"/>
      <c r="AH20" s="420"/>
      <c r="AI20" s="420"/>
      <c r="AJ20" s="298"/>
      <c r="AK20" s="49"/>
      <c r="AL20" s="49"/>
      <c r="AM20" s="49"/>
      <c r="AN20" s="49"/>
      <c r="AO20" s="49"/>
      <c r="AP20" s="49"/>
      <c r="AQ20" s="49"/>
      <c r="BE20" s="77"/>
      <c r="BF20" s="49"/>
      <c r="CD20" s="87"/>
      <c r="CE20" s="49"/>
    </row>
    <row r="21" spans="1:83" ht="15.6">
      <c r="A21" s="309"/>
      <c r="B21" s="310"/>
      <c r="C21" s="311"/>
      <c r="D21" s="49">
        <v>15</v>
      </c>
      <c r="E21" s="49" t="s">
        <v>52</v>
      </c>
      <c r="F21" s="49">
        <v>15</v>
      </c>
      <c r="G21" s="51">
        <v>133.88</v>
      </c>
      <c r="H21" s="51">
        <v>131.58000000000001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52</v>
      </c>
      <c r="R21" s="53" t="s">
        <v>400</v>
      </c>
      <c r="S21" s="51">
        <v>143.34</v>
      </c>
      <c r="T21" s="51">
        <v>143.34</v>
      </c>
      <c r="U21" s="49">
        <v>4525</v>
      </c>
      <c r="V21" s="167"/>
      <c r="W21" s="121"/>
      <c r="X21" s="51"/>
      <c r="Y21" s="51"/>
      <c r="Z21" s="49"/>
      <c r="AA21" s="413"/>
      <c r="AB21" s="307"/>
      <c r="AC21" s="420"/>
      <c r="AD21" s="420"/>
      <c r="AE21" s="420"/>
      <c r="AF21" s="420"/>
      <c r="AG21" s="420"/>
      <c r="AH21" s="420"/>
      <c r="AI21" s="420"/>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131.58000000000001</v>
      </c>
      <c r="H22" s="51">
        <v>129.28</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52</v>
      </c>
      <c r="R22" s="53" t="s">
        <v>401</v>
      </c>
      <c r="S22" s="51">
        <v>143.19999999999999</v>
      </c>
      <c r="T22" s="51">
        <v>143.19999999999999</v>
      </c>
      <c r="U22" s="49">
        <v>4525</v>
      </c>
      <c r="V22" s="167"/>
      <c r="W22" s="121"/>
      <c r="X22" s="51"/>
      <c r="Y22" s="51"/>
      <c r="Z22" s="49"/>
      <c r="AA22" s="413"/>
      <c r="AB22" s="421" t="s">
        <v>66</v>
      </c>
      <c r="AC22" s="420" t="s">
        <v>67</v>
      </c>
      <c r="AD22" s="420" t="s">
        <v>17</v>
      </c>
      <c r="AE22" s="420" t="s">
        <v>18</v>
      </c>
      <c r="AF22" s="420"/>
      <c r="AG22" s="420"/>
      <c r="AH22" s="420"/>
      <c r="AI22" s="420"/>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129.28</v>
      </c>
      <c r="H23" s="51">
        <v>126.98</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52</v>
      </c>
      <c r="R23" s="53" t="s">
        <v>402</v>
      </c>
      <c r="S23" s="51">
        <v>141.87</v>
      </c>
      <c r="T23" s="51">
        <v>141.87</v>
      </c>
      <c r="U23" s="49">
        <v>5941</v>
      </c>
      <c r="V23" s="167"/>
      <c r="W23" s="121"/>
      <c r="X23" s="51"/>
      <c r="Y23" s="51"/>
      <c r="Z23" s="49"/>
      <c r="AA23" s="413"/>
      <c r="AB23" s="297"/>
      <c r="AC23" s="420">
        <v>6.5</v>
      </c>
      <c r="AD23" s="420">
        <v>0.9</v>
      </c>
      <c r="AE23" s="420">
        <v>2</v>
      </c>
      <c r="AF23" s="420"/>
      <c r="AG23" s="420"/>
      <c r="AH23" s="420"/>
      <c r="AI23" s="420"/>
      <c r="AJ23" s="298"/>
      <c r="AK23" s="49"/>
      <c r="AL23" s="49"/>
      <c r="AM23" s="49"/>
      <c r="AN23" s="49"/>
      <c r="AO23" s="49"/>
      <c r="AP23" s="49"/>
      <c r="AQ23" s="49"/>
      <c r="BE23" s="77"/>
      <c r="BF23" s="49"/>
      <c r="CD23" s="87"/>
      <c r="CE23" s="49"/>
    </row>
    <row r="24" spans="1:83">
      <c r="A24" s="309"/>
      <c r="B24" s="310"/>
      <c r="C24" s="311"/>
      <c r="D24" s="49">
        <v>18</v>
      </c>
      <c r="E24" s="49" t="s">
        <v>52</v>
      </c>
      <c r="F24" s="49">
        <v>18</v>
      </c>
      <c r="G24" s="51">
        <v>126.98</v>
      </c>
      <c r="H24" s="51">
        <v>124.68</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52</v>
      </c>
      <c r="R24" s="53" t="s">
        <v>405</v>
      </c>
      <c r="S24" s="51">
        <v>129.27000000000001</v>
      </c>
      <c r="T24" s="51">
        <v>129.27000000000001</v>
      </c>
      <c r="U24" s="49">
        <v>1327</v>
      </c>
      <c r="V24" s="167"/>
      <c r="W24" s="121"/>
      <c r="X24" s="51"/>
      <c r="Y24" s="51"/>
      <c r="Z24" s="49"/>
      <c r="AA24" s="413"/>
      <c r="AB24" s="297"/>
      <c r="AC24" s="420">
        <v>-22</v>
      </c>
      <c r="AD24" s="420">
        <v>0.9</v>
      </c>
      <c r="AE24" s="420">
        <v>2</v>
      </c>
      <c r="AF24" s="420"/>
      <c r="AG24" s="420"/>
      <c r="AH24" s="420"/>
      <c r="AI24" s="420"/>
      <c r="AJ24" s="298"/>
      <c r="AK24" s="49"/>
      <c r="AL24" s="49"/>
      <c r="AM24" s="49"/>
      <c r="AN24" s="49"/>
      <c r="AO24" s="49"/>
      <c r="AP24" s="49"/>
      <c r="AQ24" s="49"/>
      <c r="BE24" s="77"/>
      <c r="BF24" s="49"/>
      <c r="CD24" s="87"/>
      <c r="CE24" s="49"/>
    </row>
    <row r="25" spans="1:83">
      <c r="A25" s="309"/>
      <c r="B25" s="310"/>
      <c r="C25" s="311"/>
      <c r="D25" s="49">
        <v>19</v>
      </c>
      <c r="E25" s="49" t="s">
        <v>52</v>
      </c>
      <c r="F25" s="49">
        <v>19</v>
      </c>
      <c r="G25" s="51">
        <v>124.68</v>
      </c>
      <c r="H25" s="51">
        <v>122.38</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52</v>
      </c>
      <c r="R25" s="53" t="s">
        <v>403</v>
      </c>
      <c r="S25" s="51">
        <v>129.27000000000001</v>
      </c>
      <c r="T25" s="51">
        <v>129.27000000000001</v>
      </c>
      <c r="U25" s="49">
        <v>1008</v>
      </c>
      <c r="V25" s="167"/>
      <c r="W25" s="121"/>
      <c r="X25" s="51"/>
      <c r="Y25" s="51"/>
      <c r="Z25" s="49"/>
      <c r="AA25" s="413"/>
      <c r="AB25" s="297"/>
      <c r="AC25" s="420"/>
      <c r="AD25" s="420"/>
      <c r="AE25" s="420"/>
      <c r="AF25" s="420"/>
      <c r="AG25" s="420"/>
      <c r="AH25" s="420"/>
      <c r="AI25" s="420"/>
      <c r="AJ25" s="298"/>
      <c r="AK25" s="49"/>
      <c r="AL25" s="49"/>
      <c r="AM25" s="49"/>
      <c r="AN25" s="49"/>
      <c r="AO25" s="49"/>
      <c r="AP25" s="49"/>
      <c r="AQ25" s="49"/>
      <c r="BE25" s="77"/>
      <c r="BF25" s="49"/>
      <c r="CD25" s="87"/>
      <c r="CE25" s="49"/>
    </row>
    <row r="26" spans="1:83" ht="15.6">
      <c r="A26" s="309"/>
      <c r="B26" s="310"/>
      <c r="C26" s="311"/>
      <c r="D26" s="49">
        <v>20</v>
      </c>
      <c r="E26" s="49" t="s">
        <v>52</v>
      </c>
      <c r="F26" s="49">
        <v>20</v>
      </c>
      <c r="G26" s="51">
        <v>122.38</v>
      </c>
      <c r="H26" s="51">
        <v>120.07</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52</v>
      </c>
      <c r="R26" s="53" t="s">
        <v>404</v>
      </c>
      <c r="S26" s="51">
        <v>129.27000000000001</v>
      </c>
      <c r="T26" s="51">
        <v>129.27000000000001</v>
      </c>
      <c r="U26" s="49">
        <v>6854</v>
      </c>
      <c r="V26" s="167"/>
      <c r="W26" s="121"/>
      <c r="X26" s="51"/>
      <c r="Y26" s="51"/>
      <c r="Z26" s="49"/>
      <c r="AA26" s="413"/>
      <c r="AB26" s="308"/>
      <c r="AC26" s="420"/>
      <c r="AD26" s="420"/>
      <c r="AE26" s="420"/>
      <c r="AF26" s="420"/>
      <c r="AG26" s="420"/>
      <c r="AH26" s="420"/>
      <c r="AI26" s="420"/>
      <c r="AJ26" s="298"/>
      <c r="AK26" s="49"/>
      <c r="AL26" s="49"/>
      <c r="AM26" s="49"/>
      <c r="AN26" s="49"/>
      <c r="AO26" s="49"/>
      <c r="AP26" s="49"/>
      <c r="AQ26" s="49"/>
      <c r="BE26" s="77"/>
      <c r="BF26" s="49"/>
      <c r="CD26" s="87"/>
      <c r="CE26" s="49"/>
    </row>
    <row r="27" spans="1:83" ht="21">
      <c r="A27" s="97" t="s">
        <v>142</v>
      </c>
      <c r="D27" s="49">
        <v>21</v>
      </c>
      <c r="E27" s="49" t="s">
        <v>52</v>
      </c>
      <c r="F27" s="49">
        <v>21</v>
      </c>
      <c r="G27" s="51">
        <v>120.07</v>
      </c>
      <c r="H27" s="51">
        <v>117.77</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52</v>
      </c>
      <c r="R27" s="53" t="s">
        <v>406</v>
      </c>
      <c r="S27" s="51">
        <v>115.34</v>
      </c>
      <c r="T27" s="51">
        <v>115.34</v>
      </c>
      <c r="U27" s="49">
        <v>6660</v>
      </c>
      <c r="V27" s="167"/>
      <c r="W27" s="121"/>
      <c r="X27" s="51"/>
      <c r="Y27" s="51"/>
      <c r="Z27" s="49"/>
      <c r="AA27" s="413"/>
      <c r="AB27" s="297" t="s">
        <v>64</v>
      </c>
      <c r="AC27" s="420" t="s">
        <v>68</v>
      </c>
      <c r="AD27" s="420" t="s">
        <v>86</v>
      </c>
      <c r="AE27" s="420" t="s">
        <v>19</v>
      </c>
      <c r="AF27" s="420"/>
      <c r="AG27" s="420"/>
      <c r="AH27" s="420"/>
      <c r="AI27" s="420"/>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117.77</v>
      </c>
      <c r="H28" s="51">
        <v>115.42</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52</v>
      </c>
      <c r="R28" s="53" t="s">
        <v>407</v>
      </c>
      <c r="S28" s="51">
        <v>115.2</v>
      </c>
      <c r="T28" s="51">
        <v>115.2</v>
      </c>
      <c r="U28" s="49">
        <v>6660</v>
      </c>
      <c r="V28" s="167"/>
      <c r="W28" s="121"/>
      <c r="X28" s="51"/>
      <c r="Y28" s="51"/>
      <c r="Z28" s="49"/>
      <c r="AA28" s="413"/>
      <c r="AB28" s="297"/>
      <c r="AC28" s="420"/>
      <c r="AD28" s="420"/>
      <c r="AE28" s="420"/>
      <c r="AF28" s="420"/>
      <c r="AG28" s="420"/>
      <c r="AH28" s="420"/>
      <c r="AI28" s="420"/>
      <c r="AJ28" s="298"/>
      <c r="AK28" s="49"/>
      <c r="AL28" s="49"/>
      <c r="AM28" s="49"/>
      <c r="AN28" s="49"/>
      <c r="AO28" s="49"/>
      <c r="AP28" s="49"/>
      <c r="AQ28" s="49"/>
      <c r="BE28" s="77"/>
      <c r="BF28" s="49"/>
      <c r="CD28" s="87"/>
      <c r="CE28" s="49"/>
    </row>
    <row r="29" spans="1:83">
      <c r="A29" s="54" t="s">
        <v>333</v>
      </c>
      <c r="B29" s="121">
        <f>SUMIF(WHOLE_STRUCTURE[Affiliation], "TOWER", L7:L2253)</f>
        <v>1324.6934337173971</v>
      </c>
      <c r="C29" s="87" t="s">
        <v>6</v>
      </c>
      <c r="D29" s="49">
        <v>23</v>
      </c>
      <c r="E29" s="49" t="s">
        <v>52</v>
      </c>
      <c r="F29" s="49">
        <v>23</v>
      </c>
      <c r="G29" s="51">
        <v>115.42</v>
      </c>
      <c r="H29" s="51">
        <v>115.27</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52</v>
      </c>
      <c r="R29" s="53" t="s">
        <v>408</v>
      </c>
      <c r="S29" s="51">
        <v>113.87</v>
      </c>
      <c r="T29" s="51">
        <v>113.87</v>
      </c>
      <c r="U29" s="49">
        <v>9000</v>
      </c>
      <c r="V29" s="167"/>
      <c r="W29" s="121"/>
      <c r="X29" s="51"/>
      <c r="Y29" s="51"/>
      <c r="Z29" s="49"/>
      <c r="AA29" s="413"/>
      <c r="AB29" s="297"/>
      <c r="AC29" s="420"/>
      <c r="AD29" s="420"/>
      <c r="AE29" s="420"/>
      <c r="AF29" s="420"/>
      <c r="AG29" s="420"/>
      <c r="AH29" s="420"/>
      <c r="AI29" s="420"/>
      <c r="AJ29" s="298"/>
      <c r="AK29" s="49"/>
      <c r="AL29" s="49"/>
      <c r="AM29" s="49"/>
      <c r="AN29" s="49"/>
      <c r="AO29" s="49"/>
      <c r="AP29" s="49"/>
      <c r="AQ29" s="49"/>
      <c r="BE29" s="77"/>
      <c r="BF29" s="49"/>
      <c r="CD29" s="87"/>
      <c r="CE29" s="49"/>
    </row>
    <row r="30" spans="1:83">
      <c r="A30" s="54" t="s">
        <v>334</v>
      </c>
      <c r="B30" s="121">
        <f>SUMIF(WHOLE_STRUCTURE[Affiliation], "TP", L7:L2252)</f>
        <v>368.5699667265763</v>
      </c>
      <c r="C30" s="87" t="s">
        <v>6</v>
      </c>
      <c r="D30" s="49">
        <v>24</v>
      </c>
      <c r="E30" s="49" t="s">
        <v>52</v>
      </c>
      <c r="F30" s="49">
        <v>24</v>
      </c>
      <c r="G30" s="51">
        <v>115.27</v>
      </c>
      <c r="H30" s="51">
        <v>115.12</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52</v>
      </c>
      <c r="R30" s="53" t="s">
        <v>409</v>
      </c>
      <c r="S30" s="51">
        <v>99.31</v>
      </c>
      <c r="T30" s="51">
        <v>99.31</v>
      </c>
      <c r="U30" s="49">
        <v>7814</v>
      </c>
      <c r="V30" s="167"/>
      <c r="W30" s="121"/>
      <c r="X30" s="51"/>
      <c r="Y30" s="51"/>
      <c r="Z30" s="49"/>
      <c r="AA30" s="413"/>
      <c r="AB30" s="297"/>
      <c r="AC30" s="420"/>
      <c r="AD30" s="420"/>
      <c r="AE30" s="420"/>
      <c r="AF30" s="420"/>
      <c r="AG30" s="420"/>
      <c r="AH30" s="420"/>
      <c r="AI30" s="420"/>
      <c r="AJ30" s="298"/>
      <c r="AK30" s="49"/>
      <c r="AL30" s="49"/>
      <c r="AM30" s="49"/>
      <c r="AN30" s="49"/>
      <c r="AO30" s="49"/>
      <c r="AP30" s="49"/>
      <c r="AQ30" s="49"/>
      <c r="BE30" s="77"/>
      <c r="BF30" s="49"/>
      <c r="CD30" s="87"/>
      <c r="CE30" s="49"/>
    </row>
    <row r="31" spans="1:83">
      <c r="A31" s="54" t="s">
        <v>335</v>
      </c>
      <c r="B31" s="121">
        <f>SUMIF(WHOLE_STRUCTURE[Affiliation], "MP", L7:L2252)</f>
        <v>1732.6578837785601</v>
      </c>
      <c r="C31" s="87" t="s">
        <v>6</v>
      </c>
      <c r="D31" s="49">
        <v>25</v>
      </c>
      <c r="E31" s="49" t="s">
        <v>52</v>
      </c>
      <c r="F31" s="49">
        <v>25</v>
      </c>
      <c r="G31" s="51">
        <v>115.12</v>
      </c>
      <c r="H31" s="51">
        <v>112.21</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52</v>
      </c>
      <c r="R31" s="53" t="s">
        <v>410</v>
      </c>
      <c r="S31" s="51">
        <v>99.31</v>
      </c>
      <c r="T31" s="51">
        <v>99.31</v>
      </c>
      <c r="U31" s="49">
        <v>1149</v>
      </c>
      <c r="V31" s="167"/>
      <c r="W31" s="121"/>
      <c r="X31" s="51"/>
      <c r="Y31" s="51"/>
      <c r="Z31" s="49"/>
      <c r="AA31" s="413"/>
      <c r="AB31" s="297" t="s">
        <v>64</v>
      </c>
      <c r="AC31" s="420" t="s">
        <v>67</v>
      </c>
      <c r="AD31" s="420" t="s">
        <v>66</v>
      </c>
      <c r="AE31" s="420" t="s">
        <v>58</v>
      </c>
      <c r="AF31" s="420" t="s">
        <v>59</v>
      </c>
      <c r="AG31" s="420" t="s">
        <v>60</v>
      </c>
      <c r="AH31" s="420"/>
      <c r="AI31" s="420"/>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112.21</v>
      </c>
      <c r="H32" s="51">
        <v>109.34</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52</v>
      </c>
      <c r="R32" s="53" t="s">
        <v>411</v>
      </c>
      <c r="S32" s="51">
        <v>99.31</v>
      </c>
      <c r="T32" s="51">
        <v>99.31</v>
      </c>
      <c r="U32" s="49">
        <v>1669</v>
      </c>
      <c r="V32" s="167"/>
      <c r="W32" s="121"/>
      <c r="X32" s="51"/>
      <c r="Y32" s="51"/>
      <c r="Z32" s="49"/>
      <c r="AA32" s="413"/>
      <c r="AB32" s="297"/>
      <c r="AC32" s="420"/>
      <c r="AD32" s="420"/>
      <c r="AE32" s="420"/>
      <c r="AF32" s="420"/>
      <c r="AG32" s="420"/>
      <c r="AH32" s="420"/>
      <c r="AI32" s="420"/>
      <c r="AJ32" s="298"/>
      <c r="AK32" s="49"/>
      <c r="AL32" s="49"/>
      <c r="AM32" s="49"/>
      <c r="AN32" s="49"/>
      <c r="AO32" s="49"/>
      <c r="AP32" s="49"/>
      <c r="AQ32" s="49"/>
      <c r="BE32" s="77"/>
      <c r="BF32" s="49"/>
      <c r="CD32" s="87"/>
      <c r="CE32" s="49"/>
    </row>
    <row r="33" spans="1:83">
      <c r="A33" s="54" t="s">
        <v>332</v>
      </c>
      <c r="B33" s="121">
        <f ca="1">SUMIF(ALL_ADDED_MASSES[], "TOWER", ALL_ADDED_MASSES[Mass '[kg']])/1000</f>
        <v>405.137</v>
      </c>
      <c r="C33" s="87" t="s">
        <v>6</v>
      </c>
      <c r="D33" s="49">
        <v>27</v>
      </c>
      <c r="E33" s="49" t="s">
        <v>52</v>
      </c>
      <c r="F33" s="49">
        <v>27</v>
      </c>
      <c r="G33" s="51">
        <v>109.34</v>
      </c>
      <c r="H33" s="51">
        <v>106.47</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52</v>
      </c>
      <c r="R33" s="53" t="s">
        <v>412</v>
      </c>
      <c r="S33" s="51">
        <v>83.45</v>
      </c>
      <c r="T33" s="51">
        <v>83.45</v>
      </c>
      <c r="U33" s="49">
        <v>11206</v>
      </c>
      <c r="V33" s="167"/>
      <c r="W33" s="121"/>
      <c r="X33" s="51"/>
      <c r="Y33" s="51"/>
      <c r="Z33" s="49"/>
      <c r="AA33" s="413"/>
      <c r="AB33" s="315"/>
      <c r="AC33" s="422"/>
      <c r="AD33" s="422"/>
      <c r="AE33" s="422"/>
      <c r="AF33" s="423"/>
      <c r="AG33" s="422"/>
      <c r="AH33" s="420"/>
      <c r="AI33" s="420"/>
      <c r="AJ33" s="298"/>
      <c r="AK33" s="49"/>
      <c r="AL33" s="49"/>
      <c r="AM33" s="49"/>
      <c r="AN33" s="49"/>
      <c r="AO33" s="49"/>
      <c r="AP33" s="49"/>
      <c r="AQ33" s="49"/>
      <c r="BE33" s="77"/>
      <c r="BF33" s="49"/>
      <c r="CD33" s="87"/>
      <c r="CE33" s="49"/>
    </row>
    <row r="34" spans="1:83" ht="14.4" customHeight="1">
      <c r="A34" s="54" t="s">
        <v>331</v>
      </c>
      <c r="B34" s="121">
        <f ca="1">SUMIF(ALL_ADDED_MASSES[], "TP", ALL_ADDED_MASSES[Mass '[kg']])/1000</f>
        <v>86.584999999999994</v>
      </c>
      <c r="C34" s="87" t="s">
        <v>6</v>
      </c>
      <c r="D34" s="49">
        <v>28</v>
      </c>
      <c r="E34" s="49" t="s">
        <v>52</v>
      </c>
      <c r="F34" s="49">
        <v>28</v>
      </c>
      <c r="G34" s="51">
        <v>106.47</v>
      </c>
      <c r="H34" s="51">
        <v>103.61</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52</v>
      </c>
      <c r="R34" s="53" t="s">
        <v>413</v>
      </c>
      <c r="S34" s="51">
        <v>83.25</v>
      </c>
      <c r="T34" s="51">
        <v>83.25</v>
      </c>
      <c r="U34" s="49">
        <v>11206</v>
      </c>
      <c r="V34" s="167"/>
      <c r="W34" s="121"/>
      <c r="X34" s="51"/>
      <c r="Y34" s="51"/>
      <c r="Z34" s="49"/>
      <c r="AA34" s="413"/>
      <c r="AB34" s="315"/>
      <c r="AC34" s="422"/>
      <c r="AD34" s="422"/>
      <c r="AE34" s="422"/>
      <c r="AF34" s="423"/>
      <c r="AG34" s="422"/>
      <c r="AH34" s="420"/>
      <c r="AI34" s="420"/>
      <c r="AJ34" s="298"/>
      <c r="AK34" s="49"/>
      <c r="AL34" s="49"/>
      <c r="AM34" s="49"/>
      <c r="AN34" s="49"/>
      <c r="AO34" s="49"/>
      <c r="AP34" s="49"/>
      <c r="AQ34" s="49"/>
      <c r="BE34" s="77"/>
      <c r="BF34" s="49"/>
      <c r="CD34" s="87"/>
      <c r="CE34" s="49"/>
    </row>
    <row r="35" spans="1:83">
      <c r="A35" s="54" t="s">
        <v>330</v>
      </c>
      <c r="B35" s="121">
        <f ca="1">SUMIF(ALL_ADDED_MASSES[], "MP", ALL_ADDED_MASSES[Mass '[kg']])/1000</f>
        <v>89</v>
      </c>
      <c r="C35" s="87" t="s">
        <v>6</v>
      </c>
      <c r="D35" s="49">
        <v>29</v>
      </c>
      <c r="E35" s="49" t="s">
        <v>52</v>
      </c>
      <c r="F35" s="49">
        <v>29</v>
      </c>
      <c r="G35" s="51">
        <v>103.61</v>
      </c>
      <c r="H35" s="51">
        <v>100.74</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52</v>
      </c>
      <c r="R35" s="53" t="s">
        <v>414</v>
      </c>
      <c r="S35" s="51">
        <v>81.95</v>
      </c>
      <c r="T35" s="51">
        <v>81.95</v>
      </c>
      <c r="U35" s="49">
        <v>9000</v>
      </c>
      <c r="V35" s="167"/>
      <c r="W35" s="121"/>
      <c r="X35" s="51"/>
      <c r="Y35" s="51"/>
      <c r="Z35" s="49"/>
      <c r="AA35" s="413"/>
      <c r="AB35" s="315"/>
      <c r="AC35" s="422"/>
      <c r="AD35" s="422"/>
      <c r="AE35" s="422"/>
      <c r="AF35" s="423"/>
      <c r="AG35" s="422"/>
      <c r="AH35" s="420"/>
      <c r="AI35" s="420"/>
      <c r="AJ35" s="298"/>
      <c r="AK35" s="49"/>
      <c r="AL35" s="49"/>
      <c r="AM35" s="49"/>
      <c r="AN35" s="49"/>
      <c r="AO35" s="49"/>
      <c r="AP35" s="49"/>
      <c r="AQ35" s="49"/>
      <c r="BE35" s="77"/>
      <c r="BF35" s="49"/>
      <c r="CD35" s="87"/>
      <c r="CE35" s="49"/>
    </row>
    <row r="36" spans="1:83">
      <c r="A36" s="170" t="s">
        <v>184</v>
      </c>
      <c r="B36" s="121">
        <f ca="1">SUM(B29:B35)</f>
        <v>5400.8942842225333</v>
      </c>
      <c r="C36" s="282" t="s">
        <v>6</v>
      </c>
      <c r="D36" s="49">
        <v>30</v>
      </c>
      <c r="E36" s="49" t="s">
        <v>52</v>
      </c>
      <c r="F36" s="49">
        <v>30</v>
      </c>
      <c r="G36" s="51">
        <v>100.74</v>
      </c>
      <c r="H36" s="51">
        <v>97.88</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52</v>
      </c>
      <c r="R36" s="53" t="s">
        <v>417</v>
      </c>
      <c r="S36" s="51">
        <v>69.349999999999994</v>
      </c>
      <c r="T36" s="51">
        <v>69.349999999999994</v>
      </c>
      <c r="U36" s="49">
        <v>1464</v>
      </c>
      <c r="V36" s="167"/>
      <c r="W36" s="121"/>
      <c r="X36" s="51"/>
      <c r="Y36" s="51"/>
      <c r="Z36" s="49"/>
      <c r="AA36" s="413"/>
      <c r="AB36" s="297"/>
      <c r="AC36" s="420"/>
      <c r="AD36" s="420"/>
      <c r="AE36" s="420"/>
      <c r="AF36" s="420"/>
      <c r="AG36" s="420"/>
      <c r="AH36" s="420"/>
      <c r="AI36" s="420"/>
      <c r="AJ36" s="298"/>
      <c r="AK36" s="49"/>
      <c r="AL36" s="49"/>
      <c r="AM36" s="49"/>
      <c r="AN36" s="49"/>
      <c r="AO36" s="49"/>
      <c r="AP36" s="49"/>
      <c r="AQ36" s="49"/>
      <c r="BE36" s="77"/>
      <c r="BF36" s="49"/>
      <c r="CD36" s="87"/>
      <c r="CE36" s="49"/>
    </row>
    <row r="37" spans="1:83">
      <c r="D37" s="49">
        <v>31</v>
      </c>
      <c r="E37" s="49" t="s">
        <v>52</v>
      </c>
      <c r="F37" s="49">
        <v>31</v>
      </c>
      <c r="G37" s="51">
        <v>97.88</v>
      </c>
      <c r="H37" s="51">
        <v>95.01</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52</v>
      </c>
      <c r="R37" s="53" t="s">
        <v>416</v>
      </c>
      <c r="S37" s="51">
        <v>69.349999999999994</v>
      </c>
      <c r="T37" s="51">
        <v>69.349999999999994</v>
      </c>
      <c r="U37" s="49">
        <v>1008</v>
      </c>
      <c r="V37" s="167"/>
      <c r="W37" s="121"/>
      <c r="X37" s="51"/>
      <c r="Y37" s="51"/>
      <c r="Z37" s="49"/>
      <c r="AA37" s="413"/>
      <c r="AB37" s="297"/>
      <c r="AC37" s="420"/>
      <c r="AD37" s="420"/>
      <c r="AE37" s="420"/>
      <c r="AF37" s="420"/>
      <c r="AG37" s="420"/>
      <c r="AH37" s="420"/>
      <c r="AI37" s="420"/>
      <c r="AJ37" s="298"/>
      <c r="AQ37" s="49"/>
      <c r="BE37" s="77"/>
      <c r="BF37" s="49"/>
      <c r="CD37" s="87"/>
      <c r="CE37" s="49"/>
    </row>
    <row r="38" spans="1:83">
      <c r="D38" s="49">
        <v>32</v>
      </c>
      <c r="E38" s="49" t="s">
        <v>52</v>
      </c>
      <c r="F38" s="49">
        <v>32</v>
      </c>
      <c r="G38" s="51">
        <v>95.01</v>
      </c>
      <c r="H38" s="51">
        <v>92.15</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52</v>
      </c>
      <c r="R38" s="53" t="s">
        <v>415</v>
      </c>
      <c r="S38" s="51">
        <v>69.349999999999994</v>
      </c>
      <c r="T38" s="51">
        <v>69.349999999999994</v>
      </c>
      <c r="U38" s="49">
        <v>6854</v>
      </c>
      <c r="V38" s="167"/>
      <c r="W38" s="121"/>
      <c r="X38" s="51"/>
      <c r="Y38" s="51"/>
      <c r="Z38" s="49"/>
      <c r="AA38" s="413"/>
      <c r="AB38" s="297"/>
      <c r="AC38" s="420"/>
      <c r="AD38" s="420"/>
      <c r="AE38" s="420"/>
      <c r="AF38" s="420"/>
      <c r="AG38" s="420"/>
      <c r="AH38" s="420"/>
      <c r="AI38" s="420"/>
      <c r="AJ38" s="298"/>
      <c r="AQ38" s="49"/>
      <c r="BE38" s="77"/>
      <c r="BF38" s="49"/>
      <c r="CD38" s="87"/>
      <c r="CE38" s="49"/>
    </row>
    <row r="39" spans="1:83" ht="21">
      <c r="A39" s="97" t="s">
        <v>365</v>
      </c>
      <c r="D39" s="49">
        <v>33</v>
      </c>
      <c r="E39" s="49" t="s">
        <v>52</v>
      </c>
      <c r="F39" s="49">
        <v>33</v>
      </c>
      <c r="G39" s="51">
        <v>92.15</v>
      </c>
      <c r="H39" s="51">
        <v>89.28</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52</v>
      </c>
      <c r="R39" s="53" t="s">
        <v>418</v>
      </c>
      <c r="S39" s="51">
        <v>55.49</v>
      </c>
      <c r="T39" s="51">
        <v>55.49</v>
      </c>
      <c r="U39" s="49">
        <v>19789</v>
      </c>
      <c r="V39" s="167"/>
      <c r="W39" s="121"/>
      <c r="X39" s="51"/>
      <c r="Y39" s="51"/>
      <c r="Z39" s="49"/>
      <c r="AA39" s="413"/>
      <c r="AB39" s="297"/>
      <c r="AC39" s="420"/>
      <c r="AD39" s="420"/>
      <c r="AE39" s="420"/>
      <c r="AF39" s="420"/>
      <c r="AG39" s="420"/>
      <c r="AH39" s="420"/>
      <c r="AI39" s="420"/>
      <c r="AJ39" s="298"/>
      <c r="AQ39" s="49"/>
      <c r="BE39" s="77"/>
      <c r="BF39" s="49"/>
      <c r="CD39" s="87"/>
      <c r="CE39" s="49"/>
    </row>
    <row r="40" spans="1:83">
      <c r="A40" s="286" t="s">
        <v>366</v>
      </c>
      <c r="B40" s="287" t="s">
        <v>128</v>
      </c>
      <c r="D40" s="49">
        <v>34</v>
      </c>
      <c r="E40" s="49" t="s">
        <v>52</v>
      </c>
      <c r="F40" s="49">
        <v>34</v>
      </c>
      <c r="G40" s="51">
        <v>89.28</v>
      </c>
      <c r="H40" s="51">
        <v>86.42</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52</v>
      </c>
      <c r="R40" s="53" t="s">
        <v>419</v>
      </c>
      <c r="S40" s="51">
        <v>55.21</v>
      </c>
      <c r="T40" s="51">
        <v>55.21</v>
      </c>
      <c r="U40" s="49">
        <v>19789</v>
      </c>
      <c r="V40" s="167"/>
      <c r="W40" s="121"/>
      <c r="X40" s="51"/>
      <c r="Y40" s="51"/>
      <c r="Z40" s="49"/>
      <c r="AA40" s="413"/>
      <c r="AB40" s="297"/>
      <c r="AC40" s="420"/>
      <c r="AD40" s="420"/>
      <c r="AE40" s="420"/>
      <c r="AF40" s="420"/>
      <c r="AG40" s="420"/>
      <c r="AH40" s="420"/>
      <c r="AI40" s="420"/>
      <c r="AJ40" s="298"/>
      <c r="AQ40" s="49"/>
      <c r="BE40" s="77"/>
      <c r="BF40" s="49"/>
      <c r="CD40" s="87"/>
      <c r="CE40" s="49"/>
    </row>
    <row r="41" spans="1:83">
      <c r="A41" s="73" t="s">
        <v>52</v>
      </c>
      <c r="B41" s="288" t="s">
        <v>577</v>
      </c>
      <c r="D41" s="49">
        <v>35</v>
      </c>
      <c r="E41" s="49" t="s">
        <v>52</v>
      </c>
      <c r="F41" s="49">
        <v>35</v>
      </c>
      <c r="G41" s="51">
        <v>86.42</v>
      </c>
      <c r="H41" s="51">
        <v>83.56</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52</v>
      </c>
      <c r="R41" s="53" t="s">
        <v>420</v>
      </c>
      <c r="S41" s="51">
        <v>53.95</v>
      </c>
      <c r="T41" s="51">
        <v>53.95</v>
      </c>
      <c r="U41" s="49">
        <v>9000</v>
      </c>
      <c r="V41" s="167"/>
      <c r="W41" s="121"/>
      <c r="X41" s="51"/>
      <c r="Y41" s="51"/>
      <c r="Z41" s="49"/>
      <c r="AA41" s="413"/>
      <c r="AB41" s="297"/>
      <c r="AC41" s="420"/>
      <c r="AD41" s="420"/>
      <c r="AE41" s="420"/>
      <c r="AF41" s="420"/>
      <c r="AG41" s="420"/>
      <c r="AH41" s="420"/>
      <c r="AI41" s="420"/>
      <c r="AJ41" s="298"/>
      <c r="AQ41" s="49"/>
      <c r="BE41" s="77"/>
      <c r="BF41" s="49"/>
      <c r="CD41" s="87"/>
      <c r="CE41" s="49"/>
    </row>
    <row r="42" spans="1:83">
      <c r="A42" s="285" t="s">
        <v>50</v>
      </c>
      <c r="B42" s="289" t="s">
        <v>479</v>
      </c>
      <c r="D42" s="49">
        <v>36</v>
      </c>
      <c r="E42" s="49" t="s">
        <v>52</v>
      </c>
      <c r="F42" s="49">
        <v>36</v>
      </c>
      <c r="G42" s="51">
        <v>83.56</v>
      </c>
      <c r="H42" s="51">
        <v>83.35</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52</v>
      </c>
      <c r="R42" s="53" t="s">
        <v>422</v>
      </c>
      <c r="S42" s="51">
        <v>45.97</v>
      </c>
      <c r="T42" s="51">
        <v>45.97</v>
      </c>
      <c r="U42" s="49">
        <v>981</v>
      </c>
      <c r="V42" s="167"/>
      <c r="W42" s="121"/>
      <c r="X42" s="51"/>
      <c r="Y42" s="51"/>
      <c r="Z42" s="49"/>
      <c r="AA42" s="413"/>
      <c r="AB42" s="77"/>
      <c r="AC42" s="420"/>
      <c r="AD42" s="420"/>
      <c r="AE42" s="420"/>
      <c r="AF42" s="420"/>
      <c r="AG42" s="420"/>
      <c r="AH42" s="420"/>
      <c r="AI42" s="421"/>
      <c r="AJ42" s="55"/>
      <c r="AQ42" s="49"/>
      <c r="BE42" s="77"/>
      <c r="BF42" s="49"/>
      <c r="CD42" s="87"/>
      <c r="CE42" s="49"/>
    </row>
    <row r="43" spans="1:83">
      <c r="A43" s="73" t="s">
        <v>62</v>
      </c>
      <c r="B43" s="288" t="s">
        <v>536</v>
      </c>
      <c r="D43" s="49">
        <v>37</v>
      </c>
      <c r="E43" s="49" t="s">
        <v>52</v>
      </c>
      <c r="F43" s="49">
        <v>37</v>
      </c>
      <c r="G43" s="51">
        <v>83.35</v>
      </c>
      <c r="H43" s="51">
        <v>83.14</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52</v>
      </c>
      <c r="R43" s="53" t="s">
        <v>423</v>
      </c>
      <c r="S43" s="51">
        <v>45.97</v>
      </c>
      <c r="T43" s="51">
        <v>45.97</v>
      </c>
      <c r="U43" s="49">
        <v>675</v>
      </c>
      <c r="V43" s="167"/>
      <c r="W43" s="121"/>
      <c r="X43" s="51"/>
      <c r="Y43" s="51"/>
      <c r="Z43" s="49"/>
      <c r="AA43" s="413"/>
      <c r="AB43" s="297"/>
      <c r="AC43" s="421"/>
      <c r="AD43" s="421"/>
      <c r="AE43" s="421"/>
      <c r="AF43" s="421"/>
      <c r="AG43" s="421"/>
      <c r="AH43" s="421"/>
      <c r="AI43" s="421"/>
      <c r="AJ43" s="55"/>
      <c r="AQ43" s="49"/>
      <c r="BE43" s="77"/>
      <c r="BF43" s="49"/>
      <c r="CD43" s="87"/>
      <c r="CE43" s="49"/>
    </row>
    <row r="44" spans="1:83">
      <c r="A44" s="285" t="s">
        <v>85</v>
      </c>
      <c r="B44" s="178" t="s">
        <v>343</v>
      </c>
      <c r="D44" s="49">
        <v>38</v>
      </c>
      <c r="E44" s="49" t="s">
        <v>52</v>
      </c>
      <c r="F44" s="49">
        <v>38</v>
      </c>
      <c r="G44" s="51">
        <v>83.14</v>
      </c>
      <c r="H44" s="51">
        <v>80.39</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52</v>
      </c>
      <c r="R44" s="53" t="s">
        <v>421</v>
      </c>
      <c r="S44" s="51">
        <v>45.97</v>
      </c>
      <c r="T44" s="51">
        <v>45.97</v>
      </c>
      <c r="U44" s="49">
        <v>4592</v>
      </c>
      <c r="V44" s="167"/>
      <c r="W44" s="121"/>
      <c r="X44" s="51"/>
      <c r="Y44" s="51"/>
      <c r="Z44" s="49"/>
      <c r="AA44" s="413"/>
      <c r="AB44" s="297"/>
      <c r="AC44" s="421"/>
      <c r="AD44" s="421"/>
      <c r="AE44" s="421"/>
      <c r="AF44" s="421"/>
      <c r="AG44" s="421"/>
      <c r="AH44" s="421"/>
      <c r="AI44" s="421"/>
      <c r="AJ44" s="55"/>
      <c r="AQ44" s="49"/>
      <c r="BE44" s="77"/>
      <c r="BF44" s="49"/>
      <c r="CD44" s="87"/>
      <c r="CE44" s="49"/>
    </row>
    <row r="45" spans="1:83">
      <c r="A45" s="120"/>
      <c r="D45" s="49">
        <v>39</v>
      </c>
      <c r="E45" s="49" t="s">
        <v>52</v>
      </c>
      <c r="F45" s="49">
        <v>39</v>
      </c>
      <c r="G45" s="51">
        <v>80.39</v>
      </c>
      <c r="H45" s="51">
        <v>77.63</v>
      </c>
      <c r="I45" s="51">
        <v>7.99</v>
      </c>
      <c r="J45" s="51">
        <v>7.99</v>
      </c>
      <c r="K45" s="51">
        <v>45</v>
      </c>
      <c r="L45" s="121">
        <f t="shared" si="0"/>
        <v>24.335205993342825</v>
      </c>
      <c r="M45" s="51">
        <f>IFERROR(IF(OR(ISBLANK(WHOLE_STRUCTURE[[#This Row],[Top '[m']]]), ISBLANK(WHOLE_STRUCTURE[[#This Row],[Bottom '[m']]])), "", WHOLE_STRUCTURE[[#This Row],[Top '[m']]] - WHOLE_STRUCTURE[[#This Row],[Bottom '[m']]]),"")</f>
        <v>2.7600000000000051</v>
      </c>
      <c r="N45" s="52">
        <f>IFERROR(-(WHOLE_STRUCTURE[[#This Row],[D, bottom '[m']]]-WHOLE_STRUCTURE[[#This Row],[D, top '[m']]])/(WHOLE_STRUCTURE[[#This Row],[Bottom '[m']]]-WHOLE_STRUCTURE[[#This Row],[Top '[m']]]),"")</f>
        <v>0</v>
      </c>
      <c r="O45" s="50" t="str">
        <f>IFERROR((WHOLE_STRUCTURE[[#This Row],[D, bottom '[m']]]+WHOLE_STRUCTURE[[#This Row],[D, top '[m']]])/(2*#REF!/1000),"")</f>
        <v/>
      </c>
      <c r="Q45" s="49" t="s">
        <v>52</v>
      </c>
      <c r="R45" s="53" t="s">
        <v>424</v>
      </c>
      <c r="S45" s="51">
        <v>36.69</v>
      </c>
      <c r="T45" s="51">
        <v>36.69</v>
      </c>
      <c r="U45" s="49">
        <v>33576</v>
      </c>
      <c r="V45" s="167"/>
      <c r="W45" s="121"/>
      <c r="X45" s="51"/>
      <c r="Y45" s="51"/>
      <c r="Z45" s="49"/>
      <c r="AA45" s="413"/>
      <c r="AB45" s="297"/>
      <c r="AC45" s="421"/>
      <c r="AD45" s="421"/>
      <c r="AE45" s="421"/>
      <c r="AF45" s="421"/>
      <c r="AG45" s="421"/>
      <c r="AH45" s="421"/>
      <c r="AI45" s="421"/>
      <c r="AJ45" s="55"/>
      <c r="AQ45" s="49"/>
      <c r="BE45" s="77"/>
      <c r="BF45" s="49"/>
      <c r="CD45" s="87"/>
      <c r="CE45" s="49"/>
    </row>
    <row r="46" spans="1:83">
      <c r="A46" s="120"/>
      <c r="D46" s="49">
        <v>40</v>
      </c>
      <c r="E46" s="49" t="s">
        <v>52</v>
      </c>
      <c r="F46" s="49">
        <v>40</v>
      </c>
      <c r="G46" s="51">
        <v>77.63</v>
      </c>
      <c r="H46" s="51">
        <v>74.87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52</v>
      </c>
      <c r="R46" s="53" t="s">
        <v>425</v>
      </c>
      <c r="S46" s="51">
        <v>36.28</v>
      </c>
      <c r="T46" s="51">
        <v>36.28</v>
      </c>
      <c r="U46" s="49">
        <v>24324</v>
      </c>
      <c r="V46" s="167"/>
      <c r="W46" s="121"/>
      <c r="X46" s="51"/>
      <c r="Y46" s="51"/>
      <c r="Z46" s="49"/>
      <c r="AA46" s="413"/>
      <c r="AB46" s="297"/>
      <c r="AC46" s="421"/>
      <c r="AD46" s="421"/>
      <c r="AE46" s="421"/>
      <c r="AF46" s="421"/>
      <c r="AG46" s="421"/>
      <c r="AH46" s="421"/>
      <c r="AI46" s="421"/>
      <c r="AJ46" s="55"/>
      <c r="AQ46" s="49"/>
      <c r="BE46" s="77"/>
      <c r="BF46" s="49"/>
      <c r="CD46" s="87"/>
      <c r="CE46" s="49"/>
    </row>
    <row r="47" spans="1:83">
      <c r="A47" s="120"/>
      <c r="D47" s="49">
        <v>41</v>
      </c>
      <c r="E47" s="49" t="s">
        <v>52</v>
      </c>
      <c r="F47" s="49">
        <v>41</v>
      </c>
      <c r="G47" s="51">
        <v>74.87</v>
      </c>
      <c r="H47" s="51">
        <v>72.11</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52</v>
      </c>
      <c r="R47" s="53" t="s">
        <v>427</v>
      </c>
      <c r="S47" s="51">
        <v>35.35</v>
      </c>
      <c r="T47" s="51">
        <v>35.35</v>
      </c>
      <c r="U47" s="49">
        <v>9000</v>
      </c>
      <c r="V47" s="167"/>
      <c r="W47" s="121"/>
      <c r="X47" s="51"/>
      <c r="Y47" s="51"/>
      <c r="Z47" s="49"/>
      <c r="AA47" s="413"/>
      <c r="AB47" s="297"/>
      <c r="AC47" s="421"/>
      <c r="AD47" s="421"/>
      <c r="AE47" s="421"/>
      <c r="AF47" s="421"/>
      <c r="AG47" s="421"/>
      <c r="AH47" s="421"/>
      <c r="AI47" s="421"/>
      <c r="AJ47" s="55"/>
      <c r="AQ47" s="49"/>
      <c r="BE47" s="77"/>
      <c r="BF47" s="49"/>
      <c r="CD47" s="87"/>
      <c r="CE47" s="49"/>
    </row>
    <row r="48" spans="1:83">
      <c r="A48" s="120"/>
      <c r="D48" s="49">
        <v>42</v>
      </c>
      <c r="E48" s="49" t="s">
        <v>52</v>
      </c>
      <c r="F48" s="49">
        <v>42</v>
      </c>
      <c r="G48" s="51">
        <v>72.11</v>
      </c>
      <c r="H48" s="51">
        <v>69.349999999999994</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52</v>
      </c>
      <c r="R48" s="53" t="s">
        <v>426</v>
      </c>
      <c r="S48" s="51">
        <v>35.35</v>
      </c>
      <c r="T48" s="51">
        <v>35.35</v>
      </c>
      <c r="U48" s="49">
        <v>4950</v>
      </c>
      <c r="V48" s="167"/>
      <c r="W48" s="121"/>
      <c r="X48" s="51"/>
      <c r="Y48" s="51"/>
      <c r="Z48" s="49"/>
      <c r="AA48" s="413"/>
      <c r="AB48" s="297"/>
      <c r="AC48" s="421"/>
      <c r="AD48" s="421"/>
      <c r="AE48" s="421"/>
      <c r="AF48" s="421"/>
      <c r="AG48" s="421"/>
      <c r="AH48" s="421"/>
      <c r="AI48" s="421"/>
      <c r="AJ48" s="55"/>
      <c r="AQ48" s="49"/>
      <c r="BE48" s="77"/>
      <c r="BF48" s="49"/>
      <c r="CD48" s="87"/>
      <c r="CE48" s="49"/>
    </row>
    <row r="49" spans="4:83">
      <c r="D49" s="49">
        <v>43</v>
      </c>
      <c r="E49" s="49" t="s">
        <v>52</v>
      </c>
      <c r="F49" s="49">
        <v>43</v>
      </c>
      <c r="G49" s="51">
        <v>69.349999999999994</v>
      </c>
      <c r="H49" s="51">
        <v>66.59</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52</v>
      </c>
      <c r="R49" s="53" t="s">
        <v>428</v>
      </c>
      <c r="S49" s="51">
        <v>29.03</v>
      </c>
      <c r="T49" s="51">
        <v>29.03</v>
      </c>
      <c r="U49" s="49">
        <v>5170</v>
      </c>
      <c r="V49" s="167"/>
      <c r="W49" s="121"/>
      <c r="X49" s="51"/>
      <c r="Y49" s="51"/>
      <c r="Z49" s="49"/>
      <c r="AA49" s="413"/>
      <c r="AB49" s="297"/>
      <c r="AC49" s="421"/>
      <c r="AD49" s="421"/>
      <c r="AE49" s="421"/>
      <c r="AF49" s="421"/>
      <c r="AG49" s="421"/>
      <c r="AH49" s="421"/>
      <c r="AI49" s="421"/>
      <c r="AJ49" s="55"/>
      <c r="AQ49" s="49"/>
      <c r="BE49" s="77"/>
      <c r="BF49" s="49"/>
      <c r="CD49" s="87"/>
      <c r="CE49" s="49"/>
    </row>
    <row r="50" spans="4:83">
      <c r="D50" s="49">
        <v>44</v>
      </c>
      <c r="E50" s="49" t="s">
        <v>52</v>
      </c>
      <c r="F50" s="49">
        <v>44</v>
      </c>
      <c r="G50" s="51">
        <v>66.59</v>
      </c>
      <c r="H50" s="51">
        <v>63.83</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52</v>
      </c>
      <c r="R50" s="53" t="s">
        <v>430</v>
      </c>
      <c r="S50" s="51">
        <v>29.03</v>
      </c>
      <c r="T50" s="51">
        <v>29.03</v>
      </c>
      <c r="U50" s="49">
        <v>790</v>
      </c>
      <c r="V50" s="167"/>
      <c r="W50" s="121"/>
      <c r="X50" s="51"/>
      <c r="Y50" s="51"/>
      <c r="Z50" s="49"/>
      <c r="AA50" s="413"/>
      <c r="AB50" s="297"/>
      <c r="AC50" s="421"/>
      <c r="AD50" s="421"/>
      <c r="AE50" s="421"/>
      <c r="AF50" s="421"/>
      <c r="AG50" s="421"/>
      <c r="AH50" s="421"/>
      <c r="AI50" s="421"/>
      <c r="AJ50" s="55"/>
      <c r="AQ50" s="49"/>
      <c r="BE50" s="77"/>
      <c r="BF50" s="49"/>
      <c r="CD50" s="87"/>
      <c r="CE50" s="49"/>
    </row>
    <row r="51" spans="4:83">
      <c r="D51" s="49">
        <v>45</v>
      </c>
      <c r="E51" s="49" t="s">
        <v>52</v>
      </c>
      <c r="F51" s="49">
        <v>45</v>
      </c>
      <c r="G51" s="51">
        <v>63.83</v>
      </c>
      <c r="H51" s="51">
        <v>61.07</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52</v>
      </c>
      <c r="R51" s="53" t="s">
        <v>429</v>
      </c>
      <c r="S51" s="51">
        <v>29.03</v>
      </c>
      <c r="T51" s="51">
        <v>29.03</v>
      </c>
      <c r="U51" s="49">
        <v>544</v>
      </c>
      <c r="V51" s="167"/>
      <c r="W51" s="121"/>
      <c r="X51" s="51"/>
      <c r="Y51" s="51"/>
      <c r="Z51" s="49"/>
      <c r="AA51" s="413"/>
      <c r="AB51" s="297"/>
      <c r="AC51" s="421"/>
      <c r="AD51" s="421"/>
      <c r="AE51" s="421"/>
      <c r="AF51" s="421"/>
      <c r="AG51" s="421"/>
      <c r="AH51" s="421"/>
      <c r="AI51" s="421"/>
      <c r="AJ51" s="55"/>
      <c r="AQ51" s="49"/>
      <c r="BE51" s="77"/>
      <c r="BF51" s="49"/>
      <c r="CD51" s="87"/>
      <c r="CE51" s="49"/>
    </row>
    <row r="52" spans="4:83">
      <c r="D52" s="49">
        <v>46</v>
      </c>
      <c r="E52" s="49" t="s">
        <v>52</v>
      </c>
      <c r="F52" s="49">
        <v>46</v>
      </c>
      <c r="G52" s="51">
        <v>61.07</v>
      </c>
      <c r="H52" s="51">
        <v>58.31</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52</v>
      </c>
      <c r="R52" s="53" t="s">
        <v>431</v>
      </c>
      <c r="S52" s="51">
        <v>24.87</v>
      </c>
      <c r="T52" s="51">
        <v>24.87</v>
      </c>
      <c r="U52" s="49">
        <v>3000</v>
      </c>
      <c r="V52" s="167"/>
      <c r="W52" s="121"/>
      <c r="X52" s="51"/>
      <c r="Y52" s="51"/>
      <c r="Z52" s="49"/>
      <c r="AA52" s="413"/>
      <c r="AB52" s="297"/>
      <c r="AC52" s="421"/>
      <c r="AD52" s="421"/>
      <c r="AE52" s="421"/>
      <c r="AF52" s="421"/>
      <c r="AG52" s="421"/>
      <c r="AH52" s="421"/>
      <c r="AI52" s="421"/>
      <c r="AJ52" s="55"/>
      <c r="AQ52" s="49"/>
      <c r="BE52" s="77"/>
      <c r="BF52" s="49"/>
      <c r="CD52" s="87"/>
      <c r="CE52" s="49"/>
    </row>
    <row r="53" spans="4:83">
      <c r="D53" s="49">
        <v>47</v>
      </c>
      <c r="E53" s="49" t="s">
        <v>52</v>
      </c>
      <c r="F53" s="49">
        <v>47</v>
      </c>
      <c r="G53" s="51">
        <v>58.31</v>
      </c>
      <c r="H53" s="51">
        <v>55.63</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52</v>
      </c>
      <c r="R53" s="53" t="s">
        <v>432</v>
      </c>
      <c r="S53" s="51">
        <v>23.4</v>
      </c>
      <c r="T53" s="51">
        <v>23.4</v>
      </c>
      <c r="U53" s="49">
        <v>12598</v>
      </c>
      <c r="V53" s="167"/>
      <c r="W53" s="121"/>
      <c r="X53" s="51"/>
      <c r="Y53" s="51"/>
      <c r="Z53" s="49"/>
      <c r="AA53" s="413"/>
      <c r="AB53" s="297"/>
      <c r="AC53" s="421"/>
      <c r="AD53" s="421"/>
      <c r="AE53" s="421"/>
      <c r="AF53" s="421"/>
      <c r="AG53" s="421"/>
      <c r="AH53" s="421"/>
      <c r="AI53" s="421"/>
      <c r="AJ53" s="55"/>
      <c r="AQ53" s="49"/>
      <c r="BE53" s="77"/>
      <c r="BF53" s="49"/>
      <c r="CD53" s="87"/>
      <c r="CE53" s="49"/>
    </row>
    <row r="54" spans="4:83">
      <c r="D54" s="49">
        <v>48</v>
      </c>
      <c r="E54" s="49" t="s">
        <v>52</v>
      </c>
      <c r="F54" s="49">
        <v>48</v>
      </c>
      <c r="G54" s="51">
        <v>55.63</v>
      </c>
      <c r="H54" s="51">
        <v>55.35</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52</v>
      </c>
      <c r="R54" s="53" t="s">
        <v>433</v>
      </c>
      <c r="S54" s="51">
        <v>21.59</v>
      </c>
      <c r="T54" s="51">
        <v>21.59</v>
      </c>
      <c r="U54" s="49">
        <v>40072</v>
      </c>
      <c r="V54" s="167"/>
      <c r="W54" s="121"/>
      <c r="X54" s="51"/>
      <c r="Y54" s="51"/>
      <c r="Z54" s="49"/>
      <c r="AA54" s="413"/>
      <c r="AB54" s="77"/>
      <c r="AC54" s="420"/>
      <c r="AD54" s="420"/>
      <c r="AE54" s="420"/>
      <c r="AF54" s="420"/>
      <c r="AG54" s="420"/>
      <c r="AH54" s="407"/>
      <c r="AI54" s="407"/>
      <c r="AJ54" s="55"/>
      <c r="AQ54" s="49"/>
      <c r="BE54" s="77"/>
      <c r="BF54" s="49"/>
      <c r="CD54" s="87"/>
      <c r="CE54" s="49"/>
    </row>
    <row r="55" spans="4:83">
      <c r="D55" s="49">
        <v>49</v>
      </c>
      <c r="E55" s="49" t="s">
        <v>52</v>
      </c>
      <c r="F55" s="49">
        <v>49</v>
      </c>
      <c r="G55" s="51">
        <v>55.35</v>
      </c>
      <c r="H55" s="51">
        <v>55.07</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62</v>
      </c>
      <c r="R55" s="53" t="s">
        <v>434</v>
      </c>
      <c r="S55" s="51">
        <v>21.470000000000002</v>
      </c>
      <c r="T55" s="51">
        <v>21.470000000000002</v>
      </c>
      <c r="U55" s="49">
        <v>33667</v>
      </c>
      <c r="V55" s="167"/>
      <c r="W55" s="121"/>
      <c r="X55" s="51"/>
      <c r="Y55" s="51"/>
      <c r="Z55" s="49"/>
      <c r="AA55" s="413"/>
      <c r="AB55" s="77"/>
      <c r="AC55" s="420"/>
      <c r="AD55" s="420"/>
      <c r="AE55" s="420"/>
      <c r="AF55" s="420"/>
      <c r="AG55" s="420"/>
      <c r="AH55" s="407"/>
      <c r="AI55" s="407"/>
      <c r="AJ55" s="55"/>
      <c r="AQ55" s="49"/>
      <c r="BE55" s="77"/>
      <c r="BF55" s="49"/>
      <c r="CD55" s="87"/>
      <c r="CE55" s="49"/>
    </row>
    <row r="56" spans="4:83">
      <c r="D56" s="49">
        <v>50</v>
      </c>
      <c r="E56" s="49" t="s">
        <v>52</v>
      </c>
      <c r="F56" s="49">
        <v>50</v>
      </c>
      <c r="G56" s="51">
        <v>55.07</v>
      </c>
      <c r="H56" s="51">
        <v>52.54</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52</v>
      </c>
      <c r="R56" s="53" t="s">
        <v>434</v>
      </c>
      <c r="S56" s="51">
        <v>21.47</v>
      </c>
      <c r="T56" s="51">
        <v>21.47</v>
      </c>
      <c r="U56" s="49">
        <v>30000</v>
      </c>
      <c r="V56" s="167"/>
      <c r="W56" s="121"/>
      <c r="X56" s="51"/>
      <c r="Y56" s="51"/>
      <c r="Z56" s="49"/>
      <c r="AA56" s="413"/>
      <c r="AB56" s="297"/>
      <c r="AC56" s="421"/>
      <c r="AD56" s="421"/>
      <c r="AE56" s="421"/>
      <c r="AF56" s="421"/>
      <c r="AG56" s="421"/>
      <c r="AH56" s="421"/>
      <c r="AI56" s="421"/>
      <c r="AJ56" s="55"/>
      <c r="AQ56" s="49"/>
      <c r="BE56" s="77"/>
      <c r="BF56" s="49"/>
      <c r="CD56" s="87"/>
      <c r="CE56" s="49"/>
    </row>
    <row r="57" spans="4:83">
      <c r="D57" s="49">
        <v>51</v>
      </c>
      <c r="E57" s="49" t="s">
        <v>52</v>
      </c>
      <c r="F57" s="49">
        <v>51</v>
      </c>
      <c r="G57" s="51">
        <v>52.54</v>
      </c>
      <c r="H57" s="51">
        <v>49.93</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62</v>
      </c>
      <c r="R57" s="53" t="s">
        <v>592</v>
      </c>
      <c r="S57" s="51">
        <v>20.700000000000003</v>
      </c>
      <c r="T57" s="51">
        <v>20.700000000000003</v>
      </c>
      <c r="U57" s="49">
        <v>21620</v>
      </c>
      <c r="V57" s="167"/>
      <c r="W57" s="121"/>
      <c r="X57" s="51"/>
      <c r="Y57" s="51"/>
      <c r="Z57" s="49"/>
      <c r="AA57" s="413"/>
      <c r="AB57" s="297"/>
      <c r="AC57" s="421"/>
      <c r="AD57" s="421"/>
      <c r="AE57" s="421"/>
      <c r="AF57" s="421"/>
      <c r="AG57" s="421"/>
      <c r="AH57" s="421"/>
      <c r="AI57" s="421"/>
      <c r="AJ57" s="55"/>
      <c r="AQ57" s="49"/>
      <c r="BE57" s="77"/>
      <c r="BF57" s="49"/>
      <c r="CD57" s="87"/>
      <c r="CE57" s="49"/>
    </row>
    <row r="58" spans="4:83">
      <c r="D58" s="49">
        <v>52</v>
      </c>
      <c r="E58" s="49" t="s">
        <v>52</v>
      </c>
      <c r="F58" s="49">
        <v>52</v>
      </c>
      <c r="G58" s="51">
        <v>49.93</v>
      </c>
      <c r="H58" s="51">
        <v>47.32</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62</v>
      </c>
      <c r="R58" s="53" t="s">
        <v>593</v>
      </c>
      <c r="S58" s="51">
        <v>20.100000000000001</v>
      </c>
      <c r="T58" s="51">
        <v>20.100000000000001</v>
      </c>
      <c r="U58" s="49">
        <v>4920</v>
      </c>
      <c r="V58" s="167"/>
      <c r="W58" s="121"/>
      <c r="X58" s="51"/>
      <c r="Y58" s="51"/>
      <c r="Z58" s="49"/>
      <c r="AA58" s="413"/>
      <c r="AB58" s="297"/>
      <c r="AC58" s="421"/>
      <c r="AD58" s="421"/>
      <c r="AE58" s="421"/>
      <c r="AF58" s="421"/>
      <c r="AG58" s="421"/>
      <c r="AH58" s="421"/>
      <c r="AI58" s="421"/>
      <c r="AJ58" s="55"/>
      <c r="AQ58" s="49"/>
      <c r="BE58" s="77"/>
      <c r="BF58" s="49"/>
      <c r="CD58" s="87"/>
      <c r="CE58" s="49"/>
    </row>
    <row r="59" spans="4:83">
      <c r="D59" s="49">
        <v>53</v>
      </c>
      <c r="E59" s="49" t="s">
        <v>52</v>
      </c>
      <c r="F59" s="49">
        <v>53</v>
      </c>
      <c r="G59" s="51">
        <v>47.32</v>
      </c>
      <c r="H59" s="51">
        <v>44.72</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62</v>
      </c>
      <c r="R59" s="53" t="s">
        <v>594</v>
      </c>
      <c r="S59" s="51">
        <v>14</v>
      </c>
      <c r="T59" s="51">
        <v>14</v>
      </c>
      <c r="U59" s="49">
        <v>4770</v>
      </c>
      <c r="V59" s="167"/>
      <c r="W59" s="121"/>
      <c r="X59" s="51"/>
      <c r="Y59" s="51"/>
      <c r="Z59" s="49"/>
      <c r="AA59" s="413"/>
      <c r="AB59" s="297"/>
      <c r="AC59" s="421"/>
      <c r="AD59" s="421"/>
      <c r="AE59" s="421"/>
      <c r="AF59" s="421"/>
      <c r="AG59" s="421"/>
      <c r="AH59" s="421"/>
      <c r="AI59" s="421"/>
      <c r="AJ59" s="55"/>
      <c r="AQ59" s="49"/>
      <c r="BE59" s="77"/>
      <c r="BF59" s="49"/>
      <c r="CD59" s="87"/>
      <c r="CE59" s="49"/>
    </row>
    <row r="60" spans="4:83">
      <c r="D60" s="49">
        <v>54</v>
      </c>
      <c r="E60" s="49" t="s">
        <v>52</v>
      </c>
      <c r="F60" s="49">
        <v>54</v>
      </c>
      <c r="G60" s="51">
        <v>44.72</v>
      </c>
      <c r="H60" s="51">
        <v>42.11</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62</v>
      </c>
      <c r="R60" s="53" t="s">
        <v>595</v>
      </c>
      <c r="S60" s="51">
        <v>5.6</v>
      </c>
      <c r="T60" s="51">
        <v>5.6</v>
      </c>
      <c r="U60" s="49">
        <v>21608</v>
      </c>
      <c r="V60" s="167"/>
      <c r="W60" s="121"/>
      <c r="X60" s="51"/>
      <c r="Y60" s="51"/>
      <c r="Z60" s="49"/>
      <c r="AA60" s="413"/>
      <c r="AB60" s="297"/>
      <c r="AC60" s="421"/>
      <c r="AD60" s="421"/>
      <c r="AE60" s="421"/>
      <c r="AF60" s="421"/>
      <c r="AG60" s="421"/>
      <c r="AH60" s="421"/>
      <c r="AI60" s="421"/>
      <c r="AJ60" s="55"/>
      <c r="AQ60" s="49"/>
      <c r="BE60" s="77"/>
      <c r="BF60" s="49"/>
      <c r="CD60" s="87"/>
      <c r="CE60" s="49"/>
    </row>
    <row r="61" spans="4:83">
      <c r="D61" s="49">
        <v>55</v>
      </c>
      <c r="E61" s="49" t="s">
        <v>52</v>
      </c>
      <c r="F61" s="49">
        <v>55</v>
      </c>
      <c r="G61" s="51">
        <v>42.11</v>
      </c>
      <c r="H61" s="51">
        <v>39.5</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50</v>
      </c>
      <c r="R61" s="53" t="s">
        <v>435</v>
      </c>
      <c r="S61" s="51">
        <v>5.6</v>
      </c>
      <c r="T61" s="51">
        <v>5.6</v>
      </c>
      <c r="U61" s="49">
        <v>60000</v>
      </c>
      <c r="V61" s="167"/>
      <c r="W61" s="121"/>
      <c r="X61" s="51"/>
      <c r="Y61" s="51"/>
      <c r="Z61" s="49"/>
      <c r="AA61" s="413"/>
      <c r="AB61" s="297"/>
      <c r="AC61" s="421"/>
      <c r="AD61" s="421"/>
      <c r="AE61" s="421"/>
      <c r="AF61" s="421"/>
      <c r="AG61" s="421"/>
      <c r="AH61" s="421"/>
      <c r="AI61" s="421"/>
      <c r="AJ61" s="55"/>
      <c r="AQ61" s="49"/>
      <c r="BE61" s="77"/>
      <c r="BF61" s="49"/>
      <c r="CD61" s="87"/>
      <c r="CE61" s="49"/>
    </row>
    <row r="62" spans="4:83">
      <c r="D62" s="49">
        <v>56</v>
      </c>
      <c r="E62" s="49" t="s">
        <v>52</v>
      </c>
      <c r="F62" s="49">
        <v>56</v>
      </c>
      <c r="G62" s="51">
        <v>39.5</v>
      </c>
      <c r="H62" s="51">
        <v>36.79</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50</v>
      </c>
      <c r="R62" s="53" t="s">
        <v>596</v>
      </c>
      <c r="S62" s="51">
        <v>4.8499999999999996</v>
      </c>
      <c r="T62" s="51">
        <v>4.8499999999999996</v>
      </c>
      <c r="U62" s="49">
        <v>20000</v>
      </c>
      <c r="V62" s="167"/>
      <c r="W62" s="121"/>
      <c r="X62" s="51"/>
      <c r="Y62" s="51"/>
      <c r="Z62" s="49"/>
      <c r="AA62" s="413"/>
      <c r="AB62" s="297"/>
      <c r="AC62" s="421"/>
      <c r="AD62" s="421"/>
      <c r="AE62" s="421"/>
      <c r="AF62" s="421"/>
      <c r="AG62" s="421"/>
      <c r="AH62" s="421"/>
      <c r="AI62" s="421"/>
      <c r="AJ62" s="55"/>
      <c r="AQ62" s="49"/>
      <c r="BE62" s="77"/>
      <c r="BF62" s="49"/>
      <c r="CD62" s="87"/>
      <c r="CE62" s="49"/>
    </row>
    <row r="63" spans="4:83">
      <c r="D63" s="49">
        <v>57</v>
      </c>
      <c r="E63" s="49" t="s">
        <v>52</v>
      </c>
      <c r="F63" s="49">
        <v>57</v>
      </c>
      <c r="G63" s="51">
        <v>36.79</v>
      </c>
      <c r="H63" s="51">
        <v>36.590000000000003</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50</v>
      </c>
      <c r="R63" s="53" t="s">
        <v>195</v>
      </c>
      <c r="S63" s="51">
        <v>4.2</v>
      </c>
      <c r="T63" s="51">
        <v>4.2</v>
      </c>
      <c r="U63" s="49">
        <v>9000</v>
      </c>
      <c r="V63" s="167"/>
      <c r="W63" s="121"/>
      <c r="X63" s="51"/>
      <c r="Y63" s="51"/>
      <c r="Z63" s="49"/>
      <c r="AA63" s="413"/>
      <c r="AB63" s="297"/>
      <c r="AC63" s="421"/>
      <c r="AD63" s="421"/>
      <c r="AE63" s="421"/>
      <c r="AF63" s="421"/>
      <c r="AG63" s="421"/>
      <c r="AH63" s="421"/>
      <c r="AI63" s="421"/>
      <c r="AJ63" s="55"/>
      <c r="AQ63" s="49"/>
      <c r="BE63" s="77"/>
      <c r="BF63" s="49"/>
      <c r="CD63" s="87"/>
      <c r="CE63" s="49"/>
    </row>
    <row r="64" spans="4:83">
      <c r="D64" s="49">
        <v>58</v>
      </c>
      <c r="E64" s="49" t="s">
        <v>52</v>
      </c>
      <c r="F64" s="49">
        <v>58</v>
      </c>
      <c r="G64" s="51">
        <v>36.590000000000003</v>
      </c>
      <c r="H64" s="51">
        <v>35.979999999999997</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A64" s="49"/>
      <c r="AB64" s="297"/>
      <c r="AC64" s="421"/>
      <c r="AD64" s="421"/>
      <c r="AE64" s="421"/>
      <c r="AF64" s="421"/>
      <c r="AG64" s="421"/>
      <c r="AH64" s="421"/>
      <c r="AI64" s="421"/>
      <c r="AJ64" s="298"/>
    </row>
    <row r="65" spans="4:93">
      <c r="D65" s="49">
        <v>59</v>
      </c>
      <c r="E65" s="49" t="s">
        <v>52</v>
      </c>
      <c r="F65" s="49">
        <v>59</v>
      </c>
      <c r="G65" s="51">
        <v>35.979999999999997</v>
      </c>
      <c r="H65" s="51">
        <v>33.36</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A65" s="49"/>
      <c r="AB65" s="297"/>
      <c r="AC65" s="421"/>
      <c r="AD65" s="421"/>
      <c r="AE65" s="421"/>
      <c r="AF65" s="421"/>
      <c r="AG65" s="421"/>
      <c r="AH65" s="421"/>
      <c r="AI65" s="421"/>
      <c r="AJ65" s="298"/>
    </row>
    <row r="66" spans="4:93">
      <c r="D66" s="49">
        <v>60</v>
      </c>
      <c r="E66" s="49" t="s">
        <v>52</v>
      </c>
      <c r="F66" s="49">
        <v>60</v>
      </c>
      <c r="G66" s="51">
        <v>33.36</v>
      </c>
      <c r="H66" s="51">
        <v>30.43</v>
      </c>
      <c r="I66" s="51">
        <v>8</v>
      </c>
      <c r="J66" s="51">
        <v>8</v>
      </c>
      <c r="K66" s="51">
        <v>88</v>
      </c>
      <c r="L66" s="121">
        <f t="shared" si="0"/>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A66" s="49"/>
      <c r="AB66" s="297"/>
      <c r="AC66" s="421"/>
      <c r="AD66" s="421"/>
      <c r="AE66" s="421"/>
      <c r="AF66" s="421"/>
      <c r="AG66" s="421"/>
      <c r="AH66" s="421"/>
      <c r="AI66" s="421"/>
      <c r="AJ66" s="298"/>
      <c r="CG66" s="297"/>
      <c r="CO66" s="298"/>
    </row>
    <row r="67" spans="4:93">
      <c r="D67" s="49">
        <v>61</v>
      </c>
      <c r="E67" s="49" t="s">
        <v>52</v>
      </c>
      <c r="F67" s="49">
        <v>61</v>
      </c>
      <c r="G67" s="51">
        <v>30.43</v>
      </c>
      <c r="H67" s="51">
        <v>27.5</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A67" s="49"/>
      <c r="AB67" s="297"/>
      <c r="AC67" s="421"/>
      <c r="AD67" s="421"/>
      <c r="AE67" s="421"/>
      <c r="AF67" s="421"/>
      <c r="AG67" s="421"/>
      <c r="AH67" s="421"/>
      <c r="AI67" s="421"/>
      <c r="AJ67" s="298"/>
      <c r="CG67" s="227"/>
      <c r="CO67" s="299"/>
    </row>
    <row r="68" spans="4:93">
      <c r="D68" s="49">
        <v>62</v>
      </c>
      <c r="E68" s="49" t="s">
        <v>52</v>
      </c>
      <c r="F68" s="49">
        <v>62</v>
      </c>
      <c r="G68" s="51">
        <v>27.5</v>
      </c>
      <c r="H68" s="51">
        <v>25.92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A68" s="49"/>
      <c r="AB68" s="297"/>
      <c r="AC68" s="421"/>
      <c r="AD68" s="421"/>
      <c r="AE68" s="421"/>
      <c r="AF68" s="421"/>
      <c r="AG68" s="421"/>
      <c r="AH68" s="421"/>
      <c r="AI68" s="421"/>
      <c r="AJ68" s="298"/>
    </row>
    <row r="69" spans="4:93">
      <c r="D69" s="49">
        <v>63</v>
      </c>
      <c r="E69" s="49" t="s">
        <v>52</v>
      </c>
      <c r="F69" s="49">
        <v>63</v>
      </c>
      <c r="G69" s="51">
        <v>25.92</v>
      </c>
      <c r="H69" s="51">
        <v>22.96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A69" s="49"/>
      <c r="AB69" s="297"/>
      <c r="AC69" s="421"/>
      <c r="AD69" s="421"/>
      <c r="AE69" s="421"/>
      <c r="AF69" s="421"/>
      <c r="AG69" s="421"/>
      <c r="AH69" s="421"/>
      <c r="AI69" s="421"/>
      <c r="AJ69" s="298"/>
    </row>
    <row r="70" spans="4:93">
      <c r="D70" s="49">
        <v>64</v>
      </c>
      <c r="E70" s="49" t="s">
        <v>52</v>
      </c>
      <c r="F70" s="49">
        <v>64</v>
      </c>
      <c r="G70" s="51">
        <v>22.96</v>
      </c>
      <c r="H70" s="51">
        <v>21.71</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A70" s="49"/>
      <c r="AB70" s="297"/>
      <c r="AC70" s="421"/>
      <c r="AD70" s="421"/>
      <c r="AE70" s="421"/>
      <c r="AF70" s="421"/>
      <c r="AG70" s="421"/>
      <c r="AH70" s="421"/>
      <c r="AI70" s="421"/>
      <c r="AJ70" s="298"/>
    </row>
    <row r="71" spans="4:93">
      <c r="D71" s="49">
        <v>65</v>
      </c>
      <c r="E71" s="49" t="s">
        <v>52</v>
      </c>
      <c r="F71" s="49">
        <v>65</v>
      </c>
      <c r="G71" s="51">
        <v>21.71</v>
      </c>
      <c r="H71" s="51">
        <v>21.47</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A71" s="49"/>
      <c r="AB71" s="297"/>
      <c r="AC71" s="421"/>
      <c r="AD71" s="421"/>
      <c r="AE71" s="421"/>
      <c r="AF71" s="421"/>
      <c r="AG71" s="421"/>
      <c r="AH71" s="421"/>
      <c r="AI71" s="421"/>
      <c r="AJ71" s="298"/>
    </row>
    <row r="72" spans="4:93">
      <c r="D72" s="49">
        <v>66</v>
      </c>
      <c r="E72" s="49" t="s">
        <v>62</v>
      </c>
      <c r="F72" s="49">
        <v>1</v>
      </c>
      <c r="G72" s="51">
        <v>21.47</v>
      </c>
      <c r="H72" s="51">
        <v>17.5</v>
      </c>
      <c r="I72" s="51">
        <v>8</v>
      </c>
      <c r="J72" s="51">
        <v>8</v>
      </c>
      <c r="K72" s="51">
        <v>117</v>
      </c>
      <c r="L72" s="121">
        <f t="shared" ref="L72:L123" si="1">IF(7850/1000*(1/3)*PI()*ABS(G72-H72)*((I72/2)^2+(I72/2)*(J72/2)+(J72/2)^2-(I72/2-K72/1000)^2-(I72/2-K72/1000)*(J72/2-K72/1000)-(J72/2-K72/1000)^2)=0,"",7850/1000*(1/3)*PI()*ABS(G72-H72)*((I72/2)^2+(I72/2)*(J72/2)+(J72/2)^2-(I72/2-K72/1000)^2-(I72/2-K72/1000)*(J72/2-K72/1000)-(J72/2-K72/1000)^2))</f>
        <v>90.299932258163409</v>
      </c>
      <c r="M72" s="51">
        <f>IFERROR(IF(OR(ISBLANK(WHOLE_STRUCTURE[[#This Row],[Top '[m']]]), ISBLANK(WHOLE_STRUCTURE[[#This Row],[Bottom '[m']]])), "", WHOLE_STRUCTURE[[#This Row],[Top '[m']]] - WHOLE_STRUCTURE[[#This Row],[Bottom '[m']]]),"")</f>
        <v>3.9699999999999989</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A72" s="49"/>
      <c r="AB72" s="297"/>
      <c r="AC72" s="421"/>
      <c r="AD72" s="421"/>
      <c r="AE72" s="421"/>
      <c r="AF72" s="421"/>
      <c r="AG72" s="421"/>
      <c r="AH72" s="421"/>
      <c r="AI72" s="421"/>
      <c r="AJ72" s="298"/>
    </row>
    <row r="73" spans="4:93">
      <c r="D73" s="49">
        <v>67</v>
      </c>
      <c r="E73" s="49" t="s">
        <v>62</v>
      </c>
      <c r="F73" s="49">
        <v>2</v>
      </c>
      <c r="G73" s="51">
        <v>17.5</v>
      </c>
      <c r="H73" s="51">
        <v>13.5</v>
      </c>
      <c r="I73" s="51">
        <v>8</v>
      </c>
      <c r="J73" s="51">
        <v>8</v>
      </c>
      <c r="K73" s="51">
        <v>117</v>
      </c>
      <c r="L73" s="121">
        <f t="shared" si="1"/>
        <v>90.982299504446786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A73" s="49"/>
      <c r="AB73" s="297"/>
      <c r="AC73" s="421"/>
      <c r="AD73" s="421"/>
      <c r="AE73" s="421"/>
      <c r="AF73" s="421"/>
      <c r="AG73" s="421"/>
      <c r="AH73" s="421"/>
      <c r="AI73" s="421"/>
      <c r="AJ73" s="298"/>
    </row>
    <row r="74" spans="4:93">
      <c r="D74" s="49">
        <v>68</v>
      </c>
      <c r="E74" s="49" t="s">
        <v>62</v>
      </c>
      <c r="F74" s="49">
        <v>3</v>
      </c>
      <c r="G74" s="51">
        <v>13.5</v>
      </c>
      <c r="H74" s="51">
        <v>9.5</v>
      </c>
      <c r="I74" s="51">
        <v>8</v>
      </c>
      <c r="J74" s="51">
        <v>8</v>
      </c>
      <c r="K74" s="51">
        <v>124</v>
      </c>
      <c r="L74" s="121">
        <f t="shared" si="1"/>
        <v>96.340060208791698</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A74" s="49"/>
      <c r="AB74" s="297"/>
      <c r="AC74" s="421"/>
      <c r="AD74" s="421"/>
      <c r="AE74" s="421"/>
      <c r="AF74" s="421"/>
      <c r="AG74" s="421"/>
      <c r="AH74" s="421"/>
      <c r="AI74" s="421"/>
      <c r="AJ74" s="298"/>
    </row>
    <row r="75" spans="4:93">
      <c r="D75" s="49">
        <v>69</v>
      </c>
      <c r="E75" s="49" t="s">
        <v>62</v>
      </c>
      <c r="F75" s="49">
        <v>4</v>
      </c>
      <c r="G75" s="51">
        <v>9.5</v>
      </c>
      <c r="H75" s="51">
        <v>5.6</v>
      </c>
      <c r="I75" s="51">
        <v>8</v>
      </c>
      <c r="J75" s="51">
        <v>8</v>
      </c>
      <c r="K75" s="51">
        <v>120</v>
      </c>
      <c r="L75" s="121">
        <f t="shared" si="1"/>
        <v>90.947674755174418</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67"/>
      <c r="W75" s="121"/>
      <c r="X75" s="51"/>
      <c r="Y75" s="51"/>
      <c r="Z75" s="49"/>
      <c r="AA75" s="49"/>
      <c r="AB75" s="297"/>
      <c r="AC75" s="421"/>
      <c r="AD75" s="421"/>
      <c r="AE75" s="421"/>
      <c r="AF75" s="421"/>
      <c r="AG75" s="421"/>
      <c r="AH75" s="421"/>
      <c r="AI75" s="421"/>
      <c r="AJ75" s="298"/>
    </row>
    <row r="76" spans="4:93">
      <c r="D76" s="49">
        <v>70</v>
      </c>
      <c r="E76" s="49" t="s">
        <v>50</v>
      </c>
      <c r="F76" s="49">
        <v>1</v>
      </c>
      <c r="G76" s="51">
        <v>5.6</v>
      </c>
      <c r="H76" s="51">
        <v>1.6</v>
      </c>
      <c r="I76" s="51">
        <v>7.5</v>
      </c>
      <c r="J76" s="51">
        <v>7.5</v>
      </c>
      <c r="K76" s="51">
        <v>108</v>
      </c>
      <c r="L76" s="121">
        <f t="shared" si="1"/>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67"/>
      <c r="W76" s="121"/>
      <c r="X76" s="51"/>
      <c r="Y76" s="51"/>
      <c r="Z76" s="49"/>
      <c r="AA76" s="49"/>
      <c r="AB76" s="297"/>
      <c r="AC76" s="421"/>
      <c r="AD76" s="421"/>
      <c r="AE76" s="421"/>
      <c r="AF76" s="421"/>
      <c r="AG76" s="421"/>
      <c r="AH76" s="421"/>
      <c r="AI76" s="421"/>
      <c r="AJ76" s="298"/>
    </row>
    <row r="77" spans="4:93">
      <c r="D77" s="49">
        <v>71</v>
      </c>
      <c r="E77" s="49" t="s">
        <v>50</v>
      </c>
      <c r="F77" s="49">
        <v>2</v>
      </c>
      <c r="G77" s="51">
        <v>1.6</v>
      </c>
      <c r="H77" s="51">
        <v>-2.2999999999999998</v>
      </c>
      <c r="I77" s="51">
        <v>7.5</v>
      </c>
      <c r="J77" s="51">
        <v>7.5</v>
      </c>
      <c r="K77" s="51">
        <v>100</v>
      </c>
      <c r="L77" s="121">
        <f t="shared" si="1"/>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67"/>
      <c r="W77" s="121"/>
      <c r="X77" s="51"/>
      <c r="Y77" s="51"/>
      <c r="Z77" s="49"/>
      <c r="AA77" s="49"/>
      <c r="AB77" s="297"/>
      <c r="AC77" s="421"/>
      <c r="AD77" s="421"/>
      <c r="AE77" s="421"/>
      <c r="AF77" s="421"/>
      <c r="AG77" s="421"/>
      <c r="AH77" s="421"/>
      <c r="AI77" s="421"/>
      <c r="AJ77" s="298"/>
    </row>
    <row r="78" spans="4:93">
      <c r="D78" s="49">
        <v>72</v>
      </c>
      <c r="E78" s="49" t="s">
        <v>50</v>
      </c>
      <c r="F78" s="49">
        <v>3</v>
      </c>
      <c r="G78" s="51">
        <v>-2.2999999999999998</v>
      </c>
      <c r="H78" s="51">
        <v>-6.2</v>
      </c>
      <c r="I78" s="51">
        <v>7.5</v>
      </c>
      <c r="J78" s="51">
        <v>7.5</v>
      </c>
      <c r="K78" s="51">
        <v>98</v>
      </c>
      <c r="L78" s="121">
        <f t="shared" si="1"/>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67"/>
      <c r="W78" s="121"/>
      <c r="X78" s="51"/>
      <c r="Y78" s="51"/>
      <c r="Z78" s="49"/>
      <c r="AA78" s="49"/>
      <c r="AB78" s="297"/>
      <c r="AC78" s="421"/>
      <c r="AD78" s="421"/>
      <c r="AE78" s="421"/>
      <c r="AF78" s="421"/>
      <c r="AG78" s="421"/>
      <c r="AH78" s="421"/>
      <c r="AI78" s="421"/>
      <c r="AJ78" s="298"/>
    </row>
    <row r="79" spans="4:93">
      <c r="D79" s="49">
        <v>73</v>
      </c>
      <c r="E79" s="49" t="s">
        <v>50</v>
      </c>
      <c r="F79" s="49">
        <v>4</v>
      </c>
      <c r="G79" s="51">
        <v>-6.2</v>
      </c>
      <c r="H79" s="51">
        <v>-10.1</v>
      </c>
      <c r="I79" s="51">
        <v>7.5</v>
      </c>
      <c r="J79" s="51">
        <v>7.8282999999999996</v>
      </c>
      <c r="K79" s="51">
        <v>98</v>
      </c>
      <c r="L79" s="121">
        <f t="shared" si="1"/>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67"/>
      <c r="W79" s="121"/>
      <c r="X79" s="51"/>
      <c r="Y79" s="51"/>
      <c r="Z79" s="49"/>
      <c r="AA79" s="49"/>
      <c r="AB79" s="297"/>
      <c r="AC79" s="421"/>
      <c r="AD79" s="421"/>
      <c r="AE79" s="421"/>
      <c r="AF79" s="421"/>
      <c r="AG79" s="421"/>
      <c r="AH79" s="421"/>
      <c r="AI79" s="421"/>
      <c r="AJ79" s="298"/>
    </row>
    <row r="80" spans="4:93">
      <c r="D80" s="49">
        <v>74</v>
      </c>
      <c r="E80" s="49" t="s">
        <v>50</v>
      </c>
      <c r="F80" s="49">
        <v>5</v>
      </c>
      <c r="G80" s="51">
        <v>-10.1</v>
      </c>
      <c r="H80" s="51">
        <v>-14</v>
      </c>
      <c r="I80" s="51">
        <v>7.8282999999999996</v>
      </c>
      <c r="J80" s="51">
        <v>8.1565999999999992</v>
      </c>
      <c r="K80" s="51">
        <v>104</v>
      </c>
      <c r="L80" s="121">
        <f t="shared" si="1"/>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67"/>
      <c r="W80" s="121"/>
      <c r="X80" s="51"/>
      <c r="Y80" s="51"/>
      <c r="Z80" s="49"/>
      <c r="AA80" s="49"/>
      <c r="AB80" s="297"/>
      <c r="AC80" s="421"/>
      <c r="AD80" s="421"/>
      <c r="AE80" s="421"/>
      <c r="AF80" s="421"/>
      <c r="AG80" s="421"/>
      <c r="AH80" s="421"/>
      <c r="AI80" s="421"/>
      <c r="AJ80" s="298"/>
    </row>
    <row r="81" spans="4:36">
      <c r="D81" s="49">
        <v>75</v>
      </c>
      <c r="E81" s="49" t="s">
        <v>50</v>
      </c>
      <c r="F81" s="49">
        <v>6</v>
      </c>
      <c r="G81" s="51">
        <v>-14</v>
      </c>
      <c r="H81" s="51">
        <v>-17.899999999999999</v>
      </c>
      <c r="I81" s="51">
        <v>8.1565999999999992</v>
      </c>
      <c r="J81" s="51">
        <v>8.4847999999999999</v>
      </c>
      <c r="K81" s="51">
        <v>98</v>
      </c>
      <c r="L81" s="121">
        <f t="shared" si="1"/>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67"/>
      <c r="W81" s="121"/>
      <c r="X81" s="51"/>
      <c r="Y81" s="51"/>
      <c r="Z81" s="49"/>
      <c r="AA81" s="49"/>
      <c r="AB81" s="297"/>
      <c r="AC81" s="421"/>
      <c r="AD81" s="421"/>
      <c r="AE81" s="421"/>
      <c r="AF81" s="421"/>
      <c r="AG81" s="421"/>
      <c r="AH81" s="421"/>
      <c r="AI81" s="421"/>
      <c r="AJ81" s="298"/>
    </row>
    <row r="82" spans="4:36">
      <c r="D82" s="49">
        <v>76</v>
      </c>
      <c r="E82" s="49" t="s">
        <v>50</v>
      </c>
      <c r="F82" s="49">
        <v>7</v>
      </c>
      <c r="G82" s="51">
        <v>-17.899999999999999</v>
      </c>
      <c r="H82" s="51">
        <v>-21.8</v>
      </c>
      <c r="I82" s="51">
        <v>8.4847999999999999</v>
      </c>
      <c r="J82" s="51">
        <v>8.8131000000000004</v>
      </c>
      <c r="K82" s="51">
        <v>94</v>
      </c>
      <c r="L82" s="121">
        <f t="shared" si="1"/>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67"/>
      <c r="W82" s="121"/>
      <c r="X82" s="51"/>
      <c r="Y82" s="51"/>
      <c r="Z82" s="49"/>
      <c r="AA82" s="49"/>
      <c r="AB82" s="297"/>
      <c r="AC82" s="421"/>
      <c r="AD82" s="421"/>
      <c r="AE82" s="421"/>
      <c r="AF82" s="421"/>
      <c r="AG82" s="421"/>
      <c r="AH82" s="421"/>
      <c r="AI82" s="421"/>
      <c r="AJ82" s="298"/>
    </row>
    <row r="83" spans="4:36">
      <c r="D83" s="49">
        <v>77</v>
      </c>
      <c r="E83" s="49" t="s">
        <v>50</v>
      </c>
      <c r="F83" s="49">
        <v>8</v>
      </c>
      <c r="G83" s="51">
        <v>-21.8</v>
      </c>
      <c r="H83" s="51">
        <v>-25.7</v>
      </c>
      <c r="I83" s="51">
        <v>8.8131000000000004</v>
      </c>
      <c r="J83" s="51">
        <v>9.1414000000000009</v>
      </c>
      <c r="K83" s="51">
        <v>92</v>
      </c>
      <c r="L83" s="121">
        <f t="shared" si="1"/>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67"/>
      <c r="W83" s="121"/>
      <c r="X83" s="51"/>
      <c r="Y83" s="51"/>
      <c r="Z83" s="49"/>
      <c r="AA83" s="49"/>
      <c r="AB83" s="297"/>
      <c r="AC83" s="421"/>
      <c r="AD83" s="421"/>
      <c r="AE83" s="421"/>
      <c r="AF83" s="421"/>
      <c r="AG83" s="421"/>
      <c r="AH83" s="421"/>
      <c r="AI83" s="421"/>
      <c r="AJ83" s="298"/>
    </row>
    <row r="84" spans="4:36">
      <c r="D84" s="49">
        <v>78</v>
      </c>
      <c r="E84" s="49" t="s">
        <v>50</v>
      </c>
      <c r="F84" s="49">
        <v>9</v>
      </c>
      <c r="G84" s="51">
        <v>-25.7</v>
      </c>
      <c r="H84" s="51">
        <v>-29.6</v>
      </c>
      <c r="I84" s="51">
        <v>9.1414000000000009</v>
      </c>
      <c r="J84" s="51">
        <v>9.4696999999999996</v>
      </c>
      <c r="K84" s="51">
        <v>90</v>
      </c>
      <c r="L84" s="121">
        <f t="shared" si="1"/>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67"/>
      <c r="W84" s="121"/>
      <c r="X84" s="51"/>
      <c r="Y84" s="51"/>
      <c r="Z84" s="49"/>
      <c r="AA84" s="49"/>
      <c r="AB84" s="297"/>
      <c r="AC84" s="421"/>
      <c r="AD84" s="421"/>
      <c r="AE84" s="421"/>
      <c r="AF84" s="421"/>
      <c r="AG84" s="421"/>
      <c r="AH84" s="421"/>
      <c r="AI84" s="421"/>
      <c r="AJ84" s="298"/>
    </row>
    <row r="85" spans="4:36">
      <c r="D85" s="49">
        <v>79</v>
      </c>
      <c r="E85" s="49" t="s">
        <v>50</v>
      </c>
      <c r="F85" s="49">
        <v>10</v>
      </c>
      <c r="G85" s="51">
        <v>-29.6</v>
      </c>
      <c r="H85" s="51">
        <v>-33.5</v>
      </c>
      <c r="I85" s="51">
        <v>9.4696999999999996</v>
      </c>
      <c r="J85" s="51">
        <v>9.8000000000000007</v>
      </c>
      <c r="K85" s="51">
        <v>90</v>
      </c>
      <c r="L85" s="121">
        <f t="shared" si="1"/>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67"/>
      <c r="W85" s="121"/>
      <c r="X85" s="51"/>
      <c r="Y85" s="51"/>
      <c r="Z85" s="49"/>
      <c r="AA85" s="49"/>
      <c r="AB85" s="297"/>
      <c r="AC85" s="421"/>
      <c r="AD85" s="421"/>
      <c r="AE85" s="421"/>
      <c r="AF85" s="421"/>
      <c r="AG85" s="421"/>
      <c r="AH85" s="421"/>
      <c r="AI85" s="421"/>
      <c r="AJ85" s="298"/>
    </row>
    <row r="86" spans="4:36">
      <c r="D86" s="49">
        <v>80</v>
      </c>
      <c r="E86" s="49" t="s">
        <v>50</v>
      </c>
      <c r="F86" s="49">
        <v>11</v>
      </c>
      <c r="G86" s="51">
        <v>-33.5</v>
      </c>
      <c r="H86" s="51">
        <v>-36.799999999999997</v>
      </c>
      <c r="I86" s="51">
        <v>9.8000000000000007</v>
      </c>
      <c r="J86" s="51">
        <v>9.8000000000000007</v>
      </c>
      <c r="K86" s="51">
        <v>90</v>
      </c>
      <c r="L86" s="121">
        <f t="shared" si="1"/>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421"/>
      <c r="AD86" s="421"/>
      <c r="AE86" s="421"/>
      <c r="AF86" s="421"/>
      <c r="AG86" s="421"/>
      <c r="AH86" s="421"/>
      <c r="AI86" s="421"/>
      <c r="AJ86" s="298"/>
    </row>
    <row r="87" spans="4:36">
      <c r="D87" s="49">
        <v>81</v>
      </c>
      <c r="E87" s="49" t="s">
        <v>50</v>
      </c>
      <c r="F87" s="49">
        <v>12</v>
      </c>
      <c r="G87" s="51">
        <v>-36.799999999999997</v>
      </c>
      <c r="H87" s="51">
        <v>-40.200000000000003</v>
      </c>
      <c r="I87" s="51">
        <v>9.8000000000000007</v>
      </c>
      <c r="J87" s="51">
        <v>9.8000000000000007</v>
      </c>
      <c r="K87" s="51">
        <v>98</v>
      </c>
      <c r="L87" s="121">
        <f t="shared" si="1"/>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421"/>
      <c r="AD87" s="421"/>
      <c r="AE87" s="421"/>
      <c r="AF87" s="421"/>
      <c r="AG87" s="421"/>
      <c r="AH87" s="421"/>
      <c r="AI87" s="421"/>
      <c r="AJ87" s="298"/>
    </row>
    <row r="88" spans="4:36">
      <c r="D88" s="49">
        <v>82</v>
      </c>
      <c r="E88" s="49" t="s">
        <v>50</v>
      </c>
      <c r="F88" s="49">
        <v>13</v>
      </c>
      <c r="G88" s="51">
        <v>-40.200000000000003</v>
      </c>
      <c r="H88" s="51">
        <v>-43.8</v>
      </c>
      <c r="I88" s="51">
        <v>9.8000000000000007</v>
      </c>
      <c r="J88" s="51">
        <v>9.8000000000000007</v>
      </c>
      <c r="K88" s="51">
        <v>88</v>
      </c>
      <c r="L88" s="121">
        <f t="shared" si="1"/>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A88" s="49"/>
      <c r="AB88" s="297"/>
      <c r="AC88" s="421"/>
      <c r="AD88" s="421"/>
      <c r="AE88" s="421"/>
      <c r="AF88" s="421"/>
      <c r="AG88" s="421"/>
      <c r="AH88" s="421"/>
      <c r="AI88" s="421"/>
      <c r="AJ88" s="298"/>
    </row>
    <row r="89" spans="4:36">
      <c r="D89" s="49">
        <v>83</v>
      </c>
      <c r="E89" s="49" t="s">
        <v>50</v>
      </c>
      <c r="F89" s="49">
        <v>14</v>
      </c>
      <c r="G89" s="51">
        <v>-43.8</v>
      </c>
      <c r="H89" s="51">
        <v>-47.8</v>
      </c>
      <c r="I89" s="51">
        <v>9.8000000000000007</v>
      </c>
      <c r="J89" s="51">
        <v>9.8000000000000007</v>
      </c>
      <c r="K89" s="51">
        <v>88</v>
      </c>
      <c r="L89" s="121">
        <f t="shared" si="1"/>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A89" s="49"/>
      <c r="AB89" s="297"/>
      <c r="AC89" s="421"/>
      <c r="AD89" s="421"/>
      <c r="AE89" s="421"/>
      <c r="AF89" s="421"/>
      <c r="AG89" s="421"/>
      <c r="AH89" s="421"/>
      <c r="AI89" s="421"/>
      <c r="AJ89" s="298"/>
    </row>
    <row r="90" spans="4:36">
      <c r="D90" s="49">
        <v>84</v>
      </c>
      <c r="E90" s="49" t="s">
        <v>50</v>
      </c>
      <c r="F90" s="49">
        <v>15</v>
      </c>
      <c r="G90" s="51">
        <v>-47.8</v>
      </c>
      <c r="H90" s="51">
        <v>-51.8</v>
      </c>
      <c r="I90" s="51">
        <v>9.8000000000000007</v>
      </c>
      <c r="J90" s="51">
        <v>9.8000000000000007</v>
      </c>
      <c r="K90" s="51">
        <v>88</v>
      </c>
      <c r="L90" s="121">
        <f t="shared" si="1"/>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A90" s="49"/>
      <c r="AB90" s="297"/>
      <c r="AC90" s="421"/>
      <c r="AD90" s="421"/>
      <c r="AE90" s="421"/>
      <c r="AF90" s="421"/>
      <c r="AG90" s="421"/>
      <c r="AH90" s="421"/>
      <c r="AI90" s="421"/>
      <c r="AJ90" s="298"/>
    </row>
    <row r="91" spans="4:36">
      <c r="D91" s="49">
        <v>85</v>
      </c>
      <c r="E91" s="49" t="s">
        <v>50</v>
      </c>
      <c r="F91" s="49">
        <v>16</v>
      </c>
      <c r="G91" s="51">
        <v>-51.8</v>
      </c>
      <c r="H91" s="51">
        <v>-55.8</v>
      </c>
      <c r="I91" s="51">
        <v>9.8000000000000007</v>
      </c>
      <c r="J91" s="51">
        <v>9.8000000000000007</v>
      </c>
      <c r="K91" s="51">
        <v>81</v>
      </c>
      <c r="L91" s="121">
        <f t="shared" si="1"/>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A91" s="49"/>
      <c r="AB91" s="297"/>
      <c r="AC91" s="421"/>
      <c r="AD91" s="421"/>
      <c r="AE91" s="421"/>
      <c r="AF91" s="421"/>
      <c r="AG91" s="421"/>
      <c r="AH91" s="421"/>
      <c r="AI91" s="421"/>
      <c r="AJ91" s="298"/>
    </row>
    <row r="92" spans="4:36">
      <c r="D92" s="49">
        <v>86</v>
      </c>
      <c r="E92" s="49" t="s">
        <v>50</v>
      </c>
      <c r="F92" s="49">
        <v>17</v>
      </c>
      <c r="G92" s="51">
        <v>-55.8</v>
      </c>
      <c r="H92" s="51">
        <v>-59.8</v>
      </c>
      <c r="I92" s="51">
        <v>9.8000000000000007</v>
      </c>
      <c r="J92" s="51">
        <v>9.8000000000000007</v>
      </c>
      <c r="K92" s="51">
        <v>81</v>
      </c>
      <c r="L92" s="121">
        <f t="shared" si="1"/>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A92" s="49"/>
      <c r="AB92" s="297"/>
      <c r="AC92" s="421"/>
      <c r="AD92" s="421"/>
      <c r="AE92" s="421"/>
      <c r="AF92" s="421"/>
      <c r="AG92" s="421"/>
      <c r="AH92" s="421"/>
      <c r="AI92" s="421"/>
      <c r="AJ92" s="298"/>
    </row>
    <row r="93" spans="4:36">
      <c r="D93" s="49">
        <v>87</v>
      </c>
      <c r="E93" s="49" t="s">
        <v>50</v>
      </c>
      <c r="F93" s="49">
        <v>18</v>
      </c>
      <c r="G93" s="51">
        <v>-59.8</v>
      </c>
      <c r="H93" s="51">
        <v>-63.8</v>
      </c>
      <c r="I93" s="51">
        <v>9.8000000000000007</v>
      </c>
      <c r="J93" s="51">
        <v>9.8000000000000007</v>
      </c>
      <c r="K93" s="51">
        <v>81</v>
      </c>
      <c r="L93" s="121">
        <f t="shared" si="1"/>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A93" s="49"/>
      <c r="AB93" s="297"/>
      <c r="AC93" s="421"/>
      <c r="AD93" s="421"/>
      <c r="AE93" s="421"/>
      <c r="AF93" s="421"/>
      <c r="AG93" s="421"/>
      <c r="AH93" s="421"/>
      <c r="AI93" s="421"/>
      <c r="AJ93" s="298"/>
    </row>
    <row r="94" spans="4:36">
      <c r="D94" s="49">
        <v>88</v>
      </c>
      <c r="E94" s="49" t="s">
        <v>50</v>
      </c>
      <c r="F94" s="49">
        <v>19</v>
      </c>
      <c r="G94" s="51">
        <v>-63.8</v>
      </c>
      <c r="H94" s="51">
        <v>-67.599999999999994</v>
      </c>
      <c r="I94" s="51">
        <v>9.8000000000000007</v>
      </c>
      <c r="J94" s="51">
        <v>9.8000000000000007</v>
      </c>
      <c r="K94" s="51">
        <v>81</v>
      </c>
      <c r="L94" s="121">
        <f t="shared" si="1"/>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A94" s="49"/>
      <c r="AB94" s="297"/>
      <c r="AC94" s="421"/>
      <c r="AD94" s="421"/>
      <c r="AE94" s="421"/>
      <c r="AF94" s="421"/>
      <c r="AG94" s="421"/>
      <c r="AH94" s="421"/>
      <c r="AI94" s="421"/>
      <c r="AJ94" s="298"/>
    </row>
    <row r="95" spans="4:36">
      <c r="D95" s="49">
        <v>89</v>
      </c>
      <c r="E95" s="49" t="s">
        <v>50</v>
      </c>
      <c r="F95" s="49">
        <v>20</v>
      </c>
      <c r="G95" s="51">
        <v>-67.599999999999994</v>
      </c>
      <c r="H95" s="51">
        <v>-70.599999999999994</v>
      </c>
      <c r="I95" s="51">
        <v>9.8000000000000007</v>
      </c>
      <c r="J95" s="51">
        <v>9.8000000000000007</v>
      </c>
      <c r="K95" s="51">
        <v>81</v>
      </c>
      <c r="L95" s="121">
        <f t="shared" si="1"/>
        <v>58.24348929990677</v>
      </c>
      <c r="M95" s="51">
        <f>IFERROR(IF(OR(ISBLANK(WHOLE_STRUCTURE[[#This Row],[Top '[m']]]), ISBLANK(WHOLE_STRUCTURE[[#This Row],[Bottom '[m']]])), "", WHOLE_STRUCTURE[[#This Row],[Top '[m']]] - WHOLE_STRUCTURE[[#This Row],[Bottom '[m']]]),"")</f>
        <v>3</v>
      </c>
      <c r="N95" s="52">
        <f>IFERROR(-(WHOLE_STRUCTURE[[#This Row],[D, bottom '[m']]]-WHOLE_STRUCTURE[[#This Row],[D, top '[m']]])/(WHOLE_STRUCTURE[[#This Row],[Bottom '[m']]]-WHOLE_STRUCTURE[[#This Row],[Top '[m']]]),"")</f>
        <v>0</v>
      </c>
      <c r="O95" s="50" t="str">
        <f>IFERROR((WHOLE_STRUCTURE[[#This Row],[D, bottom '[m']]]+WHOLE_STRUCTURE[[#This Row],[D, top '[m']]])/(2*#REF!/1000),"")</f>
        <v/>
      </c>
      <c r="S95" s="169"/>
      <c r="T95" s="169"/>
      <c r="U95" s="49"/>
      <c r="V95" s="167"/>
      <c r="W95" s="121"/>
      <c r="X95" s="51"/>
      <c r="Y95" s="51"/>
      <c r="Z95" s="49"/>
      <c r="AA95" s="49"/>
      <c r="AB95" s="297"/>
      <c r="AC95" s="421"/>
      <c r="AD95" s="421"/>
      <c r="AE95" s="421"/>
      <c r="AF95" s="421"/>
      <c r="AG95" s="421"/>
      <c r="AH95" s="421"/>
      <c r="AI95" s="421"/>
      <c r="AJ95" s="298"/>
    </row>
    <row r="96" spans="4:36">
      <c r="D96" s="49">
        <v>90</v>
      </c>
      <c r="E96" s="49" t="s">
        <v>50</v>
      </c>
      <c r="F96" s="49">
        <v>21</v>
      </c>
      <c r="G96" s="51">
        <v>-70.599999999999994</v>
      </c>
      <c r="H96" s="51">
        <v>-73.599999999999994</v>
      </c>
      <c r="I96" s="51">
        <v>9.8000000000000007</v>
      </c>
      <c r="J96" s="51">
        <v>9.8000000000000007</v>
      </c>
      <c r="K96" s="51">
        <v>87</v>
      </c>
      <c r="L96" s="121">
        <f t="shared" si="1"/>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69"/>
      <c r="T96" s="169"/>
      <c r="U96" s="49"/>
      <c r="V96" s="167"/>
      <c r="W96" s="121"/>
      <c r="X96" s="51"/>
      <c r="Y96" s="51"/>
      <c r="Z96" s="49"/>
      <c r="AA96" s="49"/>
      <c r="AB96" s="297"/>
      <c r="AC96" s="421"/>
      <c r="AD96" s="421"/>
      <c r="AE96" s="421"/>
      <c r="AF96" s="421"/>
      <c r="AG96" s="421"/>
      <c r="AH96" s="421"/>
      <c r="AI96" s="421"/>
      <c r="AJ96" s="298"/>
    </row>
    <row r="97" spans="4:36">
      <c r="D97" s="49">
        <v>91</v>
      </c>
      <c r="E97" s="49" t="s">
        <v>50</v>
      </c>
      <c r="F97" s="49">
        <v>22</v>
      </c>
      <c r="G97" s="51">
        <v>-73.599999999999994</v>
      </c>
      <c r="H97" s="51">
        <v>-76.599999999999994</v>
      </c>
      <c r="I97" s="51">
        <v>9.8000000000000007</v>
      </c>
      <c r="J97" s="51">
        <v>9.8000000000000007</v>
      </c>
      <c r="K97" s="51">
        <v>95</v>
      </c>
      <c r="L97" s="121">
        <f t="shared" si="1"/>
        <v>68.211865833985797</v>
      </c>
      <c r="M97" s="51">
        <f>IFERROR(IF(OR(ISBLANK(WHOLE_STRUCTURE[[#This Row],[Top '[m']]]), ISBLANK(WHOLE_STRUCTURE[[#This Row],[Bottom '[m']]])), "", WHOLE_STRUCTURE[[#This Row],[Top '[m']]] - WHOLE_STRUCTURE[[#This Row],[Bottom '[m']]]),"")</f>
        <v>3</v>
      </c>
      <c r="N97" s="52">
        <f>IFERROR(-(WHOLE_STRUCTURE[[#This Row],[D, bottom '[m']]]-WHOLE_STRUCTURE[[#This Row],[D, top '[m']]])/(WHOLE_STRUCTURE[[#This Row],[Bottom '[m']]]-WHOLE_STRUCTURE[[#This Row],[Top '[m']]]),"")</f>
        <v>0</v>
      </c>
      <c r="O97" s="50" t="str">
        <f>IFERROR((WHOLE_STRUCTURE[[#This Row],[D, bottom '[m']]]+WHOLE_STRUCTURE[[#This Row],[D, top '[m']]])/(2*#REF!/1000),"")</f>
        <v/>
      </c>
      <c r="S97" s="169"/>
      <c r="T97" s="169"/>
      <c r="U97" s="49"/>
      <c r="V97" s="167"/>
      <c r="W97" s="121"/>
      <c r="X97" s="51"/>
      <c r="Y97" s="51"/>
      <c r="Z97" s="49"/>
      <c r="AA97" s="49"/>
      <c r="AB97" s="297"/>
      <c r="AC97" s="421"/>
      <c r="AD97" s="421"/>
      <c r="AE97" s="421"/>
      <c r="AF97" s="421"/>
      <c r="AG97" s="421"/>
      <c r="AH97" s="421"/>
      <c r="AI97" s="421"/>
      <c r="AJ97" s="298"/>
    </row>
    <row r="98" spans="4:36">
      <c r="D98" s="49">
        <v>92</v>
      </c>
      <c r="E98" s="49" t="s">
        <v>50</v>
      </c>
      <c r="F98" s="49">
        <v>23</v>
      </c>
      <c r="G98" s="51">
        <v>-76.599999999999994</v>
      </c>
      <c r="H98" s="51">
        <v>-79.62</v>
      </c>
      <c r="I98" s="51">
        <v>9.8000000000000007</v>
      </c>
      <c r="J98" s="51">
        <v>9.8000000000000007</v>
      </c>
      <c r="K98" s="51">
        <v>105</v>
      </c>
      <c r="L98" s="121">
        <f t="shared" si="1"/>
        <v>75.816474361923781</v>
      </c>
      <c r="M98" s="51">
        <f>IFERROR(IF(OR(ISBLANK(WHOLE_STRUCTURE[[#This Row],[Top '[m']]]), ISBLANK(WHOLE_STRUCTURE[[#This Row],[Bottom '[m']]])), "", WHOLE_STRUCTURE[[#This Row],[Top '[m']]] - WHOLE_STRUCTURE[[#This Row],[Bottom '[m']]]),"")</f>
        <v>3.0200000000000102</v>
      </c>
      <c r="N98" s="52">
        <f>IFERROR(-(WHOLE_STRUCTURE[[#This Row],[D, bottom '[m']]]-WHOLE_STRUCTURE[[#This Row],[D, top '[m']]])/(WHOLE_STRUCTURE[[#This Row],[Bottom '[m']]]-WHOLE_STRUCTURE[[#This Row],[Top '[m']]]),"")</f>
        <v>0</v>
      </c>
      <c r="O98" s="50" t="str">
        <f>IFERROR((WHOLE_STRUCTURE[[#This Row],[D, bottom '[m']]]+WHOLE_STRUCTURE[[#This Row],[D, top '[m']]])/(2*#REF!/1000),"")</f>
        <v/>
      </c>
      <c r="S98" s="169"/>
      <c r="T98" s="169"/>
      <c r="U98" s="49"/>
      <c r="V98" s="167"/>
      <c r="W98" s="121"/>
      <c r="X98" s="51"/>
      <c r="Y98" s="51"/>
      <c r="Z98" s="49"/>
      <c r="AA98" s="49"/>
      <c r="AB98" s="297"/>
      <c r="AC98" s="421"/>
      <c r="AD98" s="421"/>
      <c r="AE98" s="421"/>
      <c r="AF98" s="421"/>
      <c r="AG98" s="421"/>
      <c r="AH98" s="421"/>
      <c r="AI98" s="421"/>
      <c r="AJ98" s="298"/>
    </row>
    <row r="99" spans="4: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421"/>
      <c r="AD99" s="421"/>
      <c r="AE99" s="421"/>
      <c r="AF99" s="421"/>
      <c r="AG99" s="421"/>
      <c r="AH99" s="421"/>
      <c r="AI99" s="421"/>
      <c r="AJ99" s="298"/>
    </row>
    <row r="100" spans="4: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421"/>
      <c r="AD100" s="421"/>
      <c r="AE100" s="421"/>
      <c r="AF100" s="421"/>
      <c r="AG100" s="421"/>
      <c r="AH100" s="421"/>
      <c r="AI100" s="421"/>
      <c r="AJ100" s="298"/>
    </row>
    <row r="101" spans="4: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421"/>
      <c r="AD101" s="421"/>
      <c r="AE101" s="421"/>
      <c r="AF101" s="421"/>
      <c r="AG101" s="421"/>
      <c r="AH101" s="421"/>
      <c r="AI101" s="421"/>
      <c r="AJ101" s="298"/>
    </row>
    <row r="102" spans="4: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421"/>
      <c r="AD102" s="421"/>
      <c r="AE102" s="421"/>
      <c r="AF102" s="421"/>
      <c r="AG102" s="421"/>
      <c r="AH102" s="421"/>
      <c r="AI102" s="421"/>
      <c r="AJ102" s="298"/>
    </row>
    <row r="103" spans="4: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421"/>
      <c r="AD103" s="421"/>
      <c r="AE103" s="421"/>
      <c r="AF103" s="421"/>
      <c r="AG103" s="421"/>
      <c r="AH103" s="421"/>
      <c r="AI103" s="421"/>
      <c r="AJ103" s="298"/>
    </row>
    <row r="104" spans="4: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421"/>
      <c r="AD104" s="421"/>
      <c r="AE104" s="421"/>
      <c r="AF104" s="421"/>
      <c r="AG104" s="421"/>
      <c r="AH104" s="421"/>
      <c r="AI104" s="421"/>
      <c r="AJ104" s="298"/>
    </row>
    <row r="105" spans="4: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421"/>
      <c r="AD105" s="421"/>
      <c r="AE105" s="421"/>
      <c r="AF105" s="421"/>
      <c r="AG105" s="421"/>
      <c r="AH105" s="421"/>
      <c r="AI105" s="421"/>
      <c r="AJ105" s="298"/>
    </row>
    <row r="106" spans="4: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421"/>
      <c r="AD106" s="421"/>
      <c r="AE106" s="421"/>
      <c r="AF106" s="421"/>
      <c r="AG106" s="421"/>
      <c r="AH106" s="421"/>
      <c r="AI106" s="421"/>
      <c r="AJ106" s="298"/>
    </row>
    <row r="107" spans="4: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421"/>
      <c r="AD107" s="421"/>
      <c r="AE107" s="421"/>
      <c r="AF107" s="421"/>
      <c r="AG107" s="421"/>
      <c r="AH107" s="421"/>
      <c r="AI107" s="421"/>
      <c r="AJ107" s="298"/>
    </row>
    <row r="108" spans="4: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421"/>
      <c r="AD108" s="421"/>
      <c r="AE108" s="421"/>
      <c r="AF108" s="421"/>
      <c r="AG108" s="421"/>
      <c r="AH108" s="421"/>
      <c r="AI108" s="421"/>
      <c r="AJ108" s="298"/>
    </row>
    <row r="109" spans="4: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421"/>
      <c r="AD109" s="421"/>
      <c r="AE109" s="421"/>
      <c r="AF109" s="421"/>
      <c r="AG109" s="421"/>
      <c r="AH109" s="421"/>
      <c r="AI109" s="421"/>
      <c r="AJ109" s="298"/>
    </row>
    <row r="110" spans="4: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421"/>
      <c r="AD110" s="421"/>
      <c r="AE110" s="421"/>
      <c r="AF110" s="421"/>
      <c r="AG110" s="421"/>
      <c r="AH110" s="421"/>
      <c r="AI110" s="421"/>
      <c r="AJ110" s="298"/>
    </row>
    <row r="111" spans="4: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421"/>
      <c r="AD111" s="421"/>
      <c r="AE111" s="421"/>
      <c r="AF111" s="421"/>
      <c r="AG111" s="421"/>
      <c r="AH111" s="421"/>
      <c r="AI111" s="421"/>
      <c r="AJ111" s="298"/>
    </row>
    <row r="112" spans="4: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421"/>
      <c r="AD112" s="421"/>
      <c r="AE112" s="421"/>
      <c r="AF112" s="421"/>
      <c r="AG112" s="421"/>
      <c r="AH112" s="421"/>
      <c r="AI112" s="421"/>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421"/>
      <c r="AD113" s="421"/>
      <c r="AE113" s="421"/>
      <c r="AF113" s="421"/>
      <c r="AG113" s="421"/>
      <c r="AH113" s="421"/>
      <c r="AI113" s="421"/>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421"/>
      <c r="AD114" s="421"/>
      <c r="AE114" s="421"/>
      <c r="AF114" s="421"/>
      <c r="AG114" s="421"/>
      <c r="AH114" s="421"/>
      <c r="AI114" s="421"/>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421"/>
      <c r="AD115" s="421"/>
      <c r="AE115" s="421"/>
      <c r="AF115" s="421"/>
      <c r="AG115" s="421"/>
      <c r="AH115" s="421"/>
      <c r="AI115" s="421"/>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421"/>
      <c r="AD116" s="421"/>
      <c r="AE116" s="421"/>
      <c r="AF116" s="421"/>
      <c r="AG116" s="421"/>
      <c r="AH116" s="421"/>
      <c r="AI116" s="421"/>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421"/>
      <c r="AD117" s="421"/>
      <c r="AE117" s="421"/>
      <c r="AF117" s="421"/>
      <c r="AG117" s="421"/>
      <c r="AH117" s="421"/>
      <c r="AI117" s="421"/>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421"/>
      <c r="AD118" s="421"/>
      <c r="AE118" s="421"/>
      <c r="AF118" s="421"/>
      <c r="AG118" s="421"/>
      <c r="AH118" s="421"/>
      <c r="AI118" s="421"/>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421"/>
      <c r="AD119" s="421"/>
      <c r="AE119" s="421"/>
      <c r="AF119" s="421"/>
      <c r="AG119" s="421"/>
      <c r="AH119" s="421"/>
      <c r="AI119" s="421"/>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421"/>
      <c r="AD120" s="421"/>
      <c r="AE120" s="421"/>
      <c r="AF120" s="421"/>
      <c r="AG120" s="421"/>
      <c r="AH120" s="421"/>
      <c r="AI120" s="421"/>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421"/>
      <c r="AD121" s="421"/>
      <c r="AE121" s="421"/>
      <c r="AF121" s="421"/>
      <c r="AG121" s="421"/>
      <c r="AH121" s="421"/>
      <c r="AI121" s="421"/>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421"/>
      <c r="AD122" s="421"/>
      <c r="AE122" s="421"/>
      <c r="AF122" s="421"/>
      <c r="AG122" s="421"/>
      <c r="AH122" s="421"/>
      <c r="AI122" s="421"/>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421"/>
      <c r="AD123" s="421"/>
      <c r="AE123" s="421"/>
      <c r="AF123" s="421"/>
      <c r="AG123" s="421"/>
      <c r="AH123" s="421"/>
      <c r="AI123" s="421"/>
      <c r="AJ123" s="298"/>
    </row>
    <row r="124" spans="7:36">
      <c r="G124" s="51"/>
      <c r="H124" s="51"/>
      <c r="I124" s="51"/>
      <c r="J124" s="51"/>
      <c r="K124" s="50"/>
      <c r="L124" s="121"/>
      <c r="O124" s="50"/>
      <c r="S124" s="169"/>
      <c r="T124" s="169"/>
      <c r="U124" s="49"/>
      <c r="V124" s="167"/>
      <c r="W124" s="121"/>
      <c r="X124" s="51"/>
      <c r="Y124" s="51"/>
      <c r="Z124" s="49"/>
      <c r="AA124" s="49"/>
      <c r="AB124" s="297"/>
      <c r="AC124" s="421"/>
      <c r="AD124" s="421"/>
      <c r="AE124" s="421"/>
      <c r="AF124" s="421"/>
      <c r="AG124" s="421"/>
      <c r="AH124" s="421"/>
      <c r="AI124" s="421"/>
      <c r="AJ124" s="298"/>
    </row>
    <row r="125" spans="7:36">
      <c r="G125" s="51"/>
      <c r="H125" s="51"/>
      <c r="I125" s="51"/>
      <c r="J125" s="51"/>
      <c r="K125" s="50"/>
      <c r="L125" s="121"/>
      <c r="O125" s="50"/>
      <c r="S125" s="169"/>
      <c r="T125" s="169"/>
      <c r="U125" s="49"/>
      <c r="V125" s="167"/>
      <c r="W125" s="121"/>
      <c r="X125" s="51"/>
      <c r="Y125" s="51"/>
      <c r="Z125" s="49"/>
      <c r="AA125" s="49"/>
      <c r="AB125" s="297"/>
      <c r="AC125" s="421"/>
      <c r="AD125" s="421"/>
      <c r="AE125" s="421"/>
      <c r="AF125" s="421"/>
      <c r="AG125" s="421"/>
      <c r="AH125" s="421"/>
      <c r="AI125" s="421"/>
      <c r="AJ125" s="298"/>
    </row>
    <row r="126" spans="7:36">
      <c r="G126" s="51"/>
      <c r="H126" s="51"/>
      <c r="I126" s="51"/>
      <c r="J126" s="51"/>
      <c r="K126" s="50"/>
      <c r="L126" s="121"/>
      <c r="O126" s="50"/>
      <c r="S126" s="169"/>
      <c r="T126" s="169"/>
      <c r="U126" s="49"/>
      <c r="V126" s="167"/>
      <c r="W126" s="121"/>
      <c r="X126" s="51"/>
      <c r="Y126" s="51"/>
      <c r="Z126" s="49"/>
      <c r="AA126" s="49"/>
      <c r="AB126" s="297"/>
      <c r="AC126" s="421"/>
      <c r="AD126" s="421"/>
      <c r="AE126" s="421"/>
      <c r="AF126" s="421"/>
      <c r="AG126" s="421"/>
      <c r="AH126" s="421"/>
      <c r="AI126" s="421"/>
      <c r="AJ126" s="298"/>
    </row>
    <row r="127" spans="7:36">
      <c r="G127" s="51"/>
      <c r="H127" s="51"/>
      <c r="I127" s="51"/>
      <c r="J127" s="51"/>
      <c r="K127" s="50"/>
      <c r="L127" s="121"/>
      <c r="O127" s="50"/>
      <c r="S127" s="169"/>
      <c r="T127" s="169"/>
      <c r="U127" s="49"/>
      <c r="V127" s="167"/>
      <c r="W127" s="121"/>
      <c r="X127" s="51"/>
      <c r="Y127" s="51"/>
      <c r="Z127" s="49"/>
      <c r="AA127" s="49"/>
      <c r="AB127" s="297"/>
      <c r="AC127" s="421"/>
      <c r="AD127" s="421"/>
      <c r="AE127" s="421"/>
      <c r="AF127" s="421"/>
      <c r="AG127" s="421"/>
      <c r="AH127" s="421"/>
      <c r="AI127" s="421"/>
      <c r="AJ127" s="298"/>
    </row>
    <row r="128" spans="7:36">
      <c r="G128" s="51"/>
      <c r="H128" s="51"/>
      <c r="I128" s="51"/>
      <c r="J128" s="51"/>
      <c r="K128" s="50"/>
      <c r="L128" s="121"/>
      <c r="O128" s="50"/>
      <c r="S128" s="169"/>
      <c r="T128" s="169"/>
      <c r="U128" s="49"/>
      <c r="V128" s="167"/>
      <c r="W128" s="121"/>
      <c r="X128" s="51"/>
      <c r="Y128" s="51"/>
      <c r="Z128" s="49"/>
      <c r="AA128" s="49"/>
      <c r="AB128" s="297"/>
      <c r="AC128" s="421"/>
      <c r="AD128" s="421"/>
      <c r="AE128" s="421"/>
      <c r="AF128" s="421"/>
      <c r="AG128" s="421"/>
      <c r="AH128" s="421"/>
      <c r="AI128" s="421"/>
      <c r="AJ128" s="298"/>
    </row>
    <row r="129" spans="7:36">
      <c r="G129" s="51"/>
      <c r="H129" s="51"/>
      <c r="I129" s="51"/>
      <c r="J129" s="51"/>
      <c r="K129" s="50"/>
      <c r="L129" s="121"/>
      <c r="O129" s="50"/>
      <c r="S129" s="169"/>
      <c r="T129" s="169"/>
      <c r="U129" s="49"/>
      <c r="V129" s="167"/>
      <c r="W129" s="121"/>
      <c r="X129" s="51"/>
      <c r="Y129" s="51"/>
      <c r="Z129" s="49"/>
      <c r="AA129" s="49"/>
      <c r="AB129" s="297"/>
      <c r="AC129" s="421"/>
      <c r="AD129" s="421"/>
      <c r="AE129" s="421"/>
      <c r="AF129" s="421"/>
      <c r="AG129" s="421"/>
      <c r="AH129" s="421"/>
      <c r="AI129" s="421"/>
      <c r="AJ129" s="298"/>
    </row>
    <row r="130" spans="7:36">
      <c r="G130" s="51"/>
      <c r="H130" s="51"/>
      <c r="I130" s="51"/>
      <c r="J130" s="51"/>
      <c r="K130" s="50"/>
      <c r="L130" s="121"/>
      <c r="O130" s="50"/>
      <c r="S130" s="169"/>
      <c r="T130" s="169"/>
      <c r="U130" s="49"/>
      <c r="V130" s="167"/>
      <c r="W130" s="121"/>
      <c r="X130" s="51"/>
      <c r="Y130" s="51"/>
      <c r="Z130" s="49"/>
      <c r="AA130" s="49"/>
      <c r="AB130" s="297"/>
      <c r="AC130" s="421"/>
      <c r="AD130" s="421"/>
      <c r="AE130" s="421"/>
      <c r="AF130" s="421"/>
      <c r="AG130" s="421"/>
      <c r="AH130" s="421"/>
      <c r="AI130" s="421"/>
      <c r="AJ130" s="298"/>
    </row>
    <row r="131" spans="7:36">
      <c r="G131" s="51"/>
      <c r="H131" s="51"/>
      <c r="I131" s="51"/>
      <c r="J131" s="51"/>
      <c r="K131" s="50"/>
      <c r="L131" s="121"/>
      <c r="O131" s="50"/>
      <c r="S131" s="169"/>
      <c r="T131" s="169"/>
      <c r="U131" s="49"/>
      <c r="V131" s="167"/>
      <c r="W131" s="121"/>
      <c r="X131" s="51"/>
      <c r="Y131" s="51"/>
      <c r="Z131" s="49"/>
      <c r="AA131" s="49"/>
      <c r="AB131" s="297"/>
      <c r="AC131" s="421"/>
      <c r="AD131" s="421"/>
      <c r="AE131" s="421"/>
      <c r="AF131" s="421"/>
      <c r="AG131" s="421"/>
      <c r="AH131" s="421"/>
      <c r="AI131" s="421"/>
      <c r="AJ131" s="298"/>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421"/>
      <c r="AD132" s="421"/>
      <c r="AE132" s="421"/>
      <c r="AF132" s="421"/>
      <c r="AG132" s="421"/>
      <c r="AH132" s="421"/>
      <c r="AI132" s="421"/>
      <c r="AJ132" s="298"/>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421"/>
      <c r="AD133" s="421"/>
      <c r="AE133" s="421"/>
      <c r="AF133" s="421"/>
      <c r="AG133" s="421"/>
      <c r="AH133" s="421"/>
      <c r="AI133" s="421"/>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421"/>
      <c r="AD134" s="421"/>
      <c r="AE134" s="421"/>
      <c r="AF134" s="421"/>
      <c r="AG134" s="421"/>
      <c r="AH134" s="421"/>
      <c r="AI134" s="421"/>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421"/>
      <c r="AD135" s="421"/>
      <c r="AE135" s="421"/>
      <c r="AF135" s="421"/>
      <c r="AG135" s="421"/>
      <c r="AH135" s="421"/>
      <c r="AI135" s="421"/>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421"/>
      <c r="AD136" s="421"/>
      <c r="AE136" s="421"/>
      <c r="AF136" s="421"/>
      <c r="AG136" s="421"/>
      <c r="AH136" s="421"/>
      <c r="AI136" s="421"/>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421"/>
      <c r="AD137" s="421"/>
      <c r="AE137" s="421"/>
      <c r="AF137" s="421"/>
      <c r="AG137" s="421"/>
      <c r="AH137" s="421"/>
      <c r="AI137" s="421"/>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421"/>
      <c r="AD138" s="421"/>
      <c r="AE138" s="421"/>
      <c r="AF138" s="421"/>
      <c r="AG138" s="421"/>
      <c r="AH138" s="421"/>
      <c r="AI138" s="421"/>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421"/>
      <c r="AD139" s="421"/>
      <c r="AE139" s="421"/>
      <c r="AF139" s="421"/>
      <c r="AG139" s="421"/>
      <c r="AH139" s="421"/>
      <c r="AI139" s="421"/>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421"/>
      <c r="AD140" s="421"/>
      <c r="AE140" s="421"/>
      <c r="AF140" s="421"/>
      <c r="AG140" s="421"/>
      <c r="AH140" s="421"/>
      <c r="AI140" s="421"/>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421"/>
      <c r="AD141" s="421"/>
      <c r="AE141" s="421"/>
      <c r="AF141" s="421"/>
      <c r="AG141" s="421"/>
      <c r="AH141" s="421"/>
      <c r="AI141" s="421"/>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421"/>
      <c r="AD142" s="421"/>
      <c r="AE142" s="421"/>
      <c r="AF142" s="421"/>
      <c r="AG142" s="421"/>
      <c r="AH142" s="421"/>
      <c r="AI142" s="421"/>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421"/>
      <c r="AD143" s="421"/>
      <c r="AE143" s="421"/>
      <c r="AF143" s="421"/>
      <c r="AG143" s="421"/>
      <c r="AH143" s="421"/>
      <c r="AI143" s="421"/>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421"/>
      <c r="AD144" s="421"/>
      <c r="AE144" s="421"/>
      <c r="AF144" s="421"/>
      <c r="AG144" s="421"/>
      <c r="AH144" s="421"/>
      <c r="AI144" s="421"/>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421"/>
      <c r="AD145" s="421"/>
      <c r="AE145" s="421"/>
      <c r="AF145" s="421"/>
      <c r="AG145" s="421"/>
      <c r="AH145" s="421"/>
      <c r="AI145" s="421"/>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421"/>
      <c r="AD146" s="421"/>
      <c r="AE146" s="421"/>
      <c r="AF146" s="421"/>
      <c r="AG146" s="421"/>
      <c r="AH146" s="421"/>
      <c r="AI146" s="421"/>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421"/>
      <c r="AD147" s="421"/>
      <c r="AE147" s="421"/>
      <c r="AF147" s="421"/>
      <c r="AG147" s="421"/>
      <c r="AH147" s="421"/>
      <c r="AI147" s="421"/>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421"/>
      <c r="AD148" s="421"/>
      <c r="AE148" s="421"/>
      <c r="AF148" s="421"/>
      <c r="AG148" s="421"/>
      <c r="AH148" s="421"/>
      <c r="AI148" s="421"/>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421"/>
      <c r="AD149" s="421"/>
      <c r="AE149" s="421"/>
      <c r="AF149" s="421"/>
      <c r="AG149" s="421"/>
      <c r="AH149" s="421"/>
      <c r="AI149" s="421"/>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421"/>
      <c r="AD150" s="421"/>
      <c r="AE150" s="421"/>
      <c r="AF150" s="421"/>
      <c r="AG150" s="421"/>
      <c r="AH150" s="421"/>
      <c r="AI150" s="421"/>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421"/>
      <c r="AD151" s="421"/>
      <c r="AE151" s="421"/>
      <c r="AF151" s="421"/>
      <c r="AG151" s="421"/>
      <c r="AH151" s="421"/>
      <c r="AI151" s="421"/>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421"/>
      <c r="AD152" s="421"/>
      <c r="AE152" s="421"/>
      <c r="AF152" s="421"/>
      <c r="AG152" s="421"/>
      <c r="AH152" s="421"/>
      <c r="AI152" s="421"/>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421"/>
      <c r="AD153" s="421"/>
      <c r="AE153" s="421"/>
      <c r="AF153" s="421"/>
      <c r="AG153" s="421"/>
      <c r="AH153" s="421"/>
      <c r="AI153" s="421"/>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421"/>
      <c r="AD154" s="421"/>
      <c r="AE154" s="421"/>
      <c r="AF154" s="421"/>
      <c r="AG154" s="421"/>
      <c r="AH154" s="421"/>
      <c r="AI154" s="421"/>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421"/>
      <c r="AD155" s="421"/>
      <c r="AE155" s="421"/>
      <c r="AF155" s="421"/>
      <c r="AG155" s="421"/>
      <c r="AH155" s="421"/>
      <c r="AI155" s="421"/>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421"/>
      <c r="AD156" s="421"/>
      <c r="AE156" s="421"/>
      <c r="AF156" s="421"/>
      <c r="AG156" s="421"/>
      <c r="AH156" s="421"/>
      <c r="AI156" s="421"/>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421"/>
      <c r="AD157" s="421"/>
      <c r="AE157" s="421"/>
      <c r="AF157" s="421"/>
      <c r="AG157" s="421"/>
      <c r="AH157" s="421"/>
      <c r="AI157" s="421"/>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421"/>
      <c r="AD158" s="421"/>
      <c r="AE158" s="421"/>
      <c r="AF158" s="421"/>
      <c r="AG158" s="421"/>
      <c r="AH158" s="421"/>
      <c r="AI158" s="421"/>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421"/>
      <c r="AD159" s="421"/>
      <c r="AE159" s="421"/>
      <c r="AF159" s="421"/>
      <c r="AG159" s="421"/>
      <c r="AH159" s="421"/>
      <c r="AI159" s="421"/>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421"/>
      <c r="AD160" s="421"/>
      <c r="AE160" s="421"/>
      <c r="AF160" s="421"/>
      <c r="AG160" s="421"/>
      <c r="AH160" s="421"/>
      <c r="AI160" s="421"/>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421"/>
      <c r="AD161" s="421"/>
      <c r="AE161" s="421"/>
      <c r="AF161" s="421"/>
      <c r="AG161" s="421"/>
      <c r="AH161" s="421"/>
      <c r="AI161" s="421"/>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421"/>
      <c r="AD162" s="421"/>
      <c r="AE162" s="421"/>
      <c r="AF162" s="421"/>
      <c r="AG162" s="421"/>
      <c r="AH162" s="421"/>
      <c r="AI162" s="421"/>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421"/>
      <c r="AD163" s="421"/>
      <c r="AE163" s="421"/>
      <c r="AF163" s="421"/>
      <c r="AG163" s="421"/>
      <c r="AH163" s="421"/>
      <c r="AI163" s="421"/>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421"/>
      <c r="AD164" s="421"/>
      <c r="AE164" s="421"/>
      <c r="AF164" s="421"/>
      <c r="AG164" s="421"/>
      <c r="AH164" s="421"/>
      <c r="AI164" s="421"/>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421"/>
      <c r="AD165" s="421"/>
      <c r="AE165" s="421"/>
      <c r="AF165" s="421"/>
      <c r="AG165" s="421"/>
      <c r="AH165" s="421"/>
      <c r="AI165" s="421"/>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421"/>
      <c r="AD166" s="421"/>
      <c r="AE166" s="421"/>
      <c r="AF166" s="421"/>
      <c r="AG166" s="421"/>
      <c r="AH166" s="421"/>
      <c r="AI166" s="421"/>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421"/>
      <c r="AD167" s="421"/>
      <c r="AE167" s="421"/>
      <c r="AF167" s="421"/>
      <c r="AG167" s="421"/>
      <c r="AH167" s="421"/>
      <c r="AI167" s="421"/>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421"/>
      <c r="AD168" s="421"/>
      <c r="AE168" s="421"/>
      <c r="AF168" s="421"/>
      <c r="AG168" s="421"/>
      <c r="AH168" s="421"/>
      <c r="AI168" s="421"/>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421"/>
      <c r="AD169" s="421"/>
      <c r="AE169" s="421"/>
      <c r="AF169" s="421"/>
      <c r="AG169" s="421"/>
      <c r="AH169" s="421"/>
      <c r="AI169" s="421"/>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421"/>
      <c r="AD170" s="421"/>
      <c r="AE170" s="421"/>
      <c r="AF170" s="421"/>
      <c r="AG170" s="421"/>
      <c r="AH170" s="421"/>
      <c r="AI170" s="421"/>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421"/>
      <c r="AD171" s="421"/>
      <c r="AE171" s="421"/>
      <c r="AF171" s="421"/>
      <c r="AG171" s="421"/>
      <c r="AH171" s="421"/>
      <c r="AI171" s="421"/>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421"/>
      <c r="AD172" s="421"/>
      <c r="AE172" s="421"/>
      <c r="AF172" s="421"/>
      <c r="AG172" s="421"/>
      <c r="AH172" s="421"/>
      <c r="AI172" s="421"/>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421"/>
      <c r="AD173" s="421"/>
      <c r="AE173" s="421"/>
      <c r="AF173" s="421"/>
      <c r="AG173" s="421"/>
      <c r="AH173" s="421"/>
      <c r="AI173" s="421"/>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421"/>
      <c r="AD174" s="421"/>
      <c r="AE174" s="421"/>
      <c r="AF174" s="421"/>
      <c r="AG174" s="421"/>
      <c r="AH174" s="421"/>
      <c r="AI174" s="421"/>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421"/>
      <c r="AD175" s="421"/>
      <c r="AE175" s="421"/>
      <c r="AF175" s="421"/>
      <c r="AG175" s="421"/>
      <c r="AH175" s="421"/>
      <c r="AI175" s="421"/>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421"/>
      <c r="AD176" s="421"/>
      <c r="AE176" s="421"/>
      <c r="AF176" s="421"/>
      <c r="AG176" s="421"/>
      <c r="AH176" s="421"/>
      <c r="AI176" s="421"/>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421"/>
      <c r="AD177" s="421"/>
      <c r="AE177" s="421"/>
      <c r="AF177" s="421"/>
      <c r="AG177" s="421"/>
      <c r="AH177" s="421"/>
      <c r="AI177" s="421"/>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421"/>
      <c r="AD178" s="421"/>
      <c r="AE178" s="421"/>
      <c r="AF178" s="421"/>
      <c r="AG178" s="421"/>
      <c r="AH178" s="421"/>
      <c r="AI178" s="421"/>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421"/>
      <c r="AD179" s="421"/>
      <c r="AE179" s="421"/>
      <c r="AF179" s="421"/>
      <c r="AG179" s="421"/>
      <c r="AH179" s="421"/>
      <c r="AI179" s="421"/>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421"/>
      <c r="AD180" s="421"/>
      <c r="AE180" s="421"/>
      <c r="AF180" s="421"/>
      <c r="AG180" s="421"/>
      <c r="AH180" s="421"/>
      <c r="AI180" s="421"/>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421"/>
      <c r="AD181" s="421"/>
      <c r="AE181" s="421"/>
      <c r="AF181" s="421"/>
      <c r="AG181" s="421"/>
      <c r="AH181" s="421"/>
      <c r="AI181" s="421"/>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421"/>
      <c r="AD182" s="421"/>
      <c r="AE182" s="421"/>
      <c r="AF182" s="421"/>
      <c r="AG182" s="421"/>
      <c r="AH182" s="421"/>
      <c r="AI182" s="421"/>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421"/>
      <c r="AD183" s="421"/>
      <c r="AE183" s="421"/>
      <c r="AF183" s="421"/>
      <c r="AG183" s="421"/>
      <c r="AH183" s="421"/>
      <c r="AI183" s="421"/>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421"/>
      <c r="AD184" s="421"/>
      <c r="AE184" s="421"/>
      <c r="AF184" s="421"/>
      <c r="AG184" s="421"/>
      <c r="AH184" s="421"/>
      <c r="AI184" s="421"/>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421"/>
      <c r="AD185" s="421"/>
      <c r="AE185" s="421"/>
      <c r="AF185" s="421"/>
      <c r="AG185" s="421"/>
      <c r="AH185" s="421"/>
      <c r="AI185" s="421"/>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421"/>
      <c r="AD186" s="421"/>
      <c r="AE186" s="421"/>
      <c r="AF186" s="421"/>
      <c r="AG186" s="421"/>
      <c r="AH186" s="421"/>
      <c r="AI186" s="421"/>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421"/>
      <c r="AD187" s="421"/>
      <c r="AE187" s="421"/>
      <c r="AF187" s="421"/>
      <c r="AG187" s="421"/>
      <c r="AH187" s="421"/>
      <c r="AI187" s="421"/>
      <c r="AJ187" s="298"/>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421"/>
      <c r="AD188" s="421"/>
      <c r="AE188" s="421"/>
      <c r="AF188" s="421"/>
      <c r="AG188" s="421"/>
      <c r="AH188" s="421"/>
      <c r="AI188" s="421"/>
      <c r="AJ188" s="298"/>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421"/>
      <c r="AD189" s="421"/>
      <c r="AE189" s="421"/>
      <c r="AF189" s="421"/>
      <c r="AG189" s="421"/>
      <c r="AH189" s="421"/>
      <c r="AI189" s="421"/>
      <c r="AJ189" s="298"/>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421"/>
      <c r="AD190" s="421"/>
      <c r="AE190" s="421"/>
      <c r="AF190" s="421"/>
      <c r="AG190" s="421"/>
      <c r="AH190" s="421"/>
      <c r="AI190" s="421"/>
      <c r="AJ190" s="298"/>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421"/>
      <c r="AD191" s="421"/>
      <c r="AE191" s="421"/>
      <c r="AF191" s="421"/>
      <c r="AG191" s="421"/>
      <c r="AH191" s="421"/>
      <c r="AI191" s="421"/>
      <c r="AJ191" s="298"/>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421"/>
      <c r="AD192" s="421"/>
      <c r="AE192" s="421"/>
      <c r="AF192" s="421"/>
      <c r="AG192" s="421"/>
      <c r="AH192" s="421"/>
      <c r="AI192" s="421"/>
      <c r="AJ192" s="298"/>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421"/>
      <c r="AD193" s="421"/>
      <c r="AE193" s="421"/>
      <c r="AF193" s="421"/>
      <c r="AG193" s="421"/>
      <c r="AH193" s="421"/>
      <c r="AI193" s="421"/>
      <c r="AJ193" s="298"/>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421"/>
      <c r="AD194" s="421"/>
      <c r="AE194" s="421"/>
      <c r="AF194" s="421"/>
      <c r="AG194" s="421"/>
      <c r="AH194" s="421"/>
      <c r="AI194" s="421"/>
      <c r="AJ194" s="298"/>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421"/>
      <c r="AD195" s="421"/>
      <c r="AE195" s="421"/>
      <c r="AF195" s="421"/>
      <c r="AG195" s="421"/>
      <c r="AH195" s="421"/>
      <c r="AI195" s="421"/>
      <c r="AJ195" s="298"/>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421"/>
      <c r="AD196" s="421"/>
      <c r="AE196" s="421"/>
      <c r="AF196" s="421"/>
      <c r="AG196" s="421"/>
      <c r="AH196" s="421"/>
      <c r="AI196" s="421"/>
      <c r="AJ196" s="298"/>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421"/>
      <c r="AD197" s="421"/>
      <c r="AE197" s="421"/>
      <c r="AF197" s="421"/>
      <c r="AG197" s="421"/>
      <c r="AH197" s="421"/>
      <c r="AI197" s="421"/>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421"/>
      <c r="AD198" s="421"/>
      <c r="AE198" s="421"/>
      <c r="AF198" s="421"/>
      <c r="AG198" s="421"/>
      <c r="AH198" s="421"/>
      <c r="AI198" s="421"/>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421"/>
      <c r="AD199" s="421"/>
      <c r="AE199" s="421"/>
      <c r="AF199" s="421"/>
      <c r="AG199" s="421"/>
      <c r="AH199" s="421"/>
      <c r="AI199" s="421"/>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421"/>
      <c r="AD200" s="421"/>
      <c r="AE200" s="421"/>
      <c r="AF200" s="421"/>
      <c r="AG200" s="421"/>
      <c r="AH200" s="421"/>
      <c r="AI200" s="421"/>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421"/>
      <c r="AD201" s="421"/>
      <c r="AE201" s="421"/>
      <c r="AF201" s="421"/>
      <c r="AG201" s="421"/>
      <c r="AH201" s="421"/>
      <c r="AI201" s="421"/>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421"/>
      <c r="AD202" s="421"/>
      <c r="AE202" s="421"/>
      <c r="AF202" s="421"/>
      <c r="AG202" s="421"/>
      <c r="AH202" s="421"/>
      <c r="AI202" s="421"/>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421"/>
      <c r="AD203" s="421"/>
      <c r="AE203" s="421"/>
      <c r="AF203" s="421"/>
      <c r="AG203" s="421"/>
      <c r="AH203" s="421"/>
      <c r="AI203" s="421"/>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421"/>
      <c r="AD204" s="421"/>
      <c r="AE204" s="421"/>
      <c r="AF204" s="421"/>
      <c r="AG204" s="421"/>
      <c r="AH204" s="421"/>
      <c r="AI204" s="421"/>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421"/>
      <c r="AD205" s="421"/>
      <c r="AE205" s="421"/>
      <c r="AF205" s="421"/>
      <c r="AG205" s="421"/>
      <c r="AH205" s="421"/>
      <c r="AI205" s="421"/>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421"/>
      <c r="AD206" s="421"/>
      <c r="AE206" s="421"/>
      <c r="AF206" s="421"/>
      <c r="AG206" s="421"/>
      <c r="AH206" s="421"/>
      <c r="AI206" s="421"/>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421"/>
      <c r="AD207" s="421"/>
      <c r="AE207" s="421"/>
      <c r="AF207" s="421"/>
      <c r="AG207" s="421"/>
      <c r="AH207" s="421"/>
      <c r="AI207" s="421"/>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421"/>
      <c r="AD208" s="421"/>
      <c r="AE208" s="421"/>
      <c r="AF208" s="421"/>
      <c r="AG208" s="421"/>
      <c r="AH208" s="421"/>
      <c r="AI208" s="421"/>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421"/>
      <c r="AD209" s="421"/>
      <c r="AE209" s="421"/>
      <c r="AF209" s="421"/>
      <c r="AG209" s="421"/>
      <c r="AH209" s="421"/>
      <c r="AI209" s="421"/>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421"/>
      <c r="AD210" s="421"/>
      <c r="AE210" s="421"/>
      <c r="AF210" s="421"/>
      <c r="AG210" s="421"/>
      <c r="AH210" s="421"/>
      <c r="AI210" s="421"/>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421"/>
      <c r="AD211" s="421"/>
      <c r="AE211" s="421"/>
      <c r="AF211" s="421"/>
      <c r="AG211" s="421"/>
      <c r="AH211" s="421"/>
      <c r="AI211" s="421"/>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421"/>
      <c r="AD212" s="421"/>
      <c r="AE212" s="421"/>
      <c r="AF212" s="421"/>
      <c r="AG212" s="421"/>
      <c r="AH212" s="421"/>
      <c r="AI212" s="421"/>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421"/>
      <c r="AD213" s="421"/>
      <c r="AE213" s="421"/>
      <c r="AF213" s="421"/>
      <c r="AG213" s="421"/>
      <c r="AH213" s="421"/>
      <c r="AI213" s="421"/>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421"/>
      <c r="AD214" s="421"/>
      <c r="AE214" s="421"/>
      <c r="AF214" s="421"/>
      <c r="AG214" s="421"/>
      <c r="AH214" s="421"/>
      <c r="AI214" s="421"/>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421"/>
      <c r="AD215" s="421"/>
      <c r="AE215" s="421"/>
      <c r="AF215" s="421"/>
      <c r="AG215" s="421"/>
      <c r="AH215" s="421"/>
      <c r="AI215" s="421"/>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421"/>
      <c r="AD216" s="421"/>
      <c r="AE216" s="421"/>
      <c r="AF216" s="421"/>
      <c r="AG216" s="421"/>
      <c r="AH216" s="421"/>
      <c r="AI216" s="421"/>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421"/>
      <c r="AD217" s="421"/>
      <c r="AE217" s="421"/>
      <c r="AF217" s="421"/>
      <c r="AG217" s="421"/>
      <c r="AH217" s="421"/>
      <c r="AI217" s="421"/>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421"/>
      <c r="AD218" s="421"/>
      <c r="AE218" s="421"/>
      <c r="AF218" s="421"/>
      <c r="AG218" s="421"/>
      <c r="AH218" s="421"/>
      <c r="AI218" s="421"/>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421"/>
      <c r="AD219" s="421"/>
      <c r="AE219" s="421"/>
      <c r="AF219" s="421"/>
      <c r="AG219" s="421"/>
      <c r="AH219" s="421"/>
      <c r="AI219" s="421"/>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421"/>
      <c r="AD220" s="421"/>
      <c r="AE220" s="421"/>
      <c r="AF220" s="421"/>
      <c r="AG220" s="421"/>
      <c r="AH220" s="421"/>
      <c r="AI220" s="421"/>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421"/>
      <c r="AD221" s="421"/>
      <c r="AE221" s="421"/>
      <c r="AF221" s="421"/>
      <c r="AG221" s="421"/>
      <c r="AH221" s="421"/>
      <c r="AI221" s="421"/>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421"/>
      <c r="AD222" s="421"/>
      <c r="AE222" s="421"/>
      <c r="AF222" s="421"/>
      <c r="AG222" s="421"/>
      <c r="AH222" s="421"/>
      <c r="AI222" s="421"/>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421"/>
      <c r="AD223" s="421"/>
      <c r="AE223" s="421"/>
      <c r="AF223" s="421"/>
      <c r="AG223" s="421"/>
      <c r="AH223" s="421"/>
      <c r="AI223" s="421"/>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421"/>
      <c r="AD224" s="421"/>
      <c r="AE224" s="421"/>
      <c r="AF224" s="421"/>
      <c r="AG224" s="421"/>
      <c r="AH224" s="421"/>
      <c r="AI224" s="421"/>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421"/>
      <c r="AD225" s="421"/>
      <c r="AE225" s="421"/>
      <c r="AF225" s="421"/>
      <c r="AG225" s="421"/>
      <c r="AH225" s="421"/>
      <c r="AI225" s="421"/>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421"/>
      <c r="AD226" s="421"/>
      <c r="AE226" s="421"/>
      <c r="AF226" s="421"/>
      <c r="AG226" s="421"/>
      <c r="AH226" s="421"/>
      <c r="AI226" s="421"/>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421"/>
      <c r="AD227" s="421"/>
      <c r="AE227" s="421"/>
      <c r="AF227" s="421"/>
      <c r="AG227" s="421"/>
      <c r="AH227" s="421"/>
      <c r="AI227" s="421"/>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421"/>
      <c r="AD228" s="421"/>
      <c r="AE228" s="421"/>
      <c r="AF228" s="421"/>
      <c r="AG228" s="421"/>
      <c r="AH228" s="421"/>
      <c r="AI228" s="421"/>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421"/>
      <c r="AD229" s="421"/>
      <c r="AE229" s="421"/>
      <c r="AF229" s="421"/>
      <c r="AG229" s="421"/>
      <c r="AH229" s="421"/>
      <c r="AI229" s="421"/>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421"/>
      <c r="AD230" s="421"/>
      <c r="AE230" s="421"/>
      <c r="AF230" s="421"/>
      <c r="AG230" s="421"/>
      <c r="AH230" s="421"/>
      <c r="AI230" s="421"/>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421"/>
      <c r="AD231" s="421"/>
      <c r="AE231" s="421"/>
      <c r="AF231" s="421"/>
      <c r="AG231" s="421"/>
      <c r="AH231" s="421"/>
      <c r="AI231" s="421"/>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421"/>
      <c r="AD232" s="421"/>
      <c r="AE232" s="421"/>
      <c r="AF232" s="421"/>
      <c r="AG232" s="421"/>
      <c r="AH232" s="421"/>
      <c r="AI232" s="421"/>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421"/>
      <c r="AD233" s="421"/>
      <c r="AE233" s="421"/>
      <c r="AF233" s="421"/>
      <c r="AG233" s="421"/>
      <c r="AH233" s="421"/>
      <c r="AI233" s="421"/>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421"/>
      <c r="AD234" s="421"/>
      <c r="AE234" s="421"/>
      <c r="AF234" s="421"/>
      <c r="AG234" s="421"/>
      <c r="AH234" s="421"/>
      <c r="AI234" s="421"/>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421"/>
      <c r="AD235" s="421"/>
      <c r="AE235" s="421"/>
      <c r="AF235" s="421"/>
      <c r="AG235" s="421"/>
      <c r="AH235" s="421"/>
      <c r="AI235" s="421"/>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421"/>
      <c r="AD236" s="421"/>
      <c r="AE236" s="421"/>
      <c r="AF236" s="421"/>
      <c r="AG236" s="421"/>
      <c r="AH236" s="421"/>
      <c r="AI236" s="421"/>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421"/>
      <c r="AD237" s="421"/>
      <c r="AE237" s="421"/>
      <c r="AF237" s="421"/>
      <c r="AG237" s="421"/>
      <c r="AH237" s="421"/>
      <c r="AI237" s="421"/>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421"/>
      <c r="AD238" s="421"/>
      <c r="AE238" s="421"/>
      <c r="AF238" s="421"/>
      <c r="AG238" s="421"/>
      <c r="AH238" s="421"/>
      <c r="AI238" s="421"/>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421"/>
      <c r="AD239" s="421"/>
      <c r="AE239" s="421"/>
      <c r="AF239" s="421"/>
      <c r="AG239" s="421"/>
      <c r="AH239" s="421"/>
      <c r="AI239" s="421"/>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421"/>
      <c r="AD240" s="421"/>
      <c r="AE240" s="421"/>
      <c r="AF240" s="421"/>
      <c r="AG240" s="421"/>
      <c r="AH240" s="421"/>
      <c r="AI240" s="421"/>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421"/>
      <c r="AD241" s="421"/>
      <c r="AE241" s="421"/>
      <c r="AF241" s="421"/>
      <c r="AG241" s="421"/>
      <c r="AH241" s="421"/>
      <c r="AI241" s="421"/>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421"/>
      <c r="AD242" s="421"/>
      <c r="AE242" s="421"/>
      <c r="AF242" s="421"/>
      <c r="AG242" s="421"/>
      <c r="AH242" s="421"/>
      <c r="AI242" s="421"/>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421"/>
      <c r="AD243" s="421"/>
      <c r="AE243" s="421"/>
      <c r="AF243" s="421"/>
      <c r="AG243" s="421"/>
      <c r="AH243" s="421"/>
      <c r="AI243" s="421"/>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421"/>
      <c r="AD244" s="421"/>
      <c r="AE244" s="421"/>
      <c r="AF244" s="421"/>
      <c r="AG244" s="421"/>
      <c r="AH244" s="421"/>
      <c r="AI244" s="421"/>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421"/>
      <c r="AD245" s="421"/>
      <c r="AE245" s="421"/>
      <c r="AF245" s="421"/>
      <c r="AG245" s="421"/>
      <c r="AH245" s="421"/>
      <c r="AI245" s="421"/>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421"/>
      <c r="AD246" s="421"/>
      <c r="AE246" s="421"/>
      <c r="AF246" s="421"/>
      <c r="AG246" s="421"/>
      <c r="AH246" s="421"/>
      <c r="AI246" s="421"/>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421"/>
      <c r="AD247" s="421"/>
      <c r="AE247" s="421"/>
      <c r="AF247" s="421"/>
      <c r="AG247" s="421"/>
      <c r="AH247" s="421"/>
      <c r="AI247" s="421"/>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421"/>
      <c r="AD248" s="421"/>
      <c r="AE248" s="421"/>
      <c r="AF248" s="421"/>
      <c r="AG248" s="421"/>
      <c r="AH248" s="421"/>
      <c r="AI248" s="421"/>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421"/>
      <c r="AD249" s="421"/>
      <c r="AE249" s="421"/>
      <c r="AF249" s="421"/>
      <c r="AG249" s="421"/>
      <c r="AH249" s="421"/>
      <c r="AI249" s="421"/>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421"/>
      <c r="AD250" s="421"/>
      <c r="AE250" s="421"/>
      <c r="AF250" s="421"/>
      <c r="AG250" s="421"/>
      <c r="AH250" s="421"/>
      <c r="AI250" s="421"/>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421"/>
      <c r="AD251" s="421"/>
      <c r="AE251" s="421"/>
      <c r="AF251" s="421"/>
      <c r="AG251" s="421"/>
      <c r="AH251" s="421"/>
      <c r="AI251" s="421"/>
      <c r="AJ251" s="298"/>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421"/>
      <c r="AD252" s="421"/>
      <c r="AE252" s="421"/>
      <c r="AF252" s="421"/>
      <c r="AG252" s="421"/>
      <c r="AH252" s="421"/>
      <c r="AI252" s="421"/>
      <c r="AJ252" s="298"/>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421"/>
      <c r="AD253" s="421"/>
      <c r="AE253" s="421"/>
      <c r="AF253" s="421"/>
      <c r="AG253" s="421"/>
      <c r="AH253" s="421"/>
      <c r="AI253" s="421"/>
      <c r="AJ253" s="298"/>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421"/>
      <c r="AD254" s="421"/>
      <c r="AE254" s="421"/>
      <c r="AF254" s="421"/>
      <c r="AG254" s="421"/>
      <c r="AH254" s="421"/>
      <c r="AI254" s="421"/>
      <c r="AJ254" s="298"/>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421"/>
      <c r="AD255" s="421"/>
      <c r="AE255" s="421"/>
      <c r="AF255" s="421"/>
      <c r="AG255" s="421"/>
      <c r="AH255" s="421"/>
      <c r="AI255" s="421"/>
      <c r="AJ255" s="298"/>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421"/>
      <c r="AD256" s="421"/>
      <c r="AE256" s="421"/>
      <c r="AF256" s="421"/>
      <c r="AG256" s="421"/>
      <c r="AH256" s="421"/>
      <c r="AI256" s="421"/>
      <c r="AJ256" s="298"/>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421"/>
      <c r="AD257" s="421"/>
      <c r="AE257" s="421"/>
      <c r="AF257" s="421"/>
      <c r="AG257" s="421"/>
      <c r="AH257" s="421"/>
      <c r="AI257" s="421"/>
      <c r="AJ257" s="298"/>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421"/>
      <c r="AD258" s="421"/>
      <c r="AE258" s="421"/>
      <c r="AF258" s="421"/>
      <c r="AG258" s="421"/>
      <c r="AH258" s="421"/>
      <c r="AI258" s="421"/>
      <c r="AJ258" s="298"/>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421"/>
      <c r="AD259" s="421"/>
      <c r="AE259" s="421"/>
      <c r="AF259" s="421"/>
      <c r="AG259" s="421"/>
      <c r="AH259" s="421"/>
      <c r="AI259" s="421"/>
      <c r="AJ259" s="298"/>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421"/>
      <c r="AD260" s="421"/>
      <c r="AE260" s="421"/>
      <c r="AF260" s="421"/>
      <c r="AG260" s="421"/>
      <c r="AH260" s="421"/>
      <c r="AI260" s="421"/>
      <c r="AJ260" s="298"/>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421"/>
      <c r="AD261" s="421"/>
      <c r="AE261" s="421"/>
      <c r="AF261" s="421"/>
      <c r="AG261" s="421"/>
      <c r="AH261" s="421"/>
      <c r="AI261" s="421"/>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421"/>
      <c r="AD262" s="421"/>
      <c r="AE262" s="421"/>
      <c r="AF262" s="421"/>
      <c r="AG262" s="421"/>
      <c r="AH262" s="421"/>
      <c r="AI262" s="421"/>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421"/>
      <c r="AD263" s="421"/>
      <c r="AE263" s="421"/>
      <c r="AF263" s="421"/>
      <c r="AG263" s="421"/>
      <c r="AH263" s="421"/>
      <c r="AI263" s="421"/>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421"/>
      <c r="AD264" s="421"/>
      <c r="AE264" s="421"/>
      <c r="AF264" s="421"/>
      <c r="AG264" s="421"/>
      <c r="AH264" s="421"/>
      <c r="AI264" s="421"/>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421"/>
      <c r="AD265" s="421"/>
      <c r="AE265" s="421"/>
      <c r="AF265" s="421"/>
      <c r="AG265" s="421"/>
      <c r="AH265" s="421"/>
      <c r="AI265" s="421"/>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421"/>
      <c r="AD266" s="421"/>
      <c r="AE266" s="421"/>
      <c r="AF266" s="421"/>
      <c r="AG266" s="421"/>
      <c r="AH266" s="421"/>
      <c r="AI266" s="421"/>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421"/>
      <c r="AD267" s="421"/>
      <c r="AE267" s="421"/>
      <c r="AF267" s="421"/>
      <c r="AG267" s="421"/>
      <c r="AH267" s="421"/>
      <c r="AI267" s="421"/>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421"/>
      <c r="AD268" s="421"/>
      <c r="AE268" s="421"/>
      <c r="AF268" s="421"/>
      <c r="AG268" s="421"/>
      <c r="AH268" s="421"/>
      <c r="AI268" s="421"/>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421"/>
      <c r="AD269" s="421"/>
      <c r="AE269" s="421"/>
      <c r="AF269" s="421"/>
      <c r="AG269" s="421"/>
      <c r="AH269" s="421"/>
      <c r="AI269" s="421"/>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421"/>
      <c r="AD270" s="421"/>
      <c r="AE270" s="421"/>
      <c r="AF270" s="421"/>
      <c r="AG270" s="421"/>
      <c r="AH270" s="421"/>
      <c r="AI270" s="421"/>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421"/>
      <c r="AD271" s="421"/>
      <c r="AE271" s="421"/>
      <c r="AF271" s="421"/>
      <c r="AG271" s="421"/>
      <c r="AH271" s="421"/>
      <c r="AI271" s="421"/>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421"/>
      <c r="AD272" s="421"/>
      <c r="AE272" s="421"/>
      <c r="AF272" s="421"/>
      <c r="AG272" s="421"/>
      <c r="AH272" s="421"/>
      <c r="AI272" s="421"/>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421"/>
      <c r="AD273" s="421"/>
      <c r="AE273" s="421"/>
      <c r="AF273" s="421"/>
      <c r="AG273" s="421"/>
      <c r="AH273" s="421"/>
      <c r="AI273" s="421"/>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421"/>
      <c r="AD274" s="421"/>
      <c r="AE274" s="421"/>
      <c r="AF274" s="421"/>
      <c r="AG274" s="421"/>
      <c r="AH274" s="421"/>
      <c r="AI274" s="421"/>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421"/>
      <c r="AD275" s="421"/>
      <c r="AE275" s="421"/>
      <c r="AF275" s="421"/>
      <c r="AG275" s="421"/>
      <c r="AH275" s="421"/>
      <c r="AI275" s="421"/>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421"/>
      <c r="AD276" s="421"/>
      <c r="AE276" s="421"/>
      <c r="AF276" s="421"/>
      <c r="AG276" s="421"/>
      <c r="AH276" s="421"/>
      <c r="AI276" s="421"/>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421"/>
      <c r="AD277" s="421"/>
      <c r="AE277" s="421"/>
      <c r="AF277" s="421"/>
      <c r="AG277" s="421"/>
      <c r="AH277" s="421"/>
      <c r="AI277" s="421"/>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421"/>
      <c r="AD278" s="421"/>
      <c r="AE278" s="421"/>
      <c r="AF278" s="421"/>
      <c r="AG278" s="421"/>
      <c r="AH278" s="421"/>
      <c r="AI278" s="421"/>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421"/>
      <c r="AD279" s="421"/>
      <c r="AE279" s="421"/>
      <c r="AF279" s="421"/>
      <c r="AG279" s="421"/>
      <c r="AH279" s="421"/>
      <c r="AI279" s="421"/>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421"/>
      <c r="AD280" s="421"/>
      <c r="AE280" s="421"/>
      <c r="AF280" s="421"/>
      <c r="AG280" s="421"/>
      <c r="AH280" s="421"/>
      <c r="AI280" s="421"/>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421"/>
      <c r="AD281" s="421"/>
      <c r="AE281" s="421"/>
      <c r="AF281" s="421"/>
      <c r="AG281" s="421"/>
      <c r="AH281" s="421"/>
      <c r="AI281" s="421"/>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421"/>
      <c r="AD282" s="421"/>
      <c r="AE282" s="421"/>
      <c r="AF282" s="421"/>
      <c r="AG282" s="421"/>
      <c r="AH282" s="421"/>
      <c r="AI282" s="421"/>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421"/>
      <c r="AD283" s="421"/>
      <c r="AE283" s="421"/>
      <c r="AF283" s="421"/>
      <c r="AG283" s="421"/>
      <c r="AH283" s="421"/>
      <c r="AI283" s="421"/>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421"/>
      <c r="AD284" s="421"/>
      <c r="AE284" s="421"/>
      <c r="AF284" s="421"/>
      <c r="AG284" s="421"/>
      <c r="AH284" s="421"/>
      <c r="AI284" s="421"/>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421"/>
      <c r="AD285" s="421"/>
      <c r="AE285" s="421"/>
      <c r="AF285" s="421"/>
      <c r="AG285" s="421"/>
      <c r="AH285" s="421"/>
      <c r="AI285" s="421"/>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421"/>
      <c r="AD286" s="421"/>
      <c r="AE286" s="421"/>
      <c r="AF286" s="421"/>
      <c r="AG286" s="421"/>
      <c r="AH286" s="421"/>
      <c r="AI286" s="421"/>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421"/>
      <c r="AD287" s="421"/>
      <c r="AE287" s="421"/>
      <c r="AF287" s="421"/>
      <c r="AG287" s="421"/>
      <c r="AH287" s="421"/>
      <c r="AI287" s="421"/>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421"/>
      <c r="AD288" s="421"/>
      <c r="AE288" s="421"/>
      <c r="AF288" s="421"/>
      <c r="AG288" s="421"/>
      <c r="AH288" s="421"/>
      <c r="AI288" s="421"/>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421"/>
      <c r="AD289" s="421"/>
      <c r="AE289" s="421"/>
      <c r="AF289" s="421"/>
      <c r="AG289" s="421"/>
      <c r="AH289" s="421"/>
      <c r="AI289" s="421"/>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421"/>
      <c r="AD290" s="421"/>
      <c r="AE290" s="421"/>
      <c r="AF290" s="421"/>
      <c r="AG290" s="421"/>
      <c r="AH290" s="421"/>
      <c r="AI290" s="421"/>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421"/>
      <c r="AD291" s="421"/>
      <c r="AE291" s="421"/>
      <c r="AF291" s="421"/>
      <c r="AG291" s="421"/>
      <c r="AH291" s="421"/>
      <c r="AI291" s="421"/>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421"/>
      <c r="AD292" s="421"/>
      <c r="AE292" s="421"/>
      <c r="AF292" s="421"/>
      <c r="AG292" s="421"/>
      <c r="AH292" s="421"/>
      <c r="AI292" s="421"/>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421"/>
      <c r="AD293" s="421"/>
      <c r="AE293" s="421"/>
      <c r="AF293" s="421"/>
      <c r="AG293" s="421"/>
      <c r="AH293" s="421"/>
      <c r="AI293" s="421"/>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421"/>
      <c r="AD294" s="421"/>
      <c r="AE294" s="421"/>
      <c r="AF294" s="421"/>
      <c r="AG294" s="421"/>
      <c r="AH294" s="421"/>
      <c r="AI294" s="421"/>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421"/>
      <c r="AD295" s="421"/>
      <c r="AE295" s="421"/>
      <c r="AF295" s="421"/>
      <c r="AG295" s="421"/>
      <c r="AH295" s="421"/>
      <c r="AI295" s="421"/>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421"/>
      <c r="AD296" s="421"/>
      <c r="AE296" s="421"/>
      <c r="AF296" s="421"/>
      <c r="AG296" s="421"/>
      <c r="AH296" s="421"/>
      <c r="AI296" s="421"/>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421"/>
      <c r="AD297" s="421"/>
      <c r="AE297" s="421"/>
      <c r="AF297" s="421"/>
      <c r="AG297" s="421"/>
      <c r="AH297" s="421"/>
      <c r="AI297" s="421"/>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421"/>
      <c r="AD298" s="421"/>
      <c r="AE298" s="421"/>
      <c r="AF298" s="421"/>
      <c r="AG298" s="421"/>
      <c r="AH298" s="421"/>
      <c r="AI298" s="421"/>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421"/>
      <c r="AD299" s="421"/>
      <c r="AE299" s="421"/>
      <c r="AF299" s="421"/>
      <c r="AG299" s="421"/>
      <c r="AH299" s="421"/>
      <c r="AI299" s="421"/>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421"/>
      <c r="AD300" s="421"/>
      <c r="AE300" s="421"/>
      <c r="AF300" s="421"/>
      <c r="AG300" s="421"/>
      <c r="AH300" s="421"/>
      <c r="AI300" s="421"/>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421"/>
      <c r="AD301" s="421"/>
      <c r="AE301" s="421"/>
      <c r="AF301" s="421"/>
      <c r="AG301" s="421"/>
      <c r="AH301" s="421"/>
      <c r="AI301" s="421"/>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421"/>
      <c r="AD302" s="421"/>
      <c r="AE302" s="421"/>
      <c r="AF302" s="421"/>
      <c r="AG302" s="421"/>
      <c r="AH302" s="421"/>
      <c r="AI302" s="421"/>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421"/>
      <c r="AD303" s="421"/>
      <c r="AE303" s="421"/>
      <c r="AF303" s="421"/>
      <c r="AG303" s="421"/>
      <c r="AH303" s="421"/>
      <c r="AI303" s="421"/>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421"/>
      <c r="AD304" s="421"/>
      <c r="AE304" s="421"/>
      <c r="AF304" s="421"/>
      <c r="AG304" s="421"/>
      <c r="AH304" s="421"/>
      <c r="AI304" s="421"/>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421"/>
      <c r="AD305" s="421"/>
      <c r="AE305" s="421"/>
      <c r="AF305" s="421"/>
      <c r="AG305" s="421"/>
      <c r="AH305" s="421"/>
      <c r="AI305" s="421"/>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421"/>
      <c r="AD306" s="421"/>
      <c r="AE306" s="421"/>
      <c r="AF306" s="421"/>
      <c r="AG306" s="421"/>
      <c r="AH306" s="421"/>
      <c r="AI306" s="421"/>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421"/>
      <c r="AD307" s="421"/>
      <c r="AE307" s="421"/>
      <c r="AF307" s="421"/>
      <c r="AG307" s="421"/>
      <c r="AH307" s="421"/>
      <c r="AI307" s="421"/>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421"/>
      <c r="AD308" s="421"/>
      <c r="AE308" s="421"/>
      <c r="AF308" s="421"/>
      <c r="AG308" s="421"/>
      <c r="AH308" s="421"/>
      <c r="AI308" s="421"/>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421"/>
      <c r="AD309" s="421"/>
      <c r="AE309" s="421"/>
      <c r="AF309" s="421"/>
      <c r="AG309" s="421"/>
      <c r="AH309" s="421"/>
      <c r="AI309" s="421"/>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421"/>
      <c r="AD310" s="421"/>
      <c r="AE310" s="421"/>
      <c r="AF310" s="421"/>
      <c r="AG310" s="421"/>
      <c r="AH310" s="421"/>
      <c r="AI310" s="421"/>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421"/>
      <c r="AD311" s="421"/>
      <c r="AE311" s="421"/>
      <c r="AF311" s="421"/>
      <c r="AG311" s="421"/>
      <c r="AH311" s="421"/>
      <c r="AI311" s="421"/>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421"/>
      <c r="AD312" s="421"/>
      <c r="AE312" s="421"/>
      <c r="AF312" s="421"/>
      <c r="AG312" s="421"/>
      <c r="AH312" s="421"/>
      <c r="AI312" s="421"/>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421"/>
      <c r="AD313" s="421"/>
      <c r="AE313" s="421"/>
      <c r="AF313" s="421"/>
      <c r="AG313" s="421"/>
      <c r="AH313" s="421"/>
      <c r="AI313" s="421"/>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421"/>
      <c r="AD314" s="421"/>
      <c r="AE314" s="421"/>
      <c r="AF314" s="421"/>
      <c r="AG314" s="421"/>
      <c r="AH314" s="421"/>
      <c r="AI314" s="421"/>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421"/>
      <c r="AD315" s="421"/>
      <c r="AE315" s="421"/>
      <c r="AF315" s="421"/>
      <c r="AG315" s="421"/>
      <c r="AH315" s="421"/>
      <c r="AI315" s="421"/>
      <c r="AJ315" s="298"/>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421"/>
      <c r="AD316" s="421"/>
      <c r="AE316" s="421"/>
      <c r="AF316" s="421"/>
      <c r="AG316" s="421"/>
      <c r="AH316" s="421"/>
      <c r="AI316" s="421"/>
      <c r="AJ316" s="298"/>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421"/>
      <c r="AD317" s="421"/>
      <c r="AE317" s="421"/>
      <c r="AF317" s="421"/>
      <c r="AG317" s="421"/>
      <c r="AH317" s="421"/>
      <c r="AI317" s="421"/>
      <c r="AJ317" s="298"/>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421"/>
      <c r="AD318" s="421"/>
      <c r="AE318" s="421"/>
      <c r="AF318" s="421"/>
      <c r="AG318" s="421"/>
      <c r="AH318" s="421"/>
      <c r="AI318" s="421"/>
      <c r="AJ318" s="298"/>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421"/>
      <c r="AD319" s="421"/>
      <c r="AE319" s="421"/>
      <c r="AF319" s="421"/>
      <c r="AG319" s="421"/>
      <c r="AH319" s="421"/>
      <c r="AI319" s="421"/>
      <c r="AJ319" s="298"/>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421"/>
      <c r="AD320" s="421"/>
      <c r="AE320" s="421"/>
      <c r="AF320" s="421"/>
      <c r="AG320" s="421"/>
      <c r="AH320" s="421"/>
      <c r="AI320" s="421"/>
      <c r="AJ320" s="298"/>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421"/>
      <c r="AD321" s="421"/>
      <c r="AE321" s="421"/>
      <c r="AF321" s="421"/>
      <c r="AG321" s="421"/>
      <c r="AH321" s="421"/>
      <c r="AI321" s="421"/>
      <c r="AJ321" s="298"/>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421"/>
      <c r="AD322" s="421"/>
      <c r="AE322" s="421"/>
      <c r="AF322" s="421"/>
      <c r="AG322" s="421"/>
      <c r="AH322" s="421"/>
      <c r="AI322" s="421"/>
      <c r="AJ322" s="298"/>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421"/>
      <c r="AD323" s="421"/>
      <c r="AE323" s="421"/>
      <c r="AF323" s="421"/>
      <c r="AG323" s="421"/>
      <c r="AH323" s="421"/>
      <c r="AI323" s="421"/>
      <c r="AJ323" s="298"/>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421"/>
      <c r="AD324" s="421"/>
      <c r="AE324" s="421"/>
      <c r="AF324" s="421"/>
      <c r="AG324" s="421"/>
      <c r="AH324" s="421"/>
      <c r="AI324" s="421"/>
      <c r="AJ324" s="298"/>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421"/>
      <c r="AD325" s="421"/>
      <c r="AE325" s="421"/>
      <c r="AF325" s="421"/>
      <c r="AG325" s="421"/>
      <c r="AH325" s="421"/>
      <c r="AI325" s="421"/>
      <c r="AJ325" s="298"/>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421"/>
      <c r="AD326" s="421"/>
      <c r="AE326" s="421"/>
      <c r="AF326" s="421"/>
      <c r="AG326" s="421"/>
      <c r="AH326" s="421"/>
      <c r="AI326" s="421"/>
      <c r="AJ326" s="298"/>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421"/>
      <c r="AD327" s="421"/>
      <c r="AE327" s="421"/>
      <c r="AF327" s="421"/>
      <c r="AG327" s="421"/>
      <c r="AH327" s="421"/>
      <c r="AI327" s="421"/>
      <c r="AJ327" s="298"/>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421"/>
      <c r="AD328" s="421"/>
      <c r="AE328" s="421"/>
      <c r="AF328" s="421"/>
      <c r="AG328" s="421"/>
      <c r="AH328" s="421"/>
      <c r="AI328" s="421"/>
      <c r="AJ328" s="298"/>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421"/>
      <c r="AD329" s="421"/>
      <c r="AE329" s="421"/>
      <c r="AF329" s="421"/>
      <c r="AG329" s="421"/>
      <c r="AH329" s="421"/>
      <c r="AI329" s="421"/>
      <c r="AJ329" s="298"/>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421"/>
      <c r="AD330" s="421"/>
      <c r="AE330" s="421"/>
      <c r="AF330" s="421"/>
      <c r="AG330" s="421"/>
      <c r="AH330" s="421"/>
      <c r="AI330" s="421"/>
      <c r="AJ330" s="298"/>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421"/>
      <c r="AD331" s="421"/>
      <c r="AE331" s="421"/>
      <c r="AF331" s="421"/>
      <c r="AG331" s="421"/>
      <c r="AH331" s="421"/>
      <c r="AI331" s="421"/>
      <c r="AJ331" s="298"/>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421"/>
      <c r="AD332" s="421"/>
      <c r="AE332" s="421"/>
      <c r="AF332" s="421"/>
      <c r="AG332" s="421"/>
      <c r="AH332" s="421"/>
      <c r="AI332" s="421"/>
      <c r="AJ332" s="298"/>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421"/>
      <c r="AD333" s="421"/>
      <c r="AE333" s="421"/>
      <c r="AF333" s="421"/>
      <c r="AG333" s="421"/>
      <c r="AH333" s="421"/>
      <c r="AI333" s="421"/>
      <c r="AJ333" s="298"/>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421"/>
      <c r="AD334" s="421"/>
      <c r="AE334" s="421"/>
      <c r="AF334" s="421"/>
      <c r="AG334" s="421"/>
      <c r="AH334" s="421"/>
      <c r="AI334" s="421"/>
      <c r="AJ334" s="298"/>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421"/>
      <c r="AD335" s="421"/>
      <c r="AE335" s="421"/>
      <c r="AF335" s="421"/>
      <c r="AG335" s="421"/>
      <c r="AH335" s="421"/>
      <c r="AI335" s="421"/>
      <c r="AJ335" s="298"/>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421"/>
      <c r="AD336" s="421"/>
      <c r="AE336" s="421"/>
      <c r="AF336" s="421"/>
      <c r="AG336" s="421"/>
      <c r="AH336" s="421"/>
      <c r="AI336" s="421"/>
      <c r="AJ336" s="298"/>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421"/>
      <c r="AD337" s="421"/>
      <c r="AE337" s="421"/>
      <c r="AF337" s="421"/>
      <c r="AG337" s="421"/>
      <c r="AH337" s="421"/>
      <c r="AI337" s="421"/>
      <c r="AJ337" s="298"/>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421"/>
      <c r="AD338" s="421"/>
      <c r="AE338" s="421"/>
      <c r="AF338" s="421"/>
      <c r="AG338" s="421"/>
      <c r="AH338" s="421"/>
      <c r="AI338" s="421"/>
      <c r="AJ338" s="298"/>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421"/>
      <c r="AD339" s="421"/>
      <c r="AE339" s="421"/>
      <c r="AF339" s="421"/>
      <c r="AG339" s="421"/>
      <c r="AH339" s="421"/>
      <c r="AI339" s="421"/>
      <c r="AJ339" s="298"/>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421"/>
      <c r="AD340" s="421"/>
      <c r="AE340" s="421"/>
      <c r="AF340" s="421"/>
      <c r="AG340" s="421"/>
      <c r="AH340" s="421"/>
      <c r="AI340" s="421"/>
      <c r="AJ340" s="298"/>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421"/>
      <c r="AD341" s="421"/>
      <c r="AE341" s="421"/>
      <c r="AF341" s="421"/>
      <c r="AG341" s="421"/>
      <c r="AH341" s="421"/>
      <c r="AI341" s="421"/>
      <c r="AJ341" s="298"/>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421"/>
      <c r="AD342" s="421"/>
      <c r="AE342" s="421"/>
      <c r="AF342" s="421"/>
      <c r="AG342" s="421"/>
      <c r="AH342" s="421"/>
      <c r="AI342" s="421"/>
      <c r="AJ342" s="298"/>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421"/>
      <c r="AD343" s="421"/>
      <c r="AE343" s="421"/>
      <c r="AF343" s="421"/>
      <c r="AG343" s="421"/>
      <c r="AH343" s="421"/>
      <c r="AI343" s="421"/>
      <c r="AJ343" s="298"/>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421"/>
      <c r="AD344" s="421"/>
      <c r="AE344" s="421"/>
      <c r="AF344" s="421"/>
      <c r="AG344" s="421"/>
      <c r="AH344" s="421"/>
      <c r="AI344" s="421"/>
      <c r="AJ344" s="298"/>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421"/>
      <c r="AD345" s="421"/>
      <c r="AE345" s="421"/>
      <c r="AF345" s="421"/>
      <c r="AG345" s="421"/>
      <c r="AH345" s="421"/>
      <c r="AI345" s="421"/>
      <c r="AJ345" s="298"/>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421"/>
      <c r="AD346" s="421"/>
      <c r="AE346" s="421"/>
      <c r="AF346" s="421"/>
      <c r="AG346" s="421"/>
      <c r="AH346" s="421"/>
      <c r="AI346" s="421"/>
      <c r="AJ346" s="298"/>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421"/>
      <c r="AD347" s="421"/>
      <c r="AE347" s="421"/>
      <c r="AF347" s="421"/>
      <c r="AG347" s="421"/>
      <c r="AH347" s="421"/>
      <c r="AI347" s="421"/>
      <c r="AJ347" s="298"/>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421"/>
      <c r="AD348" s="421"/>
      <c r="AE348" s="421"/>
      <c r="AF348" s="421"/>
      <c r="AG348" s="421"/>
      <c r="AH348" s="421"/>
      <c r="AI348" s="421"/>
      <c r="AJ348" s="298"/>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421"/>
      <c r="AD349" s="421"/>
      <c r="AE349" s="421"/>
      <c r="AF349" s="421"/>
      <c r="AG349" s="421"/>
      <c r="AH349" s="421"/>
      <c r="AI349" s="421"/>
      <c r="AJ349" s="298"/>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421"/>
      <c r="AD350" s="421"/>
      <c r="AE350" s="421"/>
      <c r="AF350" s="421"/>
      <c r="AG350" s="421"/>
      <c r="AH350" s="421"/>
      <c r="AI350" s="421"/>
      <c r="AJ350" s="298"/>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421"/>
      <c r="AD351" s="421"/>
      <c r="AE351" s="421"/>
      <c r="AF351" s="421"/>
      <c r="AG351" s="421"/>
      <c r="AH351" s="421"/>
      <c r="AI351" s="421"/>
      <c r="AJ351" s="298"/>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421"/>
      <c r="AD352" s="421"/>
      <c r="AE352" s="421"/>
      <c r="AF352" s="421"/>
      <c r="AG352" s="421"/>
      <c r="AH352" s="421"/>
      <c r="AI352" s="421"/>
      <c r="AJ352" s="298"/>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421"/>
      <c r="AD353" s="421"/>
      <c r="AE353" s="421"/>
      <c r="AF353" s="421"/>
      <c r="AG353" s="421"/>
      <c r="AH353" s="421"/>
      <c r="AI353" s="421"/>
      <c r="AJ353" s="298"/>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421"/>
      <c r="AD354" s="421"/>
      <c r="AE354" s="421"/>
      <c r="AF354" s="421"/>
      <c r="AG354" s="421"/>
      <c r="AH354" s="421"/>
      <c r="AI354" s="421"/>
      <c r="AJ354" s="298"/>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421"/>
      <c r="AD355" s="421"/>
      <c r="AE355" s="421"/>
      <c r="AF355" s="421"/>
      <c r="AG355" s="421"/>
      <c r="AH355" s="421"/>
      <c r="AI355" s="421"/>
      <c r="AJ355" s="298"/>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421"/>
      <c r="AD356" s="421"/>
      <c r="AE356" s="421"/>
      <c r="AF356" s="421"/>
      <c r="AG356" s="421"/>
      <c r="AH356" s="421"/>
      <c r="AI356" s="421"/>
      <c r="AJ356" s="298"/>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421"/>
      <c r="AD357" s="421"/>
      <c r="AE357" s="421"/>
      <c r="AF357" s="421"/>
      <c r="AG357" s="421"/>
      <c r="AH357" s="421"/>
      <c r="AI357" s="421"/>
      <c r="AJ357" s="298"/>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421"/>
      <c r="AD358" s="421"/>
      <c r="AE358" s="421"/>
      <c r="AF358" s="421"/>
      <c r="AG358" s="421"/>
      <c r="AH358" s="421"/>
      <c r="AI358" s="421"/>
      <c r="AJ358" s="298"/>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421"/>
      <c r="AD359" s="421"/>
      <c r="AE359" s="421"/>
      <c r="AF359" s="421"/>
      <c r="AG359" s="421"/>
      <c r="AH359" s="421"/>
      <c r="AI359" s="421"/>
      <c r="AJ359" s="298"/>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421"/>
      <c r="AD360" s="421"/>
      <c r="AE360" s="421"/>
      <c r="AF360" s="421"/>
      <c r="AG360" s="421"/>
      <c r="AH360" s="421"/>
      <c r="AI360" s="421"/>
      <c r="AJ360" s="298"/>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421"/>
      <c r="AD361" s="421"/>
      <c r="AE361" s="421"/>
      <c r="AF361" s="421"/>
      <c r="AG361" s="421"/>
      <c r="AH361" s="421"/>
      <c r="AI361" s="421"/>
      <c r="AJ361" s="298"/>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421"/>
      <c r="AD362" s="421"/>
      <c r="AE362" s="421"/>
      <c r="AF362" s="421"/>
      <c r="AG362" s="421"/>
      <c r="AH362" s="421"/>
      <c r="AI362" s="421"/>
      <c r="AJ362" s="298"/>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421"/>
      <c r="AD363" s="421"/>
      <c r="AE363" s="421"/>
      <c r="AF363" s="421"/>
      <c r="AG363" s="421"/>
      <c r="AH363" s="421"/>
      <c r="AI363" s="421"/>
      <c r="AJ363" s="298"/>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421"/>
      <c r="AD364" s="421"/>
      <c r="AE364" s="421"/>
      <c r="AF364" s="421"/>
      <c r="AG364" s="421"/>
      <c r="AH364" s="421"/>
      <c r="AI364" s="421"/>
      <c r="AJ364" s="298"/>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421"/>
      <c r="AD365" s="421"/>
      <c r="AE365" s="421"/>
      <c r="AF365" s="421"/>
      <c r="AG365" s="421"/>
      <c r="AH365" s="421"/>
      <c r="AI365" s="421"/>
      <c r="AJ365" s="298"/>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421"/>
      <c r="AD366" s="421"/>
      <c r="AE366" s="421"/>
      <c r="AF366" s="421"/>
      <c r="AG366" s="421"/>
      <c r="AH366" s="421"/>
      <c r="AI366" s="421"/>
      <c r="AJ366" s="298"/>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421"/>
      <c r="AD367" s="421"/>
      <c r="AE367" s="421"/>
      <c r="AF367" s="421"/>
      <c r="AG367" s="421"/>
      <c r="AH367" s="421"/>
      <c r="AI367" s="421"/>
      <c r="AJ367" s="298"/>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421"/>
      <c r="AD368" s="421"/>
      <c r="AE368" s="421"/>
      <c r="AF368" s="421"/>
      <c r="AG368" s="421"/>
      <c r="AH368" s="421"/>
      <c r="AI368" s="421"/>
      <c r="AJ368" s="298"/>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421"/>
      <c r="AD369" s="421"/>
      <c r="AE369" s="421"/>
      <c r="AF369" s="421"/>
      <c r="AG369" s="421"/>
      <c r="AH369" s="421"/>
      <c r="AI369" s="421"/>
      <c r="AJ369" s="298"/>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421"/>
      <c r="AD370" s="421"/>
      <c r="AE370" s="421"/>
      <c r="AF370" s="421"/>
      <c r="AG370" s="421"/>
      <c r="AH370" s="421"/>
      <c r="AI370" s="421"/>
      <c r="AJ370" s="298"/>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421"/>
      <c r="AD371" s="421"/>
      <c r="AE371" s="421"/>
      <c r="AF371" s="421"/>
      <c r="AG371" s="421"/>
      <c r="AH371" s="421"/>
      <c r="AI371" s="421"/>
      <c r="AJ371" s="298"/>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421"/>
      <c r="AD372" s="421"/>
      <c r="AE372" s="421"/>
      <c r="AF372" s="421"/>
      <c r="AG372" s="421"/>
      <c r="AH372" s="421"/>
      <c r="AI372" s="421"/>
      <c r="AJ372" s="298"/>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421"/>
      <c r="AD373" s="421"/>
      <c r="AE373" s="421"/>
      <c r="AF373" s="421"/>
      <c r="AG373" s="421"/>
      <c r="AH373" s="421"/>
      <c r="AI373" s="421"/>
      <c r="AJ373" s="298"/>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421"/>
      <c r="AD374" s="421"/>
      <c r="AE374" s="421"/>
      <c r="AF374" s="421"/>
      <c r="AG374" s="421"/>
      <c r="AH374" s="421"/>
      <c r="AI374" s="421"/>
      <c r="AJ374" s="298"/>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421"/>
      <c r="AD375" s="421"/>
      <c r="AE375" s="421"/>
      <c r="AF375" s="421"/>
      <c r="AG375" s="421"/>
      <c r="AH375" s="421"/>
      <c r="AI375" s="421"/>
      <c r="AJ375" s="298"/>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421"/>
      <c r="AD376" s="421"/>
      <c r="AE376" s="421"/>
      <c r="AF376" s="421"/>
      <c r="AG376" s="421"/>
      <c r="AH376" s="421"/>
      <c r="AI376" s="421"/>
      <c r="AJ376" s="298"/>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421"/>
      <c r="AD377" s="421"/>
      <c r="AE377" s="421"/>
      <c r="AF377" s="421"/>
      <c r="AG377" s="421"/>
      <c r="AH377" s="421"/>
      <c r="AI377" s="421"/>
      <c r="AJ377" s="298"/>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421"/>
      <c r="AD378" s="421"/>
      <c r="AE378" s="421"/>
      <c r="AF378" s="421"/>
      <c r="AG378" s="421"/>
      <c r="AH378" s="421"/>
      <c r="AI378" s="421"/>
      <c r="AJ378" s="298"/>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421"/>
      <c r="AD379" s="421"/>
      <c r="AE379" s="421"/>
      <c r="AF379" s="421"/>
      <c r="AG379" s="421"/>
      <c r="AH379" s="421"/>
      <c r="AI379" s="421"/>
      <c r="AJ379" s="298"/>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421"/>
      <c r="AD380" s="421"/>
      <c r="AE380" s="421"/>
      <c r="AF380" s="421"/>
      <c r="AG380" s="421"/>
      <c r="AH380" s="421"/>
      <c r="AI380" s="421"/>
      <c r="AJ380" s="298"/>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421"/>
      <c r="AD381" s="421"/>
      <c r="AE381" s="421"/>
      <c r="AF381" s="421"/>
      <c r="AG381" s="421"/>
      <c r="AH381" s="421"/>
      <c r="AI381" s="421"/>
      <c r="AJ381" s="298"/>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421"/>
      <c r="AD382" s="421"/>
      <c r="AE382" s="421"/>
      <c r="AF382" s="421"/>
      <c r="AG382" s="421"/>
      <c r="AH382" s="421"/>
      <c r="AI382" s="421"/>
      <c r="AJ382" s="298"/>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421"/>
      <c r="AD383" s="421"/>
      <c r="AE383" s="421"/>
      <c r="AF383" s="421"/>
      <c r="AG383" s="421"/>
      <c r="AH383" s="421"/>
      <c r="AI383" s="421"/>
      <c r="AJ383" s="298"/>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421"/>
      <c r="AD384" s="421"/>
      <c r="AE384" s="421"/>
      <c r="AF384" s="421"/>
      <c r="AG384" s="421"/>
      <c r="AH384" s="421"/>
      <c r="AI384" s="421"/>
      <c r="AJ384" s="298"/>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421"/>
      <c r="AD385" s="421"/>
      <c r="AE385" s="421"/>
      <c r="AF385" s="421"/>
      <c r="AG385" s="421"/>
      <c r="AH385" s="421"/>
      <c r="AI385" s="421"/>
      <c r="AJ385" s="298"/>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421"/>
      <c r="AD386" s="421"/>
      <c r="AE386" s="421"/>
      <c r="AF386" s="421"/>
      <c r="AG386" s="421"/>
      <c r="AH386" s="421"/>
      <c r="AI386" s="421"/>
      <c r="AJ386" s="298"/>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421"/>
      <c r="AD387" s="421"/>
      <c r="AE387" s="421"/>
      <c r="AF387" s="421"/>
      <c r="AG387" s="421"/>
      <c r="AH387" s="421"/>
      <c r="AI387" s="421"/>
      <c r="AJ387" s="298"/>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421"/>
      <c r="AD388" s="421"/>
      <c r="AE388" s="421"/>
      <c r="AF388" s="421"/>
      <c r="AG388" s="421"/>
      <c r="AH388" s="421"/>
      <c r="AI388" s="421"/>
      <c r="AJ388" s="298"/>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421"/>
      <c r="AD389" s="421"/>
      <c r="AE389" s="421"/>
      <c r="AF389" s="421"/>
      <c r="AG389" s="421"/>
      <c r="AH389" s="421"/>
      <c r="AI389" s="421"/>
      <c r="AJ389" s="298"/>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421"/>
      <c r="AD390" s="421"/>
      <c r="AE390" s="421"/>
      <c r="AF390" s="421"/>
      <c r="AG390" s="421"/>
      <c r="AH390" s="421"/>
      <c r="AI390" s="421"/>
      <c r="AJ390" s="298"/>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421"/>
      <c r="AD391" s="421"/>
      <c r="AE391" s="421"/>
      <c r="AF391" s="421"/>
      <c r="AG391" s="421"/>
      <c r="AH391" s="421"/>
      <c r="AI391" s="421"/>
      <c r="AJ391" s="298"/>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421"/>
      <c r="AD392" s="421"/>
      <c r="AE392" s="421"/>
      <c r="AF392" s="421"/>
      <c r="AG392" s="421"/>
      <c r="AH392" s="421"/>
      <c r="AI392" s="421"/>
      <c r="AJ392" s="298"/>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421"/>
      <c r="AD393" s="421"/>
      <c r="AE393" s="421"/>
      <c r="AF393" s="421"/>
      <c r="AG393" s="421"/>
      <c r="AH393" s="421"/>
      <c r="AI393" s="421"/>
      <c r="AJ393" s="298"/>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421"/>
      <c r="AD394" s="421"/>
      <c r="AE394" s="421"/>
      <c r="AF394" s="421"/>
      <c r="AG394" s="421"/>
      <c r="AH394" s="421"/>
      <c r="AI394" s="421"/>
      <c r="AJ394" s="298"/>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421"/>
      <c r="AD395" s="421"/>
      <c r="AE395" s="421"/>
      <c r="AF395" s="421"/>
      <c r="AG395" s="421"/>
      <c r="AH395" s="421"/>
      <c r="AI395" s="421"/>
      <c r="AJ395" s="298"/>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421"/>
      <c r="AD396" s="421"/>
      <c r="AE396" s="421"/>
      <c r="AF396" s="421"/>
      <c r="AG396" s="421"/>
      <c r="AH396" s="421"/>
      <c r="AI396" s="421"/>
      <c r="AJ396" s="298"/>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421"/>
      <c r="AD397" s="421"/>
      <c r="AE397" s="421"/>
      <c r="AF397" s="421"/>
      <c r="AG397" s="421"/>
      <c r="AH397" s="421"/>
      <c r="AI397" s="421"/>
      <c r="AJ397" s="298"/>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421"/>
      <c r="AD398" s="421"/>
      <c r="AE398" s="421"/>
      <c r="AF398" s="421"/>
      <c r="AG398" s="421"/>
      <c r="AH398" s="421"/>
      <c r="AI398" s="421"/>
      <c r="AJ398" s="298"/>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421"/>
      <c r="AD399" s="421"/>
      <c r="AE399" s="421"/>
      <c r="AF399" s="421"/>
      <c r="AG399" s="421"/>
      <c r="AH399" s="421"/>
      <c r="AI399" s="421"/>
      <c r="AJ399" s="298"/>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421"/>
      <c r="AD400" s="421"/>
      <c r="AE400" s="421"/>
      <c r="AF400" s="421"/>
      <c r="AG400" s="421"/>
      <c r="AH400" s="421"/>
      <c r="AI400" s="421"/>
      <c r="AJ400" s="298"/>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421"/>
      <c r="AD401" s="421"/>
      <c r="AE401" s="421"/>
      <c r="AF401" s="421"/>
      <c r="AG401" s="421"/>
      <c r="AH401" s="421"/>
      <c r="AI401" s="421"/>
      <c r="AJ401" s="298"/>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421"/>
      <c r="AD402" s="421"/>
      <c r="AE402" s="421"/>
      <c r="AF402" s="421"/>
      <c r="AG402" s="421"/>
      <c r="AH402" s="421"/>
      <c r="AI402" s="421"/>
      <c r="AJ402" s="298"/>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421"/>
      <c r="AD403" s="421"/>
      <c r="AE403" s="421"/>
      <c r="AF403" s="421"/>
      <c r="AG403" s="421"/>
      <c r="AH403" s="421"/>
      <c r="AI403" s="421"/>
      <c r="AJ403" s="298"/>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421"/>
      <c r="AD404" s="421"/>
      <c r="AE404" s="421"/>
      <c r="AF404" s="421"/>
      <c r="AG404" s="421"/>
      <c r="AH404" s="421"/>
      <c r="AI404" s="421"/>
      <c r="AJ404" s="298"/>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421"/>
      <c r="AD405" s="421"/>
      <c r="AE405" s="421"/>
      <c r="AF405" s="421"/>
      <c r="AG405" s="421"/>
      <c r="AH405" s="421"/>
      <c r="AI405" s="421"/>
      <c r="AJ405" s="298"/>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421"/>
      <c r="AD406" s="421"/>
      <c r="AE406" s="421"/>
      <c r="AF406" s="421"/>
      <c r="AG406" s="421"/>
      <c r="AH406" s="421"/>
      <c r="AI406" s="421"/>
      <c r="AJ406" s="298"/>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421"/>
      <c r="AD407" s="421"/>
      <c r="AE407" s="421"/>
      <c r="AF407" s="421"/>
      <c r="AG407" s="421"/>
      <c r="AH407" s="421"/>
      <c r="AI407" s="421"/>
      <c r="AJ407" s="298"/>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421"/>
      <c r="AD408" s="421"/>
      <c r="AE408" s="421"/>
      <c r="AF408" s="421"/>
      <c r="AG408" s="421"/>
      <c r="AH408" s="421"/>
      <c r="AI408" s="421"/>
      <c r="AJ408" s="298"/>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421"/>
      <c r="AD409" s="421"/>
      <c r="AE409" s="421"/>
      <c r="AF409" s="421"/>
      <c r="AG409" s="421"/>
      <c r="AH409" s="421"/>
      <c r="AI409" s="421"/>
      <c r="AJ409" s="298"/>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421"/>
      <c r="AD410" s="421"/>
      <c r="AE410" s="421"/>
      <c r="AF410" s="421"/>
      <c r="AG410" s="421"/>
      <c r="AH410" s="421"/>
      <c r="AI410" s="421"/>
      <c r="AJ410" s="298"/>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421"/>
      <c r="AD411" s="421"/>
      <c r="AE411" s="421"/>
      <c r="AF411" s="421"/>
      <c r="AG411" s="421"/>
      <c r="AH411" s="421"/>
      <c r="AI411" s="421"/>
      <c r="AJ411" s="298"/>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421"/>
      <c r="AD412" s="421"/>
      <c r="AE412" s="421"/>
      <c r="AF412" s="421"/>
      <c r="AG412" s="421"/>
      <c r="AH412" s="421"/>
      <c r="AI412" s="421"/>
      <c r="AJ412" s="298"/>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421"/>
      <c r="AD413" s="421"/>
      <c r="AE413" s="421"/>
      <c r="AF413" s="421"/>
      <c r="AG413" s="421"/>
      <c r="AH413" s="421"/>
      <c r="AI413" s="421"/>
      <c r="AJ413" s="298"/>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421"/>
      <c r="AD414" s="421"/>
      <c r="AE414" s="421"/>
      <c r="AF414" s="421"/>
      <c r="AG414" s="421"/>
      <c r="AH414" s="421"/>
      <c r="AI414" s="421"/>
      <c r="AJ414" s="298"/>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421"/>
      <c r="AD415" s="421"/>
      <c r="AE415" s="421"/>
      <c r="AF415" s="421"/>
      <c r="AG415" s="421"/>
      <c r="AH415" s="421"/>
      <c r="AI415" s="421"/>
      <c r="AJ415" s="298"/>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421"/>
      <c r="AD416" s="421"/>
      <c r="AE416" s="421"/>
      <c r="AF416" s="421"/>
      <c r="AG416" s="421"/>
      <c r="AH416" s="421"/>
      <c r="AI416" s="421"/>
      <c r="AJ416" s="298"/>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421"/>
      <c r="AD417" s="421"/>
      <c r="AE417" s="421"/>
      <c r="AF417" s="421"/>
      <c r="AG417" s="421"/>
      <c r="AH417" s="421"/>
      <c r="AI417" s="421"/>
      <c r="AJ417" s="298"/>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421"/>
      <c r="AD418" s="421"/>
      <c r="AE418" s="421"/>
      <c r="AF418" s="421"/>
      <c r="AG418" s="421"/>
      <c r="AH418" s="421"/>
      <c r="AI418" s="421"/>
      <c r="AJ418" s="298"/>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421"/>
      <c r="AD419" s="421"/>
      <c r="AE419" s="421"/>
      <c r="AF419" s="421"/>
      <c r="AG419" s="421"/>
      <c r="AH419" s="421"/>
      <c r="AI419" s="421"/>
      <c r="AJ419" s="298"/>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421"/>
      <c r="AD420" s="421"/>
      <c r="AE420" s="421"/>
      <c r="AF420" s="421"/>
      <c r="AG420" s="421"/>
      <c r="AH420" s="421"/>
      <c r="AI420" s="421"/>
      <c r="AJ420" s="298"/>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421"/>
      <c r="AD421" s="421"/>
      <c r="AE421" s="421"/>
      <c r="AF421" s="421"/>
      <c r="AG421" s="421"/>
      <c r="AH421" s="421"/>
      <c r="AI421" s="421"/>
      <c r="AJ421" s="298"/>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421"/>
      <c r="AD422" s="421"/>
      <c r="AE422" s="421"/>
      <c r="AF422" s="421"/>
      <c r="AG422" s="421"/>
      <c r="AH422" s="421"/>
      <c r="AI422" s="421"/>
      <c r="AJ422" s="298"/>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421"/>
      <c r="AD423" s="421"/>
      <c r="AE423" s="421"/>
      <c r="AF423" s="421"/>
      <c r="AG423" s="421"/>
      <c r="AH423" s="421"/>
      <c r="AI423" s="421"/>
      <c r="AJ423" s="298"/>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421"/>
      <c r="AD424" s="421"/>
      <c r="AE424" s="421"/>
      <c r="AF424" s="421"/>
      <c r="AG424" s="421"/>
      <c r="AH424" s="421"/>
      <c r="AI424" s="421"/>
      <c r="AJ424" s="298"/>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421"/>
      <c r="AD425" s="421"/>
      <c r="AE425" s="421"/>
      <c r="AF425" s="421"/>
      <c r="AG425" s="421"/>
      <c r="AH425" s="421"/>
      <c r="AI425" s="421"/>
      <c r="AJ425" s="298"/>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421"/>
      <c r="AD426" s="421"/>
      <c r="AE426" s="421"/>
      <c r="AF426" s="421"/>
      <c r="AG426" s="421"/>
      <c r="AH426" s="421"/>
      <c r="AI426" s="421"/>
      <c r="AJ426" s="298"/>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421"/>
      <c r="AD427" s="421"/>
      <c r="AE427" s="421"/>
      <c r="AF427" s="421"/>
      <c r="AG427" s="421"/>
      <c r="AH427" s="421"/>
      <c r="AI427" s="421"/>
      <c r="AJ427" s="298"/>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421"/>
      <c r="AD428" s="421"/>
      <c r="AE428" s="421"/>
      <c r="AF428" s="421"/>
      <c r="AG428" s="421"/>
      <c r="AH428" s="421"/>
      <c r="AI428" s="421"/>
      <c r="AJ428" s="298"/>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421"/>
      <c r="AD429" s="421"/>
      <c r="AE429" s="421"/>
      <c r="AF429" s="421"/>
      <c r="AG429" s="421"/>
      <c r="AH429" s="421"/>
      <c r="AI429" s="421"/>
      <c r="AJ429" s="298"/>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421"/>
      <c r="AD430" s="421"/>
      <c r="AE430" s="421"/>
      <c r="AF430" s="421"/>
      <c r="AG430" s="421"/>
      <c r="AH430" s="421"/>
      <c r="AI430" s="421"/>
      <c r="AJ430" s="298"/>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421"/>
      <c r="AD431" s="421"/>
      <c r="AE431" s="421"/>
      <c r="AF431" s="421"/>
      <c r="AG431" s="421"/>
      <c r="AH431" s="421"/>
      <c r="AI431" s="421"/>
      <c r="AJ431" s="298"/>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421"/>
      <c r="AD432" s="421"/>
      <c r="AE432" s="421"/>
      <c r="AF432" s="421"/>
      <c r="AG432" s="421"/>
      <c r="AH432" s="421"/>
      <c r="AI432" s="421"/>
      <c r="AJ432" s="298"/>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421"/>
      <c r="AD433" s="421"/>
      <c r="AE433" s="421"/>
      <c r="AF433" s="421"/>
      <c r="AG433" s="421"/>
      <c r="AH433" s="421"/>
      <c r="AI433" s="421"/>
      <c r="AJ433" s="298"/>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421"/>
      <c r="AD434" s="421"/>
      <c r="AE434" s="421"/>
      <c r="AF434" s="421"/>
      <c r="AG434" s="421"/>
      <c r="AH434" s="421"/>
      <c r="AI434" s="421"/>
      <c r="AJ434" s="298"/>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421"/>
      <c r="AD435" s="421"/>
      <c r="AE435" s="421"/>
      <c r="AF435" s="421"/>
      <c r="AG435" s="421"/>
      <c r="AH435" s="421"/>
      <c r="AI435" s="421"/>
      <c r="AJ435" s="298"/>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421"/>
      <c r="AD436" s="421"/>
      <c r="AE436" s="421"/>
      <c r="AF436" s="421"/>
      <c r="AG436" s="421"/>
      <c r="AH436" s="421"/>
      <c r="AI436" s="421"/>
      <c r="AJ436" s="298"/>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421"/>
      <c r="AD437" s="421"/>
      <c r="AE437" s="421"/>
      <c r="AF437" s="421"/>
      <c r="AG437" s="421"/>
      <c r="AH437" s="421"/>
      <c r="AI437" s="421"/>
      <c r="AJ437" s="298"/>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421"/>
      <c r="AD438" s="421"/>
      <c r="AE438" s="421"/>
      <c r="AF438" s="421"/>
      <c r="AG438" s="421"/>
      <c r="AH438" s="421"/>
      <c r="AI438" s="421"/>
      <c r="AJ438" s="298"/>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421"/>
      <c r="AD439" s="421"/>
      <c r="AE439" s="421"/>
      <c r="AF439" s="421"/>
      <c r="AG439" s="421"/>
      <c r="AH439" s="421"/>
      <c r="AI439" s="421"/>
      <c r="AJ439" s="298"/>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421"/>
      <c r="AD440" s="421"/>
      <c r="AE440" s="421"/>
      <c r="AF440" s="421"/>
      <c r="AG440" s="421"/>
      <c r="AH440" s="421"/>
      <c r="AI440" s="421"/>
      <c r="AJ440" s="298"/>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421"/>
      <c r="AD441" s="421"/>
      <c r="AE441" s="421"/>
      <c r="AF441" s="421"/>
      <c r="AG441" s="421"/>
      <c r="AH441" s="421"/>
      <c r="AI441" s="421"/>
      <c r="AJ441" s="298"/>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421"/>
      <c r="AD442" s="421"/>
      <c r="AE442" s="421"/>
      <c r="AF442" s="421"/>
      <c r="AG442" s="421"/>
      <c r="AH442" s="421"/>
      <c r="AI442" s="421"/>
      <c r="AJ442" s="298"/>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421"/>
      <c r="AD443" s="421"/>
      <c r="AE443" s="421"/>
      <c r="AF443" s="421"/>
      <c r="AG443" s="421"/>
      <c r="AH443" s="421"/>
      <c r="AI443" s="421"/>
      <c r="AJ443" s="298"/>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421"/>
      <c r="AD444" s="421"/>
      <c r="AE444" s="421"/>
      <c r="AF444" s="421"/>
      <c r="AG444" s="421"/>
      <c r="AH444" s="421"/>
      <c r="AI444" s="421"/>
      <c r="AJ444" s="298"/>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421"/>
      <c r="AD445" s="421"/>
      <c r="AE445" s="421"/>
      <c r="AF445" s="421"/>
      <c r="AG445" s="421"/>
      <c r="AH445" s="421"/>
      <c r="AI445" s="421"/>
      <c r="AJ445" s="298"/>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421"/>
      <c r="AD446" s="421"/>
      <c r="AE446" s="421"/>
      <c r="AF446" s="421"/>
      <c r="AG446" s="421"/>
      <c r="AH446" s="421"/>
      <c r="AI446" s="421"/>
      <c r="AJ446" s="298"/>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421"/>
      <c r="AD447" s="421"/>
      <c r="AE447" s="421"/>
      <c r="AF447" s="421"/>
      <c r="AG447" s="421"/>
      <c r="AH447" s="421"/>
      <c r="AI447" s="421"/>
      <c r="AJ447" s="298"/>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421"/>
      <c r="AD448" s="421"/>
      <c r="AE448" s="421"/>
      <c r="AF448" s="421"/>
      <c r="AG448" s="421"/>
      <c r="AH448" s="421"/>
      <c r="AI448" s="421"/>
      <c r="AJ448" s="298"/>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421"/>
      <c r="AD449" s="421"/>
      <c r="AE449" s="421"/>
      <c r="AF449" s="421"/>
      <c r="AG449" s="421"/>
      <c r="AH449" s="421"/>
      <c r="AI449" s="421"/>
      <c r="AJ449" s="298"/>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421"/>
      <c r="AD450" s="421"/>
      <c r="AE450" s="421"/>
      <c r="AF450" s="421"/>
      <c r="AG450" s="421"/>
      <c r="AH450" s="421"/>
      <c r="AI450" s="421"/>
      <c r="AJ450" s="298"/>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421"/>
      <c r="AD451" s="421"/>
      <c r="AE451" s="421"/>
      <c r="AF451" s="421"/>
      <c r="AG451" s="421"/>
      <c r="AH451" s="421"/>
      <c r="AI451" s="421"/>
      <c r="AJ451" s="298"/>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421"/>
      <c r="AD452" s="421"/>
      <c r="AE452" s="421"/>
      <c r="AF452" s="421"/>
      <c r="AG452" s="421"/>
      <c r="AH452" s="421"/>
      <c r="AI452" s="421"/>
      <c r="AJ452" s="298"/>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421"/>
      <c r="AD453" s="421"/>
      <c r="AE453" s="421"/>
      <c r="AF453" s="421"/>
      <c r="AG453" s="421"/>
      <c r="AH453" s="421"/>
      <c r="AI453" s="421"/>
      <c r="AJ453" s="298"/>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421"/>
      <c r="AD454" s="421"/>
      <c r="AE454" s="421"/>
      <c r="AF454" s="421"/>
      <c r="AG454" s="421"/>
      <c r="AH454" s="421"/>
      <c r="AI454" s="421"/>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421"/>
      <c r="AD455" s="421"/>
      <c r="AE455" s="421"/>
      <c r="AF455" s="421"/>
      <c r="AG455" s="421"/>
      <c r="AH455" s="421"/>
      <c r="AI455" s="421"/>
      <c r="AJ455" s="298"/>
    </row>
    <row r="456" spans="7:36">
      <c r="S456" s="169"/>
      <c r="T456" s="169"/>
      <c r="V456" s="177"/>
      <c r="W456" s="178"/>
      <c r="X456" s="169"/>
      <c r="Y456" s="169"/>
      <c r="AB456" s="297"/>
      <c r="AC456" s="421"/>
      <c r="AD456" s="421"/>
      <c r="AE456" s="421"/>
      <c r="AF456" s="421"/>
      <c r="AG456" s="421"/>
      <c r="AH456" s="421"/>
      <c r="AI456" s="421"/>
      <c r="AJ456" s="298"/>
    </row>
    <row r="457" spans="7:36">
      <c r="S457" s="169"/>
      <c r="T457" s="169"/>
      <c r="V457" s="177"/>
      <c r="W457" s="178"/>
      <c r="X457" s="169"/>
      <c r="Y457" s="169"/>
      <c r="AB457" s="297"/>
      <c r="AC457" s="421"/>
      <c r="AD457" s="421"/>
      <c r="AE457" s="421"/>
      <c r="AF457" s="421"/>
      <c r="AG457" s="421"/>
      <c r="AH457" s="421"/>
      <c r="AI457" s="421"/>
      <c r="AJ457" s="298"/>
    </row>
    <row r="458" spans="7:36">
      <c r="S458" s="169"/>
      <c r="T458" s="169"/>
      <c r="V458" s="177"/>
      <c r="W458" s="178"/>
      <c r="X458" s="169"/>
      <c r="Y458" s="169"/>
      <c r="AB458" s="297"/>
      <c r="AC458" s="421"/>
      <c r="AD458" s="421"/>
      <c r="AE458" s="421"/>
      <c r="AF458" s="421"/>
      <c r="AG458" s="421"/>
      <c r="AH458" s="421"/>
      <c r="AI458" s="421"/>
      <c r="AJ458" s="298"/>
    </row>
    <row r="459" spans="7:36">
      <c r="S459" s="169"/>
      <c r="T459" s="169"/>
      <c r="V459" s="177"/>
      <c r="W459" s="178"/>
      <c r="X459" s="169"/>
      <c r="Y459" s="169"/>
      <c r="AB459" s="297"/>
      <c r="AC459" s="421"/>
      <c r="AD459" s="421"/>
      <c r="AE459" s="421"/>
      <c r="AF459" s="421"/>
      <c r="AG459" s="421"/>
      <c r="AH459" s="421"/>
      <c r="AI459" s="421"/>
      <c r="AJ459" s="298"/>
    </row>
    <row r="460" spans="7:36">
      <c r="S460" s="169"/>
      <c r="T460" s="169"/>
      <c r="V460" s="177"/>
      <c r="W460" s="178"/>
      <c r="X460" s="169"/>
      <c r="Y460" s="169"/>
      <c r="AB460" s="297"/>
      <c r="AC460" s="421"/>
      <c r="AD460" s="421"/>
      <c r="AE460" s="421"/>
      <c r="AF460" s="421"/>
      <c r="AG460" s="421"/>
      <c r="AH460" s="421"/>
      <c r="AI460" s="421"/>
      <c r="AJ460" s="298"/>
    </row>
    <row r="461" spans="7:36">
      <c r="S461" s="169"/>
      <c r="T461" s="169"/>
      <c r="V461" s="177"/>
      <c r="W461" s="178"/>
      <c r="X461" s="169"/>
      <c r="Y461" s="169"/>
      <c r="AB461" s="297"/>
      <c r="AC461" s="421"/>
      <c r="AD461" s="421"/>
      <c r="AE461" s="421"/>
      <c r="AF461" s="421"/>
      <c r="AG461" s="421"/>
      <c r="AH461" s="421"/>
      <c r="AI461" s="421"/>
      <c r="AJ461" s="298"/>
    </row>
    <row r="462" spans="7:36">
      <c r="S462" s="169"/>
      <c r="T462" s="169"/>
      <c r="V462" s="177"/>
      <c r="W462" s="178"/>
      <c r="X462" s="169"/>
      <c r="Y462" s="169"/>
      <c r="AB462" s="297"/>
      <c r="AC462" s="421"/>
      <c r="AD462" s="421"/>
      <c r="AE462" s="421"/>
      <c r="AF462" s="421"/>
      <c r="AG462" s="421"/>
      <c r="AH462" s="421"/>
      <c r="AI462" s="421"/>
      <c r="AJ462" s="298"/>
    </row>
    <row r="463" spans="7:36">
      <c r="S463" s="169"/>
      <c r="T463" s="169"/>
      <c r="V463" s="177"/>
      <c r="W463" s="178"/>
      <c r="X463" s="169"/>
      <c r="Y463" s="169"/>
      <c r="AB463" s="297"/>
      <c r="AC463" s="421"/>
      <c r="AD463" s="421"/>
      <c r="AE463" s="421"/>
      <c r="AF463" s="421"/>
      <c r="AG463" s="421"/>
      <c r="AH463" s="421"/>
      <c r="AI463" s="421"/>
      <c r="AJ463" s="298"/>
    </row>
    <row r="464" spans="7:36">
      <c r="S464" s="169"/>
      <c r="T464" s="169"/>
      <c r="V464" s="177"/>
      <c r="W464" s="178"/>
      <c r="X464" s="169"/>
      <c r="Y464" s="169"/>
      <c r="AB464" s="297"/>
      <c r="AC464" s="421"/>
      <c r="AD464" s="421"/>
      <c r="AE464" s="421"/>
      <c r="AF464" s="421"/>
      <c r="AG464" s="421"/>
      <c r="AH464" s="421"/>
      <c r="AI464" s="421"/>
      <c r="AJ464" s="298"/>
    </row>
    <row r="465" spans="19:36">
      <c r="S465" s="169"/>
      <c r="T465" s="169"/>
      <c r="V465" s="177"/>
      <c r="W465" s="178"/>
      <c r="X465" s="169"/>
      <c r="Y465" s="169"/>
      <c r="AB465" s="297"/>
      <c r="AC465" s="421"/>
      <c r="AD465" s="421"/>
      <c r="AE465" s="421"/>
      <c r="AF465" s="421"/>
      <c r="AG465" s="421"/>
      <c r="AH465" s="421"/>
      <c r="AI465" s="421"/>
      <c r="AJ465" s="298"/>
    </row>
    <row r="466" spans="19:36">
      <c r="S466" s="169"/>
      <c r="T466" s="169"/>
      <c r="V466" s="177"/>
      <c r="W466" s="178"/>
      <c r="X466" s="169"/>
      <c r="Y466" s="169"/>
      <c r="AB466" s="297"/>
      <c r="AC466" s="421"/>
      <c r="AD466" s="421"/>
      <c r="AE466" s="421"/>
      <c r="AF466" s="421"/>
      <c r="AG466" s="421"/>
      <c r="AH466" s="421"/>
      <c r="AI466" s="421"/>
      <c r="AJ466" s="298"/>
    </row>
    <row r="467" spans="19:36">
      <c r="S467" s="169"/>
      <c r="T467" s="169"/>
      <c r="V467" s="177"/>
      <c r="W467" s="178"/>
      <c r="X467" s="169"/>
      <c r="Y467" s="169"/>
      <c r="AB467" s="297"/>
      <c r="AC467" s="421"/>
      <c r="AD467" s="421"/>
      <c r="AE467" s="421"/>
      <c r="AF467" s="421"/>
      <c r="AG467" s="421"/>
      <c r="AH467" s="421"/>
      <c r="AI467" s="421"/>
      <c r="AJ467" s="298"/>
    </row>
    <row r="468" spans="19:36">
      <c r="S468" s="169"/>
      <c r="T468" s="169"/>
      <c r="V468" s="177"/>
      <c r="W468" s="178"/>
      <c r="X468" s="169"/>
      <c r="Y468" s="169"/>
      <c r="AB468" s="297"/>
      <c r="AC468" s="421"/>
      <c r="AD468" s="421"/>
      <c r="AE468" s="421"/>
      <c r="AF468" s="421"/>
      <c r="AG468" s="421"/>
      <c r="AH468" s="421"/>
      <c r="AI468" s="421"/>
      <c r="AJ468" s="298"/>
    </row>
    <row r="469" spans="19:36">
      <c r="S469" s="169"/>
      <c r="T469" s="169"/>
      <c r="V469" s="177"/>
      <c r="W469" s="178"/>
      <c r="X469" s="169"/>
      <c r="Y469" s="169"/>
      <c r="AB469" s="297"/>
      <c r="AC469" s="421"/>
      <c r="AD469" s="421"/>
      <c r="AE469" s="421"/>
      <c r="AF469" s="421"/>
      <c r="AG469" s="421"/>
      <c r="AH469" s="421"/>
      <c r="AI469" s="421"/>
      <c r="AJ469" s="298"/>
    </row>
    <row r="470" spans="19:36">
      <c r="S470" s="169"/>
      <c r="T470" s="169"/>
      <c r="V470" s="177"/>
      <c r="W470" s="178"/>
      <c r="X470" s="169"/>
      <c r="Y470" s="169"/>
      <c r="AB470" s="297"/>
      <c r="AC470" s="421"/>
      <c r="AD470" s="421"/>
      <c r="AE470" s="421"/>
      <c r="AF470" s="421"/>
      <c r="AG470" s="421"/>
      <c r="AH470" s="421"/>
      <c r="AI470" s="421"/>
      <c r="AJ470" s="298"/>
    </row>
    <row r="471" spans="19:36">
      <c r="S471" s="169"/>
      <c r="T471" s="169"/>
      <c r="V471" s="177"/>
      <c r="W471" s="178"/>
      <c r="X471" s="169"/>
      <c r="Y471" s="169"/>
      <c r="AB471" s="297"/>
      <c r="AC471" s="421"/>
      <c r="AD471" s="421"/>
      <c r="AE471" s="421"/>
      <c r="AF471" s="421"/>
      <c r="AG471" s="421"/>
      <c r="AH471" s="421"/>
      <c r="AI471" s="421"/>
      <c r="AJ471" s="298"/>
    </row>
    <row r="472" spans="19:36">
      <c r="S472" s="169"/>
      <c r="T472" s="169"/>
      <c r="V472" s="177"/>
      <c r="W472" s="178"/>
      <c r="X472" s="169"/>
      <c r="Y472" s="169"/>
      <c r="AB472" s="297"/>
      <c r="AC472" s="421"/>
      <c r="AD472" s="421"/>
      <c r="AE472" s="421"/>
      <c r="AF472" s="421"/>
      <c r="AG472" s="421"/>
      <c r="AH472" s="421"/>
      <c r="AI472" s="421"/>
      <c r="AJ472" s="298"/>
    </row>
    <row r="473" spans="19:36">
      <c r="S473" s="169"/>
      <c r="T473" s="169"/>
      <c r="V473" s="177"/>
      <c r="W473" s="178"/>
      <c r="X473" s="169"/>
      <c r="Y473" s="169"/>
      <c r="AB473" s="297"/>
      <c r="AC473" s="421"/>
      <c r="AD473" s="421"/>
      <c r="AE473" s="421"/>
      <c r="AF473" s="421"/>
      <c r="AG473" s="421"/>
      <c r="AH473" s="421"/>
      <c r="AI473" s="421"/>
      <c r="AJ473" s="298"/>
    </row>
    <row r="474" spans="19:36">
      <c r="S474" s="169"/>
      <c r="T474" s="169"/>
      <c r="V474" s="177"/>
      <c r="W474" s="178"/>
      <c r="X474" s="169"/>
      <c r="Y474" s="169"/>
      <c r="AB474" s="297"/>
      <c r="AC474" s="421"/>
      <c r="AD474" s="421"/>
      <c r="AE474" s="421"/>
      <c r="AF474" s="421"/>
      <c r="AG474" s="421"/>
      <c r="AH474" s="421"/>
      <c r="AI474" s="421"/>
      <c r="AJ474" s="298"/>
    </row>
    <row r="475" spans="19:36">
      <c r="S475" s="169"/>
      <c r="T475" s="169"/>
      <c r="V475" s="177"/>
      <c r="W475" s="178"/>
      <c r="X475" s="169"/>
      <c r="Y475" s="169"/>
      <c r="AB475" s="297"/>
      <c r="AC475" s="421"/>
      <c r="AD475" s="421"/>
      <c r="AE475" s="421"/>
      <c r="AF475" s="421"/>
      <c r="AG475" s="421"/>
      <c r="AH475" s="421"/>
      <c r="AI475" s="421"/>
      <c r="AJ475" s="298"/>
    </row>
    <row r="476" spans="19:36">
      <c r="S476" s="169"/>
      <c r="T476" s="169"/>
      <c r="V476" s="177"/>
      <c r="W476" s="178"/>
      <c r="X476" s="169"/>
      <c r="Y476" s="169"/>
      <c r="AB476" s="297"/>
      <c r="AC476" s="421"/>
      <c r="AD476" s="421"/>
      <c r="AE476" s="421"/>
      <c r="AF476" s="421"/>
      <c r="AG476" s="421"/>
      <c r="AH476" s="421"/>
      <c r="AI476" s="421"/>
      <c r="AJ476" s="298"/>
    </row>
    <row r="477" spans="19:36">
      <c r="S477" s="169"/>
      <c r="T477" s="169"/>
      <c r="V477" s="177"/>
      <c r="W477" s="178"/>
      <c r="X477" s="169"/>
      <c r="Y477" s="169"/>
      <c r="AB477" s="297"/>
      <c r="AC477" s="421"/>
      <c r="AD477" s="421"/>
      <c r="AE477" s="421"/>
      <c r="AF477" s="421"/>
      <c r="AG477" s="421"/>
      <c r="AH477" s="421"/>
      <c r="AI477" s="421"/>
      <c r="AJ477" s="298"/>
    </row>
    <row r="478" spans="19:36">
      <c r="S478" s="169"/>
      <c r="T478" s="169"/>
      <c r="V478" s="177"/>
      <c r="W478" s="178"/>
      <c r="X478" s="169"/>
      <c r="Y478" s="169"/>
      <c r="AB478" s="297"/>
      <c r="AC478" s="421"/>
      <c r="AD478" s="421"/>
      <c r="AE478" s="421"/>
      <c r="AF478" s="421"/>
      <c r="AG478" s="421"/>
      <c r="AH478" s="421"/>
      <c r="AI478" s="421"/>
      <c r="AJ478" s="298"/>
    </row>
    <row r="479" spans="19:36">
      <c r="S479" s="169"/>
      <c r="T479" s="169"/>
      <c r="V479" s="177"/>
      <c r="W479" s="178"/>
      <c r="X479" s="169"/>
      <c r="Y479" s="169"/>
      <c r="AB479" s="297"/>
      <c r="AC479" s="421"/>
      <c r="AD479" s="421"/>
      <c r="AE479" s="421"/>
      <c r="AF479" s="421"/>
      <c r="AG479" s="421"/>
      <c r="AH479" s="421"/>
      <c r="AI479" s="421"/>
      <c r="AJ479" s="298"/>
    </row>
    <row r="480" spans="19:36">
      <c r="S480" s="169"/>
      <c r="T480" s="169"/>
      <c r="V480" s="177"/>
      <c r="W480" s="178"/>
      <c r="X480" s="169"/>
      <c r="Y480" s="169"/>
      <c r="AB480" s="297"/>
      <c r="AC480" s="421"/>
      <c r="AD480" s="421"/>
      <c r="AE480" s="421"/>
      <c r="AF480" s="421"/>
      <c r="AG480" s="421"/>
      <c r="AH480" s="421"/>
      <c r="AI480" s="421"/>
      <c r="AJ480" s="298"/>
    </row>
    <row r="481" spans="19:36">
      <c r="S481" s="169"/>
      <c r="T481" s="169"/>
      <c r="V481" s="177"/>
      <c r="W481" s="178"/>
      <c r="X481" s="169"/>
      <c r="Y481" s="169"/>
      <c r="AB481" s="297"/>
      <c r="AC481" s="421"/>
      <c r="AD481" s="421"/>
      <c r="AE481" s="421"/>
      <c r="AF481" s="421"/>
      <c r="AG481" s="421"/>
      <c r="AH481" s="421"/>
      <c r="AI481" s="421"/>
      <c r="AJ481" s="298"/>
    </row>
    <row r="482" spans="19:36">
      <c r="S482" s="169"/>
      <c r="T482" s="169"/>
      <c r="V482" s="177"/>
      <c r="W482" s="178"/>
      <c r="X482" s="169"/>
      <c r="Y482" s="169"/>
      <c r="AB482" s="297"/>
      <c r="AC482" s="421"/>
      <c r="AD482" s="421"/>
      <c r="AE482" s="421"/>
      <c r="AF482" s="421"/>
      <c r="AG482" s="421"/>
      <c r="AH482" s="421"/>
      <c r="AI482" s="421"/>
      <c r="AJ482" s="298"/>
    </row>
    <row r="483" spans="19:36">
      <c r="S483" s="169"/>
      <c r="T483" s="169"/>
      <c r="V483" s="177"/>
      <c r="W483" s="178"/>
      <c r="X483" s="169"/>
      <c r="Y483" s="169"/>
      <c r="AB483" s="297"/>
      <c r="AC483" s="421"/>
      <c r="AD483" s="421"/>
      <c r="AE483" s="421"/>
      <c r="AF483" s="421"/>
      <c r="AG483" s="421"/>
      <c r="AH483" s="421"/>
      <c r="AI483" s="421"/>
      <c r="AJ483" s="298"/>
    </row>
    <row r="484" spans="19:36">
      <c r="S484" s="169"/>
      <c r="T484" s="169"/>
      <c r="V484" s="177"/>
      <c r="W484" s="178"/>
      <c r="X484" s="169"/>
      <c r="Y484" s="169"/>
      <c r="AB484" s="297"/>
      <c r="AC484" s="421"/>
      <c r="AD484" s="421"/>
      <c r="AE484" s="421"/>
      <c r="AF484" s="421"/>
      <c r="AG484" s="421"/>
      <c r="AH484" s="421"/>
      <c r="AI484" s="421"/>
      <c r="AJ484" s="298"/>
    </row>
    <row r="485" spans="19:36">
      <c r="S485" s="169"/>
      <c r="T485" s="169"/>
      <c r="V485" s="177"/>
      <c r="W485" s="178"/>
      <c r="X485" s="169"/>
      <c r="Y485" s="169"/>
      <c r="AB485" s="297"/>
      <c r="AC485" s="421"/>
      <c r="AD485" s="421"/>
      <c r="AE485" s="421"/>
      <c r="AF485" s="421"/>
      <c r="AG485" s="421"/>
      <c r="AH485" s="421"/>
      <c r="AI485" s="421"/>
      <c r="AJ485" s="298"/>
    </row>
    <row r="486" spans="19:36">
      <c r="S486" s="169"/>
      <c r="T486" s="169"/>
      <c r="V486" s="177"/>
      <c r="W486" s="178"/>
      <c r="X486" s="169"/>
      <c r="Y486" s="169"/>
      <c r="AB486" s="297"/>
      <c r="AC486" s="421"/>
      <c r="AD486" s="421"/>
      <c r="AE486" s="421"/>
      <c r="AF486" s="421"/>
      <c r="AG486" s="421"/>
      <c r="AH486" s="421"/>
      <c r="AI486" s="421"/>
      <c r="AJ486" s="298"/>
    </row>
    <row r="487" spans="19:36">
      <c r="S487" s="169"/>
      <c r="T487" s="169"/>
      <c r="V487" s="177"/>
      <c r="W487" s="178"/>
      <c r="X487" s="169"/>
      <c r="Y487" s="169"/>
      <c r="AB487" s="297"/>
      <c r="AC487" s="421"/>
      <c r="AD487" s="421"/>
      <c r="AE487" s="421"/>
      <c r="AF487" s="421"/>
      <c r="AG487" s="421"/>
      <c r="AH487" s="421"/>
      <c r="AI487" s="421"/>
      <c r="AJ487" s="298"/>
    </row>
    <row r="488" spans="19:36">
      <c r="S488" s="169"/>
      <c r="T488" s="169"/>
      <c r="V488" s="177"/>
      <c r="W488" s="178"/>
      <c r="X488" s="169"/>
      <c r="Y488" s="169"/>
      <c r="AB488" s="297"/>
      <c r="AC488" s="421"/>
      <c r="AD488" s="421"/>
      <c r="AE488" s="421"/>
      <c r="AF488" s="421"/>
      <c r="AG488" s="421"/>
      <c r="AH488" s="421"/>
      <c r="AI488" s="421"/>
      <c r="AJ488" s="298"/>
    </row>
    <row r="489" spans="19:36">
      <c r="S489" s="169"/>
      <c r="T489" s="169"/>
      <c r="V489" s="177"/>
      <c r="W489" s="178"/>
      <c r="X489" s="169"/>
      <c r="Y489" s="169"/>
      <c r="AB489" s="297"/>
      <c r="AC489" s="421"/>
      <c r="AD489" s="421"/>
      <c r="AE489" s="421"/>
      <c r="AF489" s="421"/>
      <c r="AG489" s="421"/>
      <c r="AH489" s="421"/>
      <c r="AI489" s="421"/>
      <c r="AJ489" s="298"/>
    </row>
    <row r="490" spans="19:36">
      <c r="S490" s="169"/>
      <c r="T490" s="169"/>
      <c r="V490" s="177"/>
      <c r="W490" s="178"/>
      <c r="X490" s="169"/>
      <c r="Y490" s="169"/>
      <c r="AB490" s="297"/>
      <c r="AC490" s="421"/>
      <c r="AD490" s="421"/>
      <c r="AE490" s="421"/>
      <c r="AF490" s="421"/>
      <c r="AG490" s="421"/>
      <c r="AH490" s="421"/>
      <c r="AI490" s="421"/>
      <c r="AJ490" s="298"/>
    </row>
    <row r="491" spans="19:36">
      <c r="S491" s="169"/>
      <c r="T491" s="169"/>
      <c r="V491" s="177"/>
      <c r="W491" s="178"/>
      <c r="X491" s="169"/>
      <c r="Y491" s="169"/>
      <c r="AB491" s="297"/>
      <c r="AC491" s="421"/>
      <c r="AD491" s="421"/>
      <c r="AE491" s="421"/>
      <c r="AF491" s="421"/>
      <c r="AG491" s="421"/>
      <c r="AH491" s="421"/>
      <c r="AI491" s="421"/>
      <c r="AJ491" s="298"/>
    </row>
    <row r="492" spans="19:36">
      <c r="S492" s="169"/>
      <c r="T492" s="169"/>
      <c r="V492" s="177"/>
      <c r="W492" s="178"/>
      <c r="X492" s="169"/>
      <c r="Y492" s="169"/>
      <c r="AB492" s="297"/>
      <c r="AC492" s="421"/>
      <c r="AD492" s="421"/>
      <c r="AE492" s="421"/>
      <c r="AF492" s="421"/>
      <c r="AG492" s="421"/>
      <c r="AH492" s="421"/>
      <c r="AI492" s="421"/>
      <c r="AJ492" s="298"/>
    </row>
    <row r="493" spans="19:36">
      <c r="S493" s="169"/>
      <c r="T493" s="169"/>
      <c r="V493" s="177"/>
      <c r="W493" s="178"/>
      <c r="X493" s="169"/>
      <c r="Y493" s="169"/>
      <c r="AB493" s="297"/>
      <c r="AC493" s="421"/>
      <c r="AD493" s="421"/>
      <c r="AE493" s="421"/>
      <c r="AF493" s="421"/>
      <c r="AG493" s="421"/>
      <c r="AH493" s="421"/>
      <c r="AI493" s="421"/>
      <c r="AJ493" s="298"/>
    </row>
    <row r="494" spans="19:36">
      <c r="S494" s="169"/>
      <c r="T494" s="169"/>
      <c r="V494" s="177"/>
      <c r="W494" s="178"/>
      <c r="X494" s="169"/>
      <c r="Y494" s="169"/>
      <c r="AB494" s="297"/>
      <c r="AC494" s="421"/>
      <c r="AD494" s="421"/>
      <c r="AE494" s="421"/>
      <c r="AF494" s="421"/>
      <c r="AG494" s="421"/>
      <c r="AH494" s="421"/>
      <c r="AI494" s="421"/>
      <c r="AJ494" s="298"/>
    </row>
    <row r="495" spans="19:36">
      <c r="S495" s="169"/>
      <c r="T495" s="169"/>
      <c r="V495" s="177"/>
      <c r="W495" s="178"/>
      <c r="X495" s="169"/>
      <c r="Y495" s="169"/>
      <c r="AB495" s="297"/>
      <c r="AC495" s="421"/>
      <c r="AD495" s="421"/>
      <c r="AE495" s="421"/>
      <c r="AF495" s="421"/>
      <c r="AG495" s="421"/>
      <c r="AH495" s="421"/>
      <c r="AI495" s="421"/>
      <c r="AJ495" s="298"/>
    </row>
    <row r="496" spans="19:36">
      <c r="S496" s="169"/>
      <c r="T496" s="169"/>
      <c r="V496" s="177"/>
      <c r="W496" s="178"/>
      <c r="X496" s="169"/>
      <c r="Y496" s="169"/>
      <c r="AB496" s="297"/>
      <c r="AC496" s="421"/>
      <c r="AD496" s="421"/>
      <c r="AE496" s="421"/>
      <c r="AF496" s="421"/>
      <c r="AG496" s="421"/>
      <c r="AH496" s="421"/>
      <c r="AI496" s="421"/>
      <c r="AJ496" s="298"/>
    </row>
    <row r="497" spans="19:36">
      <c r="S497" s="169"/>
      <c r="T497" s="169"/>
      <c r="V497" s="177"/>
      <c r="W497" s="178"/>
      <c r="X497" s="169"/>
      <c r="Y497" s="169"/>
      <c r="AB497" s="297"/>
      <c r="AC497" s="421"/>
      <c r="AD497" s="421"/>
      <c r="AE497" s="421"/>
      <c r="AF497" s="421"/>
      <c r="AG497" s="421"/>
      <c r="AH497" s="421"/>
      <c r="AI497" s="421"/>
      <c r="AJ497" s="298"/>
    </row>
    <row r="498" spans="19:36">
      <c r="S498" s="169"/>
      <c r="T498" s="169"/>
      <c r="V498" s="177"/>
      <c r="W498" s="178"/>
      <c r="X498" s="169"/>
      <c r="Y498" s="169"/>
      <c r="AB498" s="297"/>
      <c r="AC498" s="421"/>
      <c r="AD498" s="421"/>
      <c r="AE498" s="421"/>
      <c r="AF498" s="421"/>
      <c r="AG498" s="421"/>
      <c r="AH498" s="421"/>
      <c r="AI498" s="421"/>
      <c r="AJ498" s="298"/>
    </row>
    <row r="499" spans="19:36">
      <c r="S499" s="169"/>
      <c r="T499" s="169"/>
      <c r="V499" s="177"/>
      <c r="W499" s="178"/>
      <c r="X499" s="169"/>
      <c r="Y499" s="169"/>
      <c r="AB499" s="297"/>
      <c r="AC499" s="421"/>
      <c r="AD499" s="421"/>
      <c r="AE499" s="421"/>
      <c r="AF499" s="421"/>
      <c r="AG499" s="421"/>
      <c r="AH499" s="421"/>
      <c r="AI499" s="421"/>
      <c r="AJ499" s="298"/>
    </row>
    <row r="500" spans="19:36">
      <c r="S500" s="169"/>
      <c r="T500" s="169"/>
      <c r="V500" s="177"/>
      <c r="W500" s="178"/>
      <c r="X500" s="169"/>
      <c r="Y500" s="169"/>
      <c r="AB500" s="297"/>
      <c r="AC500" s="421"/>
      <c r="AD500" s="421"/>
      <c r="AE500" s="421"/>
      <c r="AF500" s="421"/>
      <c r="AG500" s="421"/>
      <c r="AH500" s="421"/>
      <c r="AI500" s="421"/>
      <c r="AJ500" s="298"/>
    </row>
    <row r="501" spans="19:36">
      <c r="S501" s="169"/>
      <c r="T501" s="169"/>
      <c r="V501" s="177"/>
      <c r="W501" s="178"/>
      <c r="X501" s="169"/>
      <c r="Y501" s="169"/>
      <c r="AB501" s="297"/>
      <c r="AC501" s="421"/>
      <c r="AD501" s="421"/>
      <c r="AE501" s="421"/>
      <c r="AF501" s="421"/>
      <c r="AG501" s="421"/>
      <c r="AH501" s="421"/>
      <c r="AI501" s="421"/>
      <c r="AJ501" s="298"/>
    </row>
    <row r="502" spans="19:36">
      <c r="S502" s="169"/>
      <c r="T502" s="169"/>
      <c r="V502" s="177"/>
      <c r="W502" s="178"/>
      <c r="X502" s="169"/>
      <c r="Y502" s="169"/>
      <c r="AB502" s="297"/>
      <c r="AC502" s="421"/>
      <c r="AD502" s="421"/>
      <c r="AE502" s="421"/>
      <c r="AF502" s="421"/>
      <c r="AG502" s="421"/>
      <c r="AH502" s="421"/>
      <c r="AI502" s="421"/>
      <c r="AJ502" s="298"/>
    </row>
    <row r="503" spans="19:36">
      <c r="S503" s="169"/>
      <c r="T503" s="169"/>
      <c r="V503" s="177"/>
      <c r="W503" s="178"/>
      <c r="X503" s="169"/>
      <c r="Y503" s="169"/>
      <c r="AB503" s="297"/>
      <c r="AC503" s="421"/>
      <c r="AD503" s="421"/>
      <c r="AE503" s="421"/>
      <c r="AF503" s="421"/>
      <c r="AG503" s="421"/>
      <c r="AH503" s="421"/>
      <c r="AI503" s="421"/>
      <c r="AJ503" s="298"/>
    </row>
    <row r="504" spans="19:36">
      <c r="S504" s="169"/>
      <c r="T504" s="169"/>
      <c r="V504" s="177"/>
      <c r="W504" s="178"/>
      <c r="X504" s="169"/>
      <c r="Y504" s="169"/>
      <c r="AB504" s="297"/>
      <c r="AC504" s="421"/>
      <c r="AD504" s="421"/>
      <c r="AE504" s="421"/>
      <c r="AF504" s="421"/>
      <c r="AG504" s="421"/>
      <c r="AH504" s="421"/>
      <c r="AI504" s="421"/>
      <c r="AJ504" s="298"/>
    </row>
    <row r="505" spans="19:36">
      <c r="S505" s="169"/>
      <c r="T505" s="169"/>
      <c r="V505" s="177"/>
      <c r="W505" s="178"/>
      <c r="X505" s="169"/>
      <c r="Y505" s="169"/>
      <c r="AB505" s="297"/>
      <c r="AC505" s="421"/>
      <c r="AD505" s="421"/>
      <c r="AE505" s="421"/>
      <c r="AF505" s="421"/>
      <c r="AG505" s="421"/>
      <c r="AH505" s="421"/>
      <c r="AI505" s="421"/>
      <c r="AJ505" s="298"/>
    </row>
    <row r="506" spans="19:36">
      <c r="S506" s="169"/>
      <c r="T506" s="169"/>
      <c r="V506" s="177"/>
      <c r="W506" s="178"/>
      <c r="X506" s="169"/>
      <c r="Y506" s="169"/>
      <c r="AB506" s="297"/>
      <c r="AC506" s="421"/>
      <c r="AD506" s="421"/>
      <c r="AE506" s="421"/>
      <c r="AF506" s="421"/>
      <c r="AG506" s="421"/>
      <c r="AH506" s="421"/>
      <c r="AI506" s="421"/>
      <c r="AJ506" s="298"/>
    </row>
    <row r="507" spans="19:36">
      <c r="S507" s="169"/>
      <c r="T507" s="169"/>
      <c r="V507" s="177"/>
      <c r="W507" s="178"/>
      <c r="X507" s="169"/>
      <c r="Y507" s="169"/>
      <c r="AB507" s="297"/>
      <c r="AC507" s="421"/>
      <c r="AD507" s="421"/>
      <c r="AE507" s="421"/>
      <c r="AF507" s="421"/>
      <c r="AG507" s="421"/>
      <c r="AH507" s="421"/>
      <c r="AI507" s="421"/>
      <c r="AJ507" s="298"/>
    </row>
    <row r="508" spans="19:36">
      <c r="S508" s="169"/>
      <c r="T508" s="169"/>
      <c r="V508" s="177"/>
      <c r="W508" s="178"/>
      <c r="X508" s="169"/>
      <c r="Y508" s="169"/>
      <c r="AB508" s="297"/>
      <c r="AC508" s="421"/>
      <c r="AD508" s="421"/>
      <c r="AE508" s="421"/>
      <c r="AF508" s="421"/>
      <c r="AG508" s="421"/>
      <c r="AH508" s="421"/>
      <c r="AI508" s="421"/>
      <c r="AJ508" s="298"/>
    </row>
    <row r="509" spans="19:36">
      <c r="S509" s="169"/>
      <c r="T509" s="169"/>
      <c r="V509" s="177"/>
      <c r="W509" s="178"/>
      <c r="X509" s="169"/>
      <c r="Y509" s="169"/>
      <c r="AB509" s="297"/>
      <c r="AC509" s="421"/>
      <c r="AD509" s="421"/>
      <c r="AE509" s="421"/>
      <c r="AF509" s="421"/>
      <c r="AG509" s="421"/>
      <c r="AH509" s="421"/>
      <c r="AI509" s="421"/>
      <c r="AJ509" s="298"/>
    </row>
    <row r="510" spans="19:36">
      <c r="S510" s="169"/>
      <c r="T510" s="169"/>
      <c r="V510" s="177"/>
      <c r="W510" s="178"/>
      <c r="X510" s="169"/>
      <c r="Y510" s="169"/>
      <c r="AB510" s="297"/>
      <c r="AC510" s="421"/>
      <c r="AD510" s="421"/>
      <c r="AE510" s="421"/>
      <c r="AF510" s="421"/>
      <c r="AG510" s="421"/>
      <c r="AH510" s="421"/>
      <c r="AI510" s="421"/>
      <c r="AJ510" s="298"/>
    </row>
    <row r="511" spans="19:36">
      <c r="S511" s="169"/>
      <c r="T511" s="169"/>
      <c r="V511" s="177"/>
      <c r="W511" s="178"/>
      <c r="X511" s="169"/>
      <c r="Y511" s="169"/>
      <c r="AB511" s="297"/>
      <c r="AC511" s="421"/>
      <c r="AD511" s="421"/>
      <c r="AE511" s="421"/>
      <c r="AF511" s="421"/>
      <c r="AG511" s="421"/>
      <c r="AH511" s="421"/>
      <c r="AI511" s="421"/>
      <c r="AJ511" s="298"/>
    </row>
    <row r="512" spans="19:36">
      <c r="S512" s="169"/>
      <c r="T512" s="169"/>
      <c r="V512" s="177"/>
      <c r="W512" s="178"/>
      <c r="X512" s="169"/>
      <c r="Y512" s="169"/>
      <c r="AB512" s="297"/>
      <c r="AC512" s="421"/>
      <c r="AD512" s="421"/>
      <c r="AE512" s="421"/>
      <c r="AF512" s="421"/>
      <c r="AG512" s="421"/>
      <c r="AH512" s="421"/>
      <c r="AI512" s="421"/>
      <c r="AJ512" s="298"/>
    </row>
    <row r="513" spans="19:36">
      <c r="S513" s="169"/>
      <c r="T513" s="169"/>
      <c r="V513" s="177"/>
      <c r="W513" s="178"/>
      <c r="X513" s="169"/>
      <c r="Y513" s="169"/>
      <c r="AB513" s="297"/>
      <c r="AC513" s="421"/>
      <c r="AD513" s="421"/>
      <c r="AE513" s="421"/>
      <c r="AF513" s="421"/>
      <c r="AG513" s="421"/>
      <c r="AH513" s="421"/>
      <c r="AI513" s="421"/>
      <c r="AJ513" s="298"/>
    </row>
    <row r="514" spans="19:36">
      <c r="S514" s="169"/>
      <c r="T514" s="169"/>
      <c r="V514" s="177"/>
      <c r="W514" s="178"/>
      <c r="X514" s="169"/>
      <c r="Y514" s="169"/>
      <c r="AB514" s="297"/>
      <c r="AC514" s="421"/>
      <c r="AD514" s="421"/>
      <c r="AE514" s="421"/>
      <c r="AF514" s="421"/>
      <c r="AG514" s="421"/>
      <c r="AH514" s="421"/>
      <c r="AI514" s="421"/>
      <c r="AJ514" s="298"/>
    </row>
    <row r="515" spans="19:36">
      <c r="S515" s="169"/>
      <c r="T515" s="169"/>
      <c r="V515" s="177"/>
      <c r="W515" s="178"/>
      <c r="X515" s="169"/>
      <c r="Y515" s="169"/>
      <c r="AB515" s="297"/>
      <c r="AC515" s="421"/>
      <c r="AD515" s="421"/>
      <c r="AE515" s="421"/>
      <c r="AF515" s="421"/>
      <c r="AG515" s="421"/>
      <c r="AH515" s="421"/>
      <c r="AI515" s="421"/>
      <c r="AJ515" s="298"/>
    </row>
    <row r="516" spans="19:36">
      <c r="S516" s="169"/>
      <c r="T516" s="169"/>
      <c r="V516" s="177"/>
      <c r="W516" s="178"/>
      <c r="X516" s="169"/>
      <c r="Y516" s="169"/>
      <c r="AB516" s="297"/>
      <c r="AC516" s="421"/>
      <c r="AD516" s="421"/>
      <c r="AE516" s="421"/>
      <c r="AF516" s="421"/>
      <c r="AG516" s="421"/>
      <c r="AH516" s="421"/>
      <c r="AI516" s="421"/>
      <c r="AJ516" s="298"/>
    </row>
    <row r="517" spans="19:36">
      <c r="S517" s="169"/>
      <c r="T517" s="169"/>
      <c r="V517" s="177"/>
      <c r="W517" s="178"/>
      <c r="X517" s="169"/>
      <c r="Y517" s="169"/>
      <c r="AB517" s="297"/>
      <c r="AC517" s="421"/>
      <c r="AD517" s="421"/>
      <c r="AE517" s="421"/>
      <c r="AF517" s="421"/>
      <c r="AG517" s="421"/>
      <c r="AH517" s="421"/>
      <c r="AI517" s="421"/>
      <c r="AJ517" s="298"/>
    </row>
    <row r="518" spans="19:36">
      <c r="S518" s="169"/>
      <c r="T518" s="169"/>
      <c r="V518" s="177"/>
      <c r="W518" s="178"/>
      <c r="X518" s="169"/>
      <c r="Y518" s="169"/>
      <c r="AB518" s="297"/>
      <c r="AC518" s="421"/>
      <c r="AD518" s="421"/>
      <c r="AE518" s="421"/>
      <c r="AF518" s="421"/>
      <c r="AG518" s="421"/>
      <c r="AH518" s="421"/>
      <c r="AI518" s="421"/>
      <c r="AJ518" s="298"/>
    </row>
    <row r="519" spans="19:36">
      <c r="S519" s="169"/>
      <c r="T519" s="169"/>
      <c r="V519" s="177"/>
      <c r="W519" s="178"/>
      <c r="X519" s="169"/>
      <c r="Y519" s="169"/>
      <c r="AB519" s="297"/>
      <c r="AC519" s="421"/>
      <c r="AD519" s="421"/>
      <c r="AE519" s="421"/>
      <c r="AF519" s="421"/>
      <c r="AG519" s="421"/>
      <c r="AH519" s="421"/>
      <c r="AI519" s="421"/>
      <c r="AJ519" s="298"/>
    </row>
    <row r="520" spans="19:36">
      <c r="S520" s="169"/>
      <c r="T520" s="169"/>
      <c r="V520" s="177"/>
      <c r="W520" s="178"/>
      <c r="X520" s="169"/>
      <c r="Y520" s="169"/>
      <c r="AB520" s="297"/>
      <c r="AC520" s="421"/>
      <c r="AD520" s="421"/>
      <c r="AE520" s="421"/>
      <c r="AF520" s="421"/>
      <c r="AG520" s="421"/>
      <c r="AH520" s="421"/>
      <c r="AI520" s="421"/>
      <c r="AJ520" s="298"/>
    </row>
    <row r="521" spans="19:36">
      <c r="S521" s="169"/>
      <c r="T521" s="169"/>
      <c r="V521" s="177"/>
      <c r="W521" s="178"/>
      <c r="X521" s="169"/>
      <c r="Y521" s="169"/>
      <c r="AB521" s="297"/>
      <c r="AC521" s="421"/>
      <c r="AD521" s="421"/>
      <c r="AE521" s="421"/>
      <c r="AF521" s="421"/>
      <c r="AG521" s="421"/>
      <c r="AH521" s="421"/>
      <c r="AI521" s="421"/>
      <c r="AJ521" s="298"/>
    </row>
    <row r="522" spans="19:36">
      <c r="S522" s="169"/>
      <c r="T522" s="169"/>
      <c r="V522" s="177"/>
      <c r="W522" s="178"/>
      <c r="X522" s="169"/>
      <c r="Y522" s="169"/>
      <c r="AB522" s="297"/>
      <c r="AC522" s="421"/>
      <c r="AD522" s="421"/>
      <c r="AE522" s="421"/>
      <c r="AF522" s="421"/>
      <c r="AG522" s="421"/>
      <c r="AH522" s="421"/>
      <c r="AI522" s="421"/>
      <c r="AJ522" s="298"/>
    </row>
    <row r="523" spans="19:36">
      <c r="S523" s="169"/>
      <c r="T523" s="169"/>
      <c r="V523" s="177"/>
      <c r="W523" s="178"/>
      <c r="X523" s="169"/>
      <c r="Y523" s="169"/>
      <c r="AB523" s="297"/>
      <c r="AC523" s="421"/>
      <c r="AD523" s="421"/>
      <c r="AE523" s="421"/>
      <c r="AF523" s="421"/>
      <c r="AG523" s="421"/>
      <c r="AH523" s="421"/>
      <c r="AI523" s="421"/>
      <c r="AJ523" s="298"/>
    </row>
    <row r="524" spans="19:36">
      <c r="S524" s="169"/>
      <c r="T524" s="169"/>
      <c r="V524" s="177"/>
      <c r="W524" s="178"/>
      <c r="X524" s="169"/>
      <c r="Y524" s="169"/>
      <c r="AB524" s="297"/>
      <c r="AC524" s="421"/>
      <c r="AD524" s="421"/>
      <c r="AE524" s="421"/>
      <c r="AF524" s="421"/>
      <c r="AG524" s="421"/>
      <c r="AH524" s="421"/>
      <c r="AI524" s="421"/>
      <c r="AJ524" s="298"/>
    </row>
    <row r="525" spans="19:36">
      <c r="S525" s="169"/>
      <c r="T525" s="169"/>
      <c r="V525" s="177"/>
      <c r="W525" s="178"/>
      <c r="X525" s="169"/>
      <c r="Y525" s="169"/>
      <c r="AB525" s="297"/>
      <c r="AC525" s="421"/>
      <c r="AD525" s="421"/>
      <c r="AE525" s="421"/>
      <c r="AF525" s="421"/>
      <c r="AG525" s="421"/>
      <c r="AH525" s="421"/>
      <c r="AI525" s="421"/>
      <c r="AJ525" s="298"/>
    </row>
    <row r="526" spans="19:36">
      <c r="S526" s="169"/>
      <c r="T526" s="169"/>
      <c r="V526" s="177"/>
      <c r="W526" s="178"/>
      <c r="X526" s="169"/>
      <c r="Y526" s="169"/>
      <c r="AB526" s="297"/>
      <c r="AC526" s="421"/>
      <c r="AD526" s="421"/>
      <c r="AE526" s="421"/>
      <c r="AF526" s="421"/>
      <c r="AG526" s="421"/>
      <c r="AH526" s="421"/>
      <c r="AI526" s="421"/>
      <c r="AJ526" s="298"/>
    </row>
    <row r="527" spans="19:36">
      <c r="S527" s="169"/>
      <c r="T527" s="169"/>
      <c r="V527" s="177"/>
      <c r="W527" s="178"/>
      <c r="X527" s="169"/>
      <c r="Y527" s="169"/>
      <c r="AB527" s="297"/>
      <c r="AC527" s="421"/>
      <c r="AD527" s="421"/>
      <c r="AE527" s="421"/>
      <c r="AF527" s="421"/>
      <c r="AG527" s="421"/>
      <c r="AH527" s="421"/>
      <c r="AI527" s="421"/>
      <c r="AJ527" s="298"/>
    </row>
    <row r="528" spans="19:36">
      <c r="S528" s="169"/>
      <c r="T528" s="169"/>
      <c r="V528" s="177"/>
      <c r="W528" s="178"/>
      <c r="X528" s="169"/>
      <c r="Y528" s="169"/>
      <c r="AB528" s="297"/>
      <c r="AC528" s="421"/>
      <c r="AD528" s="421"/>
      <c r="AE528" s="421"/>
      <c r="AF528" s="421"/>
      <c r="AG528" s="421"/>
      <c r="AH528" s="421"/>
      <c r="AI528" s="421"/>
      <c r="AJ528" s="298"/>
    </row>
    <row r="529" spans="19:36">
      <c r="S529" s="169"/>
      <c r="T529" s="169"/>
      <c r="V529" s="177"/>
      <c r="W529" s="178"/>
      <c r="X529" s="169"/>
      <c r="Y529" s="169"/>
      <c r="AB529" s="297"/>
      <c r="AC529" s="421"/>
      <c r="AD529" s="421"/>
      <c r="AE529" s="421"/>
      <c r="AF529" s="421"/>
      <c r="AG529" s="421"/>
      <c r="AH529" s="421"/>
      <c r="AI529" s="421"/>
      <c r="AJ529" s="298"/>
    </row>
    <row r="530" spans="19:36">
      <c r="S530" s="169"/>
      <c r="T530" s="169"/>
      <c r="V530" s="177"/>
      <c r="W530" s="178"/>
      <c r="X530" s="169"/>
      <c r="Y530" s="169"/>
      <c r="AB530" s="297"/>
      <c r="AC530" s="421"/>
      <c r="AD530" s="421"/>
      <c r="AE530" s="421"/>
      <c r="AF530" s="421"/>
      <c r="AG530" s="421"/>
      <c r="AH530" s="421"/>
      <c r="AI530" s="421"/>
      <c r="AJ530" s="298"/>
    </row>
    <row r="531" spans="19:36">
      <c r="S531" s="169"/>
      <c r="T531" s="169"/>
      <c r="V531" s="177"/>
      <c r="W531" s="178"/>
      <c r="X531" s="169"/>
      <c r="Y531" s="169"/>
      <c r="AB531" s="297"/>
      <c r="AC531" s="421"/>
      <c r="AD531" s="421"/>
      <c r="AE531" s="421"/>
      <c r="AF531" s="421"/>
      <c r="AG531" s="421"/>
      <c r="AH531" s="421"/>
      <c r="AI531" s="421"/>
      <c r="AJ531" s="298"/>
    </row>
    <row r="532" spans="19:36">
      <c r="S532" s="169"/>
      <c r="T532" s="169"/>
      <c r="V532" s="177"/>
      <c r="W532" s="178"/>
      <c r="X532" s="169"/>
      <c r="Y532" s="169"/>
      <c r="AB532" s="297"/>
      <c r="AC532" s="421"/>
      <c r="AD532" s="421"/>
      <c r="AE532" s="421"/>
      <c r="AF532" s="421"/>
      <c r="AG532" s="421"/>
      <c r="AH532" s="421"/>
      <c r="AI532" s="421"/>
      <c r="AJ532" s="298"/>
    </row>
    <row r="533" spans="19:36">
      <c r="S533" s="169"/>
      <c r="T533" s="169"/>
      <c r="V533" s="177"/>
      <c r="W533" s="178"/>
      <c r="X533" s="169"/>
      <c r="Y533" s="169"/>
      <c r="AB533" s="297"/>
      <c r="AC533" s="421"/>
      <c r="AD533" s="421"/>
      <c r="AE533" s="421"/>
      <c r="AF533" s="421"/>
      <c r="AG533" s="421"/>
      <c r="AH533" s="421"/>
      <c r="AI533" s="421"/>
      <c r="AJ533" s="298"/>
    </row>
    <row r="534" spans="19:36">
      <c r="S534" s="169"/>
      <c r="T534" s="169"/>
      <c r="V534" s="177"/>
      <c r="W534" s="178"/>
      <c r="X534" s="169"/>
      <c r="Y534" s="169"/>
      <c r="AB534" s="297"/>
      <c r="AC534" s="421"/>
      <c r="AD534" s="421"/>
      <c r="AE534" s="421"/>
      <c r="AF534" s="421"/>
      <c r="AG534" s="421"/>
      <c r="AH534" s="421"/>
      <c r="AI534" s="421"/>
      <c r="AJ534" s="298"/>
    </row>
    <row r="535" spans="19:36">
      <c r="S535" s="169"/>
      <c r="T535" s="169"/>
      <c r="V535" s="177"/>
      <c r="W535" s="178"/>
      <c r="X535" s="169"/>
      <c r="Y535" s="169"/>
      <c r="AB535" s="297"/>
      <c r="AC535" s="421"/>
      <c r="AD535" s="421"/>
      <c r="AE535" s="421"/>
      <c r="AF535" s="421"/>
      <c r="AG535" s="421"/>
      <c r="AH535" s="421"/>
      <c r="AI535" s="421"/>
      <c r="AJ535" s="298"/>
    </row>
    <row r="536" spans="19:36">
      <c r="S536" s="169"/>
      <c r="T536" s="169"/>
      <c r="V536" s="177"/>
      <c r="W536" s="178"/>
      <c r="X536" s="169"/>
      <c r="Y536" s="169"/>
      <c r="AB536" s="297"/>
      <c r="AC536" s="421"/>
      <c r="AD536" s="421"/>
      <c r="AE536" s="421"/>
      <c r="AF536" s="421"/>
      <c r="AG536" s="421"/>
      <c r="AH536" s="421"/>
      <c r="AI536" s="421"/>
      <c r="AJ536" s="298"/>
    </row>
    <row r="537" spans="19:36">
      <c r="S537" s="169"/>
      <c r="T537" s="169"/>
      <c r="V537" s="177"/>
      <c r="W537" s="178"/>
      <c r="X537" s="169"/>
      <c r="Y537" s="169"/>
      <c r="AB537" s="297"/>
      <c r="AC537" s="421"/>
      <c r="AD537" s="421"/>
      <c r="AE537" s="421"/>
      <c r="AF537" s="421"/>
      <c r="AG537" s="421"/>
      <c r="AH537" s="421"/>
      <c r="AI537" s="421"/>
      <c r="AJ537" s="298"/>
    </row>
    <row r="538" spans="19:36">
      <c r="S538" s="169"/>
      <c r="T538" s="169"/>
      <c r="V538" s="177"/>
      <c r="W538" s="178"/>
      <c r="X538" s="169"/>
      <c r="Y538" s="169"/>
      <c r="AB538" s="297"/>
      <c r="AC538" s="421"/>
      <c r="AD538" s="421"/>
      <c r="AE538" s="421"/>
      <c r="AF538" s="421"/>
      <c r="AG538" s="421"/>
      <c r="AH538" s="421"/>
      <c r="AI538" s="421"/>
      <c r="AJ538" s="298"/>
    </row>
    <row r="539" spans="19:36">
      <c r="S539" s="169"/>
      <c r="T539" s="169"/>
      <c r="V539" s="177"/>
      <c r="W539" s="178"/>
      <c r="X539" s="169"/>
      <c r="Y539" s="169"/>
      <c r="AB539" s="297"/>
      <c r="AC539" s="421"/>
      <c r="AD539" s="421"/>
      <c r="AE539" s="421"/>
      <c r="AF539" s="421"/>
      <c r="AG539" s="421"/>
      <c r="AH539" s="421"/>
      <c r="AI539" s="421"/>
      <c r="AJ539" s="298"/>
    </row>
    <row r="540" spans="19:36">
      <c r="S540" s="169"/>
      <c r="T540" s="169"/>
      <c r="V540" s="177"/>
      <c r="W540" s="178"/>
      <c r="X540" s="169"/>
      <c r="Y540" s="169"/>
      <c r="AB540" s="297"/>
      <c r="AC540" s="421"/>
      <c r="AD540" s="421"/>
      <c r="AE540" s="421"/>
      <c r="AF540" s="421"/>
      <c r="AG540" s="421"/>
      <c r="AH540" s="421"/>
      <c r="AI540" s="421"/>
      <c r="AJ540" s="298"/>
    </row>
    <row r="541" spans="19:36">
      <c r="S541" s="169"/>
      <c r="T541" s="169"/>
      <c r="V541" s="177"/>
      <c r="W541" s="178"/>
      <c r="X541" s="169"/>
      <c r="Y541" s="169"/>
      <c r="AB541" s="297"/>
      <c r="AC541" s="421"/>
      <c r="AD541" s="421"/>
      <c r="AE541" s="421"/>
      <c r="AF541" s="421"/>
      <c r="AG541" s="421"/>
      <c r="AH541" s="421"/>
      <c r="AI541" s="421"/>
      <c r="AJ541" s="298"/>
    </row>
    <row r="542" spans="19:36">
      <c r="S542" s="169"/>
      <c r="T542" s="169"/>
      <c r="V542" s="177"/>
      <c r="W542" s="178"/>
      <c r="X542" s="169"/>
      <c r="Y542" s="169"/>
      <c r="AB542" s="297"/>
      <c r="AC542" s="421"/>
      <c r="AD542" s="421"/>
      <c r="AE542" s="421"/>
      <c r="AF542" s="421"/>
      <c r="AG542" s="421"/>
      <c r="AH542" s="421"/>
      <c r="AI542" s="421"/>
      <c r="AJ542" s="298"/>
    </row>
    <row r="543" spans="19:36">
      <c r="S543" s="169"/>
      <c r="T543" s="169"/>
      <c r="V543" s="177"/>
      <c r="W543" s="178"/>
      <c r="X543" s="169"/>
      <c r="Y543" s="169"/>
      <c r="AB543" s="297"/>
      <c r="AC543" s="421"/>
      <c r="AD543" s="421"/>
      <c r="AE543" s="421"/>
      <c r="AF543" s="421"/>
      <c r="AG543" s="421"/>
      <c r="AH543" s="421"/>
      <c r="AI543" s="421"/>
      <c r="AJ543" s="298"/>
    </row>
    <row r="544" spans="19:36">
      <c r="S544" s="169"/>
      <c r="T544" s="169"/>
      <c r="V544" s="177"/>
      <c r="W544" s="178"/>
      <c r="X544" s="169"/>
      <c r="Y544" s="169"/>
      <c r="AB544" s="297"/>
      <c r="AC544" s="421"/>
      <c r="AD544" s="421"/>
      <c r="AE544" s="421"/>
      <c r="AF544" s="421"/>
      <c r="AG544" s="421"/>
      <c r="AH544" s="421"/>
      <c r="AI544" s="421"/>
      <c r="AJ544" s="298"/>
    </row>
    <row r="545" spans="19:36">
      <c r="S545" s="169"/>
      <c r="T545" s="169"/>
      <c r="V545" s="177"/>
      <c r="W545" s="178"/>
      <c r="X545" s="169"/>
      <c r="Y545" s="169"/>
      <c r="AB545" s="297"/>
      <c r="AC545" s="421"/>
      <c r="AD545" s="421"/>
      <c r="AE545" s="421"/>
      <c r="AF545" s="421"/>
      <c r="AG545" s="421"/>
      <c r="AH545" s="421"/>
      <c r="AI545" s="421"/>
      <c r="AJ545" s="298"/>
    </row>
    <row r="546" spans="19:36">
      <c r="S546" s="169"/>
      <c r="T546" s="169"/>
      <c r="V546" s="177"/>
      <c r="W546" s="178"/>
      <c r="X546" s="169"/>
      <c r="Y546" s="169"/>
      <c r="AB546" s="297"/>
      <c r="AC546" s="421"/>
      <c r="AD546" s="421"/>
      <c r="AE546" s="421"/>
      <c r="AF546" s="421"/>
      <c r="AG546" s="421"/>
      <c r="AH546" s="421"/>
      <c r="AI546" s="421"/>
      <c r="AJ546" s="298"/>
    </row>
    <row r="547" spans="19:36">
      <c r="S547" s="169"/>
      <c r="T547" s="169"/>
      <c r="V547" s="177"/>
      <c r="W547" s="178"/>
      <c r="X547" s="169"/>
      <c r="Y547" s="169"/>
      <c r="AB547" s="297"/>
      <c r="AC547" s="421"/>
      <c r="AD547" s="421"/>
      <c r="AE547" s="421"/>
      <c r="AF547" s="421"/>
      <c r="AG547" s="421"/>
      <c r="AH547" s="421"/>
      <c r="AI547" s="421"/>
      <c r="AJ547" s="298"/>
    </row>
    <row r="548" spans="19:36">
      <c r="S548" s="169"/>
      <c r="T548" s="169"/>
      <c r="V548" s="177"/>
      <c r="W548" s="178"/>
      <c r="X548" s="169"/>
      <c r="Y548" s="169"/>
      <c r="AB548" s="297"/>
      <c r="AC548" s="421"/>
      <c r="AD548" s="421"/>
      <c r="AE548" s="421"/>
      <c r="AF548" s="421"/>
      <c r="AG548" s="421"/>
      <c r="AH548" s="421"/>
      <c r="AI548" s="421"/>
      <c r="AJ548" s="298"/>
    </row>
    <row r="549" spans="19:36">
      <c r="S549" s="169"/>
      <c r="T549" s="169"/>
      <c r="V549" s="177"/>
      <c r="W549" s="178"/>
      <c r="X549" s="169"/>
      <c r="Y549" s="169"/>
      <c r="AB549" s="297"/>
      <c r="AC549" s="421"/>
      <c r="AD549" s="421"/>
      <c r="AE549" s="421"/>
      <c r="AF549" s="421"/>
      <c r="AG549" s="421"/>
      <c r="AH549" s="421"/>
      <c r="AI549" s="421"/>
      <c r="AJ549" s="298"/>
    </row>
    <row r="550" spans="19:36">
      <c r="S550" s="169"/>
      <c r="T550" s="169"/>
      <c r="V550" s="177"/>
      <c r="W550" s="178"/>
      <c r="X550" s="169"/>
      <c r="Y550" s="169"/>
      <c r="AB550" s="297"/>
      <c r="AC550" s="421"/>
      <c r="AD550" s="421"/>
      <c r="AE550" s="421"/>
      <c r="AF550" s="421"/>
      <c r="AG550" s="421"/>
      <c r="AH550" s="421"/>
      <c r="AI550" s="421"/>
      <c r="AJ550" s="298"/>
    </row>
    <row r="551" spans="19:36">
      <c r="S551" s="169"/>
      <c r="T551" s="169"/>
      <c r="V551" s="177"/>
      <c r="W551" s="178"/>
      <c r="X551" s="169"/>
      <c r="Y551" s="169"/>
      <c r="AB551" s="297"/>
      <c r="AC551" s="421"/>
      <c r="AD551" s="421"/>
      <c r="AE551" s="421"/>
      <c r="AF551" s="421"/>
      <c r="AG551" s="421"/>
      <c r="AH551" s="421"/>
      <c r="AI551" s="421"/>
      <c r="AJ551" s="298"/>
    </row>
    <row r="552" spans="19:36">
      <c r="S552" s="169"/>
      <c r="T552" s="169"/>
      <c r="V552" s="177"/>
      <c r="W552" s="178"/>
      <c r="X552" s="169"/>
      <c r="Y552" s="169"/>
      <c r="AB552" s="297"/>
      <c r="AC552" s="421"/>
      <c r="AD552" s="421"/>
      <c r="AE552" s="421"/>
      <c r="AF552" s="421"/>
      <c r="AG552" s="421"/>
      <c r="AH552" s="421"/>
      <c r="AI552" s="421"/>
      <c r="AJ552" s="298"/>
    </row>
    <row r="553" spans="19:36">
      <c r="S553" s="169"/>
      <c r="T553" s="169"/>
      <c r="V553" s="177"/>
      <c r="W553" s="178"/>
      <c r="X553" s="169"/>
      <c r="Y553" s="169"/>
      <c r="AB553" s="297"/>
      <c r="AC553" s="421"/>
      <c r="AD553" s="421"/>
      <c r="AE553" s="421"/>
      <c r="AF553" s="421"/>
      <c r="AG553" s="421"/>
      <c r="AH553" s="421"/>
      <c r="AI553" s="421"/>
      <c r="AJ553" s="298"/>
    </row>
    <row r="554" spans="19:36">
      <c r="S554" s="169"/>
      <c r="T554" s="169"/>
      <c r="V554" s="177"/>
      <c r="W554" s="178"/>
      <c r="X554" s="169"/>
      <c r="Y554" s="169"/>
      <c r="AB554" s="297"/>
      <c r="AC554" s="421"/>
      <c r="AD554" s="421"/>
      <c r="AE554" s="421"/>
      <c r="AF554" s="421"/>
      <c r="AG554" s="421"/>
      <c r="AH554" s="421"/>
      <c r="AI554" s="421"/>
      <c r="AJ554" s="298"/>
    </row>
    <row r="555" spans="19:36">
      <c r="S555" s="169"/>
      <c r="T555" s="169"/>
      <c r="V555" s="177"/>
      <c r="W555" s="178"/>
      <c r="X555" s="169"/>
      <c r="Y555" s="169"/>
      <c r="AB555" s="297"/>
      <c r="AC555" s="421"/>
      <c r="AD555" s="421"/>
      <c r="AE555" s="421"/>
      <c r="AF555" s="421"/>
      <c r="AG555" s="421"/>
      <c r="AH555" s="421"/>
      <c r="AI555" s="421"/>
      <c r="AJ555" s="298"/>
    </row>
    <row r="556" spans="19:36">
      <c r="S556" s="169"/>
      <c r="T556" s="169"/>
      <c r="V556" s="177"/>
      <c r="W556" s="178"/>
      <c r="X556" s="169"/>
      <c r="Y556" s="169"/>
      <c r="AB556" s="297"/>
      <c r="AC556" s="421"/>
      <c r="AD556" s="421"/>
      <c r="AE556" s="421"/>
      <c r="AF556" s="421"/>
      <c r="AG556" s="421"/>
      <c r="AH556" s="421"/>
      <c r="AI556" s="421"/>
      <c r="AJ556" s="298"/>
    </row>
    <row r="557" spans="19:36">
      <c r="S557" s="169"/>
      <c r="T557" s="169"/>
      <c r="V557" s="177"/>
      <c r="W557" s="178"/>
      <c r="X557" s="169"/>
      <c r="Y557" s="169"/>
      <c r="AB557" s="297"/>
      <c r="AC557" s="421"/>
      <c r="AD557" s="421"/>
      <c r="AE557" s="421"/>
      <c r="AF557" s="421"/>
      <c r="AG557" s="421"/>
      <c r="AH557" s="421"/>
      <c r="AI557" s="421"/>
      <c r="AJ557" s="298"/>
    </row>
    <row r="558" spans="19:36">
      <c r="S558" s="169"/>
      <c r="T558" s="169"/>
      <c r="V558" s="177"/>
      <c r="W558" s="178"/>
      <c r="X558" s="169"/>
      <c r="Y558" s="169"/>
      <c r="AB558" s="297"/>
      <c r="AC558" s="421"/>
      <c r="AD558" s="421"/>
      <c r="AE558" s="421"/>
      <c r="AF558" s="421"/>
      <c r="AG558" s="421"/>
      <c r="AH558" s="421"/>
      <c r="AI558" s="421"/>
      <c r="AJ558" s="298"/>
    </row>
    <row r="559" spans="19:36">
      <c r="S559" s="169"/>
      <c r="T559" s="169"/>
      <c r="V559" s="177"/>
      <c r="W559" s="178"/>
      <c r="X559" s="169"/>
      <c r="Y559" s="169"/>
      <c r="AB559" s="297"/>
      <c r="AC559" s="421"/>
      <c r="AD559" s="421"/>
      <c r="AE559" s="421"/>
      <c r="AF559" s="421"/>
      <c r="AG559" s="421"/>
      <c r="AH559" s="421"/>
      <c r="AI559" s="421"/>
      <c r="AJ559" s="298"/>
    </row>
    <row r="560" spans="19:36">
      <c r="S560" s="169"/>
      <c r="T560" s="169"/>
      <c r="V560" s="177"/>
      <c r="W560" s="178"/>
      <c r="X560" s="169"/>
      <c r="Y560" s="169"/>
      <c r="AB560" s="297"/>
      <c r="AC560" s="421"/>
      <c r="AD560" s="421"/>
      <c r="AE560" s="421"/>
      <c r="AF560" s="421"/>
      <c r="AG560" s="421"/>
      <c r="AH560" s="421"/>
      <c r="AI560" s="421"/>
      <c r="AJ560" s="298"/>
    </row>
    <row r="561" spans="19:36">
      <c r="S561" s="169"/>
      <c r="T561" s="169"/>
      <c r="V561" s="177"/>
      <c r="W561" s="178"/>
      <c r="X561" s="169"/>
      <c r="Y561" s="169"/>
      <c r="AB561" s="297"/>
      <c r="AC561" s="421"/>
      <c r="AD561" s="421"/>
      <c r="AE561" s="421"/>
      <c r="AF561" s="421"/>
      <c r="AG561" s="421"/>
      <c r="AH561" s="421"/>
      <c r="AI561" s="421"/>
      <c r="AJ561" s="298"/>
    </row>
    <row r="562" spans="19:36">
      <c r="S562" s="169"/>
      <c r="T562" s="169"/>
      <c r="V562" s="177"/>
      <c r="W562" s="178"/>
      <c r="X562" s="169"/>
      <c r="Y562" s="169"/>
      <c r="AB562" s="297"/>
      <c r="AC562" s="421"/>
      <c r="AD562" s="421"/>
      <c r="AE562" s="421"/>
      <c r="AF562" s="421"/>
      <c r="AG562" s="421"/>
      <c r="AH562" s="421"/>
      <c r="AI562" s="421"/>
      <c r="AJ562" s="298"/>
    </row>
    <row r="563" spans="19:36">
      <c r="S563" s="169"/>
      <c r="T563" s="169"/>
      <c r="V563" s="177"/>
      <c r="W563" s="178"/>
      <c r="X563" s="169"/>
      <c r="Y563" s="169"/>
      <c r="AB563" s="297"/>
      <c r="AC563" s="421"/>
      <c r="AD563" s="421"/>
      <c r="AE563" s="421"/>
      <c r="AF563" s="421"/>
      <c r="AG563" s="421"/>
      <c r="AH563" s="421"/>
      <c r="AI563" s="421"/>
      <c r="AJ563" s="298"/>
    </row>
    <row r="564" spans="19:36">
      <c r="S564" s="169"/>
      <c r="T564" s="169"/>
      <c r="V564" s="177"/>
      <c r="W564" s="178"/>
      <c r="X564" s="169"/>
      <c r="Y564" s="169"/>
      <c r="AB564" s="297"/>
      <c r="AC564" s="421"/>
      <c r="AD564" s="421"/>
      <c r="AE564" s="421"/>
      <c r="AF564" s="421"/>
      <c r="AG564" s="421"/>
      <c r="AH564" s="421"/>
      <c r="AI564" s="421"/>
      <c r="AJ564" s="298"/>
    </row>
    <row r="565" spans="19:36">
      <c r="S565" s="169"/>
      <c r="T565" s="169"/>
      <c r="V565" s="177"/>
      <c r="W565" s="178"/>
      <c r="X565" s="169"/>
      <c r="Y565" s="169"/>
      <c r="AB565" s="297"/>
      <c r="AC565" s="421"/>
      <c r="AD565" s="421"/>
      <c r="AE565" s="421"/>
      <c r="AF565" s="421"/>
      <c r="AG565" s="421"/>
      <c r="AH565" s="421"/>
      <c r="AI565" s="421"/>
      <c r="AJ565" s="298"/>
    </row>
    <row r="566" spans="19:36">
      <c r="S566" s="169"/>
      <c r="T566" s="169"/>
      <c r="V566" s="177"/>
      <c r="W566" s="178"/>
      <c r="X566" s="169"/>
      <c r="Y566" s="169"/>
      <c r="AB566" s="297"/>
      <c r="AC566" s="421"/>
      <c r="AD566" s="421"/>
      <c r="AE566" s="421"/>
      <c r="AF566" s="421"/>
      <c r="AG566" s="421"/>
      <c r="AH566" s="421"/>
      <c r="AI566" s="421"/>
      <c r="AJ566" s="298"/>
    </row>
    <row r="567" spans="19:36">
      <c r="S567" s="169"/>
      <c r="T567" s="169"/>
      <c r="V567" s="177"/>
      <c r="W567" s="178"/>
      <c r="X567" s="169"/>
      <c r="Y567" s="169"/>
      <c r="AB567" s="297"/>
      <c r="AC567" s="421"/>
      <c r="AD567" s="421"/>
      <c r="AE567" s="421"/>
      <c r="AF567" s="421"/>
      <c r="AG567" s="421"/>
      <c r="AH567" s="421"/>
      <c r="AI567" s="421"/>
      <c r="AJ567" s="298"/>
    </row>
    <row r="568" spans="19:36">
      <c r="S568" s="169"/>
      <c r="T568" s="169"/>
      <c r="V568" s="177"/>
      <c r="W568" s="178"/>
      <c r="X568" s="169"/>
      <c r="Y568" s="169"/>
      <c r="AB568" s="297"/>
      <c r="AC568" s="421"/>
      <c r="AD568" s="421"/>
      <c r="AE568" s="421"/>
      <c r="AF568" s="421"/>
      <c r="AG568" s="421"/>
      <c r="AH568" s="421"/>
      <c r="AI568" s="421"/>
      <c r="AJ568" s="298"/>
    </row>
    <row r="569" spans="19:36">
      <c r="S569" s="169"/>
      <c r="T569" s="169"/>
      <c r="V569" s="177"/>
      <c r="W569" s="178"/>
      <c r="X569" s="169"/>
      <c r="Y569" s="169"/>
      <c r="AB569" s="297"/>
      <c r="AC569" s="421"/>
      <c r="AD569" s="421"/>
      <c r="AE569" s="421"/>
      <c r="AF569" s="421"/>
      <c r="AG569" s="421"/>
      <c r="AH569" s="421"/>
      <c r="AI569" s="421"/>
      <c r="AJ569" s="298"/>
    </row>
    <row r="570" spans="19:36">
      <c r="S570" s="169"/>
      <c r="T570" s="169"/>
      <c r="V570" s="177"/>
      <c r="W570" s="178"/>
      <c r="X570" s="169"/>
      <c r="Y570" s="169"/>
      <c r="AB570" s="297"/>
      <c r="AC570" s="421"/>
      <c r="AD570" s="421"/>
      <c r="AE570" s="421"/>
      <c r="AF570" s="421"/>
      <c r="AG570" s="421"/>
      <c r="AH570" s="421"/>
      <c r="AI570" s="421"/>
      <c r="AJ570" s="298"/>
    </row>
    <row r="571" spans="19:36">
      <c r="S571" s="169"/>
      <c r="T571" s="169"/>
      <c r="V571" s="177"/>
      <c r="W571" s="178"/>
      <c r="X571" s="169"/>
      <c r="Y571" s="169"/>
      <c r="AB571" s="297"/>
      <c r="AC571" s="421"/>
      <c r="AD571" s="421"/>
      <c r="AE571" s="421"/>
      <c r="AF571" s="421"/>
      <c r="AG571" s="421"/>
      <c r="AH571" s="421"/>
      <c r="AI571" s="421"/>
      <c r="AJ571" s="298"/>
    </row>
    <row r="572" spans="19:36">
      <c r="S572" s="169"/>
      <c r="T572" s="169"/>
      <c r="V572" s="177"/>
      <c r="W572" s="178"/>
      <c r="X572" s="169"/>
      <c r="Y572" s="169"/>
      <c r="AB572" s="297"/>
      <c r="AC572" s="421"/>
      <c r="AD572" s="421"/>
      <c r="AE572" s="421"/>
      <c r="AF572" s="421"/>
      <c r="AG572" s="421"/>
      <c r="AH572" s="421"/>
      <c r="AI572" s="421"/>
      <c r="AJ572" s="298"/>
    </row>
    <row r="573" spans="19:36">
      <c r="S573" s="169"/>
      <c r="T573" s="169"/>
      <c r="V573" s="177"/>
      <c r="W573" s="178"/>
      <c r="X573" s="169"/>
      <c r="Y573" s="169"/>
      <c r="AB573" s="297"/>
      <c r="AC573" s="421"/>
      <c r="AD573" s="421"/>
      <c r="AE573" s="421"/>
      <c r="AF573" s="421"/>
      <c r="AG573" s="421"/>
      <c r="AH573" s="421"/>
      <c r="AI573" s="421"/>
      <c r="AJ573" s="298"/>
    </row>
    <row r="574" spans="19:36">
      <c r="S574" s="169"/>
      <c r="T574" s="169"/>
      <c r="V574" s="177"/>
      <c r="W574" s="178"/>
      <c r="X574" s="169"/>
      <c r="Y574" s="169"/>
      <c r="AB574" s="297"/>
      <c r="AC574" s="421"/>
      <c r="AD574" s="421"/>
      <c r="AE574" s="421"/>
      <c r="AF574" s="421"/>
      <c r="AG574" s="421"/>
      <c r="AH574" s="421"/>
      <c r="AI574" s="421"/>
      <c r="AJ574" s="298"/>
    </row>
    <row r="575" spans="19:36">
      <c r="S575" s="169"/>
      <c r="T575" s="169"/>
      <c r="V575" s="177"/>
      <c r="W575" s="178"/>
      <c r="X575" s="169"/>
      <c r="Y575" s="169"/>
      <c r="AB575" s="297"/>
      <c r="AC575" s="421"/>
      <c r="AD575" s="421"/>
      <c r="AE575" s="421"/>
      <c r="AF575" s="421"/>
      <c r="AG575" s="421"/>
      <c r="AH575" s="421"/>
      <c r="AI575" s="421"/>
      <c r="AJ575" s="298"/>
    </row>
    <row r="576" spans="19:36">
      <c r="S576" s="169"/>
      <c r="T576" s="169"/>
      <c r="V576" s="177"/>
      <c r="W576" s="178"/>
      <c r="X576" s="169"/>
      <c r="Y576" s="169"/>
      <c r="AB576" s="297"/>
      <c r="AC576" s="421"/>
      <c r="AD576" s="421"/>
      <c r="AE576" s="421"/>
      <c r="AF576" s="421"/>
      <c r="AG576" s="421"/>
      <c r="AH576" s="421"/>
      <c r="AI576" s="421"/>
      <c r="AJ576" s="298"/>
    </row>
    <row r="577" spans="19:36">
      <c r="S577" s="169"/>
      <c r="T577" s="169"/>
      <c r="V577" s="177"/>
      <c r="W577" s="178"/>
      <c r="X577" s="169"/>
      <c r="Y577" s="169"/>
      <c r="AB577" s="297"/>
      <c r="AC577" s="421"/>
      <c r="AD577" s="421"/>
      <c r="AE577" s="421"/>
      <c r="AF577" s="421"/>
      <c r="AG577" s="421"/>
      <c r="AH577" s="421"/>
      <c r="AI577" s="421"/>
      <c r="AJ577" s="298"/>
    </row>
    <row r="578" spans="19:36">
      <c r="S578" s="169"/>
      <c r="T578" s="169"/>
      <c r="V578" s="177"/>
      <c r="W578" s="178"/>
      <c r="X578" s="169"/>
      <c r="Y578" s="169"/>
      <c r="AB578" s="297"/>
      <c r="AC578" s="421"/>
      <c r="AD578" s="421"/>
      <c r="AE578" s="421"/>
      <c r="AF578" s="421"/>
      <c r="AG578" s="421"/>
      <c r="AH578" s="421"/>
      <c r="AI578" s="421"/>
      <c r="AJ578" s="298"/>
    </row>
    <row r="579" spans="19:36">
      <c r="S579" s="169"/>
      <c r="T579" s="169"/>
      <c r="V579" s="177"/>
      <c r="W579" s="178"/>
      <c r="X579" s="169"/>
      <c r="Y579" s="169"/>
      <c r="AB579" s="297"/>
      <c r="AC579" s="421"/>
      <c r="AD579" s="421"/>
      <c r="AE579" s="421"/>
      <c r="AF579" s="421"/>
      <c r="AG579" s="421"/>
      <c r="AH579" s="421"/>
      <c r="AI579" s="421"/>
      <c r="AJ579" s="298"/>
    </row>
    <row r="580" spans="19:36">
      <c r="S580" s="169"/>
      <c r="T580" s="169"/>
      <c r="V580" s="177"/>
      <c r="W580" s="178"/>
      <c r="X580" s="169"/>
      <c r="Y580" s="169"/>
      <c r="AB580" s="297"/>
      <c r="AC580" s="421"/>
      <c r="AD580" s="421"/>
      <c r="AE580" s="421"/>
      <c r="AF580" s="421"/>
      <c r="AG580" s="421"/>
      <c r="AH580" s="421"/>
      <c r="AI580" s="421"/>
      <c r="AJ580" s="298"/>
    </row>
    <row r="581" spans="19:36">
      <c r="S581" s="169"/>
      <c r="T581" s="169"/>
      <c r="V581" s="177"/>
      <c r="W581" s="178"/>
      <c r="X581" s="169"/>
      <c r="Y581" s="169"/>
      <c r="AB581" s="297"/>
      <c r="AC581" s="421"/>
      <c r="AD581" s="421"/>
      <c r="AE581" s="421"/>
      <c r="AF581" s="421"/>
      <c r="AG581" s="421"/>
      <c r="AH581" s="421"/>
      <c r="AI581" s="421"/>
      <c r="AJ581" s="298"/>
    </row>
    <row r="582" spans="19:36">
      <c r="S582" s="169"/>
      <c r="T582" s="169"/>
      <c r="V582" s="177"/>
      <c r="W582" s="178"/>
      <c r="X582" s="169"/>
      <c r="Y582" s="169"/>
      <c r="AB582" s="297"/>
      <c r="AC582" s="421"/>
      <c r="AD582" s="421"/>
      <c r="AE582" s="421"/>
      <c r="AF582" s="421"/>
      <c r="AG582" s="421"/>
      <c r="AH582" s="421"/>
      <c r="AI582" s="421"/>
      <c r="AJ582" s="298"/>
    </row>
    <row r="583" spans="19:36">
      <c r="S583" s="169"/>
      <c r="T583" s="169"/>
      <c r="V583" s="177"/>
      <c r="W583" s="178"/>
      <c r="X583" s="169"/>
      <c r="Y583" s="169"/>
      <c r="AB583" s="297"/>
      <c r="AC583" s="421"/>
      <c r="AD583" s="421"/>
      <c r="AE583" s="421"/>
      <c r="AF583" s="421"/>
      <c r="AG583" s="421"/>
      <c r="AH583" s="421"/>
      <c r="AI583" s="421"/>
      <c r="AJ583" s="298"/>
    </row>
    <row r="584" spans="19:36">
      <c r="S584" s="169"/>
      <c r="T584" s="169"/>
      <c r="V584" s="177"/>
      <c r="W584" s="178"/>
      <c r="X584" s="169"/>
      <c r="Y584" s="169"/>
      <c r="AB584" s="297"/>
      <c r="AC584" s="421"/>
      <c r="AD584" s="421"/>
      <c r="AE584" s="421"/>
      <c r="AF584" s="421"/>
      <c r="AG584" s="421"/>
      <c r="AH584" s="421"/>
      <c r="AI584" s="421"/>
      <c r="AJ584" s="298"/>
    </row>
    <row r="585" spans="19:36">
      <c r="S585" s="169"/>
      <c r="T585" s="169"/>
      <c r="V585" s="177"/>
      <c r="W585" s="178"/>
      <c r="X585" s="169"/>
      <c r="Y585" s="169"/>
      <c r="AB585" s="297"/>
      <c r="AC585" s="421"/>
      <c r="AD585" s="421"/>
      <c r="AE585" s="421"/>
      <c r="AF585" s="421"/>
      <c r="AG585" s="421"/>
      <c r="AH585" s="421"/>
      <c r="AI585" s="421"/>
      <c r="AJ585" s="298"/>
    </row>
    <row r="586" spans="19:36">
      <c r="S586" s="169"/>
      <c r="T586" s="169"/>
      <c r="V586" s="177"/>
      <c r="W586" s="178"/>
      <c r="X586" s="169"/>
      <c r="Y586" s="169"/>
      <c r="AB586" s="297"/>
      <c r="AC586" s="421"/>
      <c r="AD586" s="421"/>
      <c r="AE586" s="421"/>
      <c r="AF586" s="421"/>
      <c r="AG586" s="421"/>
      <c r="AH586" s="421"/>
      <c r="AI586" s="421"/>
      <c r="AJ586" s="298"/>
    </row>
    <row r="587" spans="19:36">
      <c r="S587" s="169"/>
      <c r="T587" s="169"/>
      <c r="V587" s="177"/>
      <c r="W587" s="178"/>
      <c r="X587" s="169"/>
      <c r="Y587" s="169"/>
      <c r="AB587" s="297"/>
      <c r="AC587" s="421"/>
      <c r="AD587" s="421"/>
      <c r="AE587" s="421"/>
      <c r="AF587" s="421"/>
      <c r="AG587" s="421"/>
      <c r="AH587" s="421"/>
      <c r="AI587" s="421"/>
      <c r="AJ587" s="298"/>
    </row>
    <row r="588" spans="19:36">
      <c r="S588" s="169"/>
      <c r="T588" s="169"/>
      <c r="V588" s="177"/>
      <c r="W588" s="178"/>
      <c r="X588" s="169"/>
      <c r="Y588" s="169"/>
      <c r="AB588" s="297"/>
      <c r="AC588" s="421"/>
      <c r="AD588" s="421"/>
      <c r="AE588" s="421"/>
      <c r="AF588" s="421"/>
      <c r="AG588" s="421"/>
      <c r="AH588" s="421"/>
      <c r="AI588" s="421"/>
      <c r="AJ588" s="298"/>
    </row>
    <row r="589" spans="19:36">
      <c r="S589" s="169"/>
      <c r="T589" s="169"/>
      <c r="V589" s="177"/>
      <c r="W589" s="178"/>
      <c r="X589" s="169"/>
      <c r="Y589" s="169"/>
      <c r="AB589" s="297"/>
      <c r="AC589" s="421"/>
      <c r="AD589" s="421"/>
      <c r="AE589" s="421"/>
      <c r="AF589" s="421"/>
      <c r="AG589" s="421"/>
      <c r="AH589" s="421"/>
      <c r="AI589" s="421"/>
      <c r="AJ589" s="298"/>
    </row>
    <row r="590" spans="19:36">
      <c r="S590" s="169"/>
      <c r="T590" s="169"/>
      <c r="V590" s="177"/>
      <c r="W590" s="178"/>
      <c r="X590" s="169"/>
      <c r="Y590" s="169"/>
      <c r="AB590" s="297"/>
      <c r="AC590" s="421"/>
      <c r="AD590" s="421"/>
      <c r="AE590" s="421"/>
      <c r="AF590" s="421"/>
      <c r="AG590" s="421"/>
      <c r="AH590" s="421"/>
      <c r="AI590" s="421"/>
      <c r="AJ590" s="298"/>
    </row>
    <row r="591" spans="19:36">
      <c r="S591" s="169"/>
      <c r="T591" s="169"/>
      <c r="V591" s="177"/>
      <c r="W591" s="178"/>
      <c r="X591" s="169"/>
      <c r="Y591" s="169"/>
      <c r="AB591" s="297"/>
      <c r="AC591" s="421"/>
      <c r="AD591" s="421"/>
      <c r="AE591" s="421"/>
      <c r="AF591" s="421"/>
      <c r="AG591" s="421"/>
      <c r="AH591" s="421"/>
      <c r="AI591" s="421"/>
      <c r="AJ591" s="298"/>
    </row>
    <row r="592" spans="19:36">
      <c r="S592" s="169"/>
      <c r="T592" s="169"/>
      <c r="V592" s="177"/>
      <c r="W592" s="178"/>
      <c r="X592" s="169"/>
      <c r="Y592" s="169"/>
      <c r="AB592" s="297"/>
      <c r="AC592" s="421"/>
      <c r="AD592" s="421"/>
      <c r="AE592" s="421"/>
      <c r="AF592" s="421"/>
      <c r="AG592" s="421"/>
      <c r="AH592" s="421"/>
      <c r="AI592" s="421"/>
      <c r="AJ592" s="298"/>
    </row>
    <row r="593" spans="19:36">
      <c r="S593" s="169"/>
      <c r="T593" s="169"/>
      <c r="V593" s="177"/>
      <c r="W593" s="178"/>
      <c r="X593" s="169"/>
      <c r="Y593" s="169"/>
      <c r="AB593" s="297"/>
      <c r="AC593" s="421"/>
      <c r="AD593" s="421"/>
      <c r="AE593" s="421"/>
      <c r="AF593" s="421"/>
      <c r="AG593" s="421"/>
      <c r="AH593" s="421"/>
      <c r="AI593" s="421"/>
      <c r="AJ593" s="298"/>
    </row>
    <row r="594" spans="19:36">
      <c r="S594" s="169"/>
      <c r="T594" s="169"/>
      <c r="V594" s="177"/>
      <c r="W594" s="178"/>
      <c r="X594" s="169"/>
      <c r="Y594" s="169"/>
      <c r="AB594" s="297"/>
      <c r="AC594" s="421"/>
      <c r="AD594" s="421"/>
      <c r="AE594" s="421"/>
      <c r="AF594" s="421"/>
      <c r="AG594" s="421"/>
      <c r="AH594" s="421"/>
      <c r="AI594" s="421"/>
      <c r="AJ594" s="298"/>
    </row>
    <row r="595" spans="19:36">
      <c r="S595" s="169"/>
      <c r="T595" s="169"/>
      <c r="V595" s="177"/>
      <c r="W595" s="178"/>
      <c r="X595" s="169"/>
      <c r="Y595" s="169"/>
      <c r="AB595" s="297"/>
      <c r="AC595" s="421"/>
      <c r="AD595" s="421"/>
      <c r="AE595" s="421"/>
      <c r="AF595" s="421"/>
      <c r="AG595" s="421"/>
      <c r="AH595" s="421"/>
      <c r="AI595" s="421"/>
      <c r="AJ595" s="298"/>
    </row>
    <row r="596" spans="19:36">
      <c r="S596" s="169"/>
      <c r="T596" s="169"/>
      <c r="V596" s="177"/>
      <c r="W596" s="178"/>
      <c r="X596" s="169"/>
      <c r="Y596" s="169"/>
      <c r="AB596" s="297"/>
      <c r="AC596" s="421"/>
      <c r="AD596" s="421"/>
      <c r="AE596" s="421"/>
      <c r="AF596" s="421"/>
      <c r="AG596" s="421"/>
      <c r="AH596" s="421"/>
      <c r="AI596" s="421"/>
      <c r="AJ596" s="298"/>
    </row>
    <row r="597" spans="19:36">
      <c r="S597" s="169"/>
      <c r="T597" s="169"/>
      <c r="V597" s="177"/>
      <c r="W597" s="178"/>
      <c r="X597" s="169"/>
      <c r="Y597" s="169"/>
      <c r="AB597" s="297"/>
      <c r="AC597" s="421"/>
      <c r="AD597" s="421"/>
      <c r="AE597" s="421"/>
      <c r="AF597" s="421"/>
      <c r="AG597" s="421"/>
      <c r="AH597" s="421"/>
      <c r="AI597" s="421"/>
      <c r="AJ597" s="298"/>
    </row>
    <row r="598" spans="19:36">
      <c r="S598" s="169"/>
      <c r="T598" s="169"/>
      <c r="V598" s="177"/>
      <c r="W598" s="178"/>
      <c r="X598" s="169"/>
      <c r="Y598" s="169"/>
      <c r="AB598" s="297"/>
      <c r="AC598" s="421"/>
      <c r="AD598" s="421"/>
      <c r="AE598" s="421"/>
      <c r="AF598" s="421"/>
      <c r="AG598" s="421"/>
      <c r="AH598" s="421"/>
      <c r="AI598" s="421"/>
      <c r="AJ598" s="298"/>
    </row>
    <row r="599" spans="19:36">
      <c r="S599" s="169"/>
      <c r="T599" s="169"/>
      <c r="V599" s="177"/>
      <c r="W599" s="178"/>
      <c r="X599" s="169"/>
      <c r="Y599" s="169"/>
      <c r="AB599" s="297"/>
      <c r="AC599" s="421"/>
      <c r="AD599" s="421"/>
      <c r="AE599" s="421"/>
      <c r="AF599" s="421"/>
      <c r="AG599" s="421"/>
      <c r="AH599" s="421"/>
      <c r="AI599" s="421"/>
      <c r="AJ599" s="298"/>
    </row>
    <row r="600" spans="19:36">
      <c r="S600" s="169"/>
      <c r="T600" s="169"/>
      <c r="V600" s="177"/>
      <c r="W600" s="178"/>
      <c r="X600" s="169"/>
      <c r="Y600" s="169"/>
      <c r="AB600" s="297"/>
      <c r="AC600" s="421"/>
      <c r="AD600" s="421"/>
      <c r="AE600" s="421"/>
      <c r="AF600" s="421"/>
      <c r="AG600" s="421"/>
      <c r="AH600" s="421"/>
      <c r="AI600" s="421"/>
      <c r="AJ600" s="298"/>
    </row>
    <row r="601" spans="19:36">
      <c r="S601" s="169"/>
      <c r="T601" s="169"/>
      <c r="V601" s="177"/>
      <c r="W601" s="178"/>
      <c r="X601" s="169"/>
      <c r="Y601" s="169"/>
      <c r="AB601" s="297"/>
      <c r="AC601" s="421"/>
      <c r="AD601" s="421"/>
      <c r="AE601" s="421"/>
      <c r="AF601" s="421"/>
      <c r="AG601" s="421"/>
      <c r="AH601" s="421"/>
      <c r="AI601" s="421"/>
      <c r="AJ601" s="298"/>
    </row>
    <row r="602" spans="19:36">
      <c r="S602" s="169"/>
      <c r="T602" s="169"/>
      <c r="V602" s="177"/>
      <c r="W602" s="178"/>
      <c r="X602" s="169"/>
      <c r="Y602" s="169"/>
      <c r="AB602" s="297"/>
      <c r="AC602" s="421"/>
      <c r="AD602" s="421"/>
      <c r="AE602" s="421"/>
      <c r="AF602" s="421"/>
      <c r="AG602" s="421"/>
      <c r="AH602" s="421"/>
      <c r="AI602" s="421"/>
      <c r="AJ602" s="298"/>
    </row>
    <row r="603" spans="19:36">
      <c r="S603" s="169"/>
      <c r="T603" s="169"/>
      <c r="V603" s="177"/>
      <c r="W603" s="178"/>
      <c r="X603" s="169"/>
      <c r="Y603" s="169"/>
      <c r="AB603" s="297"/>
      <c r="AC603" s="421"/>
      <c r="AD603" s="421"/>
      <c r="AE603" s="421"/>
      <c r="AF603" s="421"/>
      <c r="AG603" s="421"/>
      <c r="AH603" s="421"/>
      <c r="AI603" s="421"/>
      <c r="AJ603" s="298"/>
    </row>
    <row r="604" spans="19:36">
      <c r="S604" s="169"/>
      <c r="T604" s="169"/>
      <c r="V604" s="177"/>
      <c r="W604" s="178"/>
      <c r="X604" s="169"/>
      <c r="Y604" s="169"/>
      <c r="AB604" s="297"/>
      <c r="AC604" s="421"/>
      <c r="AD604" s="421"/>
      <c r="AE604" s="421"/>
      <c r="AF604" s="421"/>
      <c r="AG604" s="421"/>
      <c r="AH604" s="421"/>
      <c r="AI604" s="421"/>
      <c r="AJ604" s="298"/>
    </row>
    <row r="605" spans="19:36">
      <c r="S605" s="169"/>
      <c r="T605" s="169"/>
      <c r="V605" s="177"/>
      <c r="W605" s="178"/>
      <c r="X605" s="169"/>
      <c r="Y605" s="169"/>
      <c r="AB605" s="297"/>
      <c r="AC605" s="421"/>
      <c r="AD605" s="421"/>
      <c r="AE605" s="421"/>
      <c r="AF605" s="421"/>
      <c r="AG605" s="421"/>
      <c r="AH605" s="421"/>
      <c r="AI605" s="421"/>
      <c r="AJ605" s="298"/>
    </row>
    <row r="606" spans="19:36">
      <c r="S606" s="169"/>
      <c r="T606" s="169"/>
      <c r="V606" s="177"/>
      <c r="W606" s="178"/>
      <c r="X606" s="169"/>
      <c r="Y606" s="169"/>
      <c r="AB606" s="297"/>
      <c r="AC606" s="421"/>
      <c r="AD606" s="421"/>
      <c r="AE606" s="421"/>
      <c r="AF606" s="421"/>
      <c r="AG606" s="421"/>
      <c r="AH606" s="421"/>
      <c r="AI606" s="421"/>
      <c r="AJ606" s="298"/>
    </row>
    <row r="607" spans="19:36">
      <c r="S607" s="169"/>
      <c r="T607" s="169"/>
      <c r="V607" s="177"/>
      <c r="W607" s="178"/>
      <c r="X607" s="169"/>
      <c r="Y607" s="169"/>
      <c r="AB607" s="297"/>
      <c r="AC607" s="421"/>
      <c r="AD607" s="421"/>
      <c r="AE607" s="421"/>
      <c r="AF607" s="421"/>
      <c r="AG607" s="421"/>
      <c r="AH607" s="421"/>
      <c r="AI607" s="421"/>
      <c r="AJ607" s="298"/>
    </row>
    <row r="608" spans="19:36">
      <c r="S608" s="169"/>
      <c r="T608" s="169"/>
      <c r="V608" s="177"/>
      <c r="W608" s="178"/>
      <c r="X608" s="169"/>
      <c r="Y608" s="169"/>
      <c r="AB608" s="297"/>
      <c r="AC608" s="421"/>
      <c r="AD608" s="421"/>
      <c r="AE608" s="421"/>
      <c r="AF608" s="421"/>
      <c r="AG608" s="421"/>
      <c r="AH608" s="421"/>
      <c r="AI608" s="421"/>
      <c r="AJ608" s="298"/>
    </row>
    <row r="609" spans="19:36">
      <c r="S609" s="169"/>
      <c r="T609" s="169"/>
      <c r="V609" s="177"/>
      <c r="W609" s="178"/>
      <c r="X609" s="169"/>
      <c r="Y609" s="169"/>
      <c r="AB609" s="297"/>
      <c r="AC609" s="421"/>
      <c r="AD609" s="421"/>
      <c r="AE609" s="421"/>
      <c r="AF609" s="421"/>
      <c r="AG609" s="421"/>
      <c r="AH609" s="421"/>
      <c r="AI609" s="421"/>
      <c r="AJ609" s="298"/>
    </row>
    <row r="610" spans="19:36">
      <c r="S610" s="169"/>
      <c r="T610" s="169"/>
      <c r="V610" s="177"/>
      <c r="W610" s="178"/>
      <c r="X610" s="169"/>
      <c r="Y610" s="169"/>
      <c r="AB610" s="297"/>
      <c r="AC610" s="421"/>
      <c r="AD610" s="421"/>
      <c r="AE610" s="421"/>
      <c r="AF610" s="421"/>
      <c r="AG610" s="421"/>
      <c r="AH610" s="421"/>
      <c r="AI610" s="421"/>
      <c r="AJ610" s="298"/>
    </row>
    <row r="611" spans="19:36">
      <c r="S611" s="169"/>
      <c r="T611" s="169"/>
      <c r="V611" s="177"/>
      <c r="W611" s="178"/>
      <c r="X611" s="169"/>
      <c r="Y611" s="169"/>
      <c r="AB611" s="297"/>
      <c r="AC611" s="421"/>
      <c r="AD611" s="421"/>
      <c r="AE611" s="421"/>
      <c r="AF611" s="421"/>
      <c r="AG611" s="421"/>
      <c r="AH611" s="421"/>
      <c r="AI611" s="421"/>
      <c r="AJ611" s="298"/>
    </row>
    <row r="612" spans="19:36">
      <c r="S612" s="169"/>
      <c r="T612" s="169"/>
      <c r="V612" s="177"/>
      <c r="W612" s="178"/>
      <c r="X612" s="169"/>
      <c r="Y612" s="169"/>
      <c r="AB612" s="297"/>
      <c r="AC612" s="421"/>
      <c r="AD612" s="421"/>
      <c r="AE612" s="421"/>
      <c r="AF612" s="421"/>
      <c r="AG612" s="421"/>
      <c r="AH612" s="421"/>
      <c r="AI612" s="421"/>
      <c r="AJ612" s="298"/>
    </row>
    <row r="613" spans="19:36">
      <c r="S613" s="169"/>
      <c r="T613" s="169"/>
      <c r="V613" s="177"/>
      <c r="W613" s="178"/>
      <c r="X613" s="169"/>
      <c r="Y613" s="169"/>
      <c r="AB613" s="297"/>
      <c r="AC613" s="421"/>
      <c r="AD613" s="421"/>
      <c r="AE613" s="421"/>
      <c r="AF613" s="421"/>
      <c r="AG613" s="421"/>
      <c r="AH613" s="421"/>
      <c r="AI613" s="421"/>
      <c r="AJ613" s="298"/>
    </row>
    <row r="614" spans="19:36">
      <c r="S614" s="169"/>
      <c r="T614" s="169"/>
      <c r="V614" s="177"/>
      <c r="W614" s="178"/>
      <c r="X614" s="169"/>
      <c r="Y614" s="169"/>
      <c r="AB614" s="297"/>
      <c r="AC614" s="421"/>
      <c r="AD614" s="421"/>
      <c r="AE614" s="421"/>
      <c r="AF614" s="421"/>
      <c r="AG614" s="421"/>
      <c r="AH614" s="421"/>
      <c r="AI614" s="421"/>
      <c r="AJ614" s="298"/>
    </row>
    <row r="615" spans="19:36">
      <c r="S615" s="169"/>
      <c r="T615" s="169"/>
      <c r="V615" s="177"/>
      <c r="W615" s="178"/>
      <c r="X615" s="169"/>
      <c r="Y615" s="169"/>
      <c r="AB615" s="297"/>
      <c r="AC615" s="421"/>
      <c r="AD615" s="421"/>
      <c r="AE615" s="421"/>
      <c r="AF615" s="421"/>
      <c r="AG615" s="421"/>
      <c r="AH615" s="421"/>
      <c r="AI615" s="421"/>
      <c r="AJ615" s="298"/>
    </row>
    <row r="616" spans="19:36">
      <c r="S616" s="169"/>
      <c r="T616" s="169"/>
      <c r="V616" s="177"/>
      <c r="W616" s="178"/>
      <c r="X616" s="169"/>
      <c r="Y616" s="169"/>
      <c r="AB616" s="297"/>
      <c r="AC616" s="421"/>
      <c r="AD616" s="421"/>
      <c r="AE616" s="421"/>
      <c r="AF616" s="421"/>
      <c r="AG616" s="421"/>
      <c r="AH616" s="421"/>
      <c r="AI616" s="421"/>
      <c r="AJ616" s="298"/>
    </row>
    <row r="617" spans="19:36">
      <c r="S617" s="169"/>
      <c r="T617" s="169"/>
      <c r="V617" s="177"/>
      <c r="W617" s="178"/>
      <c r="X617" s="169"/>
      <c r="Y617" s="169"/>
      <c r="AB617" s="297"/>
      <c r="AC617" s="421"/>
      <c r="AD617" s="421"/>
      <c r="AE617" s="421"/>
      <c r="AF617" s="421"/>
      <c r="AG617" s="421"/>
      <c r="AH617" s="421"/>
      <c r="AI617" s="421"/>
      <c r="AJ617" s="298"/>
    </row>
    <row r="618" spans="19:36">
      <c r="S618" s="169"/>
      <c r="T618" s="169"/>
      <c r="V618" s="177"/>
      <c r="W618" s="178"/>
      <c r="X618" s="169"/>
      <c r="Y618" s="169"/>
      <c r="AB618" s="297"/>
      <c r="AC618" s="421"/>
      <c r="AD618" s="421"/>
      <c r="AE618" s="421"/>
      <c r="AF618" s="421"/>
      <c r="AG618" s="421"/>
      <c r="AH618" s="421"/>
      <c r="AI618" s="421"/>
      <c r="AJ618" s="298"/>
    </row>
    <row r="619" spans="19:36">
      <c r="S619" s="169"/>
      <c r="T619" s="169"/>
      <c r="V619" s="177"/>
      <c r="W619" s="178"/>
      <c r="X619" s="169"/>
      <c r="Y619" s="169"/>
      <c r="AB619" s="297"/>
      <c r="AC619" s="421"/>
      <c r="AD619" s="421"/>
      <c r="AE619" s="421"/>
      <c r="AF619" s="421"/>
      <c r="AG619" s="421"/>
      <c r="AH619" s="421"/>
      <c r="AI619" s="421"/>
      <c r="AJ619" s="298"/>
    </row>
    <row r="620" spans="19:36">
      <c r="S620" s="169"/>
      <c r="T620" s="169"/>
      <c r="V620" s="177"/>
      <c r="W620" s="178"/>
      <c r="X620" s="169"/>
      <c r="Y620" s="169"/>
      <c r="AB620" s="297"/>
      <c r="AC620" s="421"/>
      <c r="AD620" s="421"/>
      <c r="AE620" s="421"/>
      <c r="AF620" s="421"/>
      <c r="AG620" s="421"/>
      <c r="AH620" s="421"/>
      <c r="AI620" s="421"/>
      <c r="AJ620" s="298"/>
    </row>
    <row r="621" spans="19:36">
      <c r="S621" s="169"/>
      <c r="T621" s="169"/>
      <c r="V621" s="177"/>
      <c r="W621" s="178"/>
      <c r="X621" s="169"/>
      <c r="Y621" s="169"/>
      <c r="AB621" s="297"/>
      <c r="AC621" s="421"/>
      <c r="AD621" s="421"/>
      <c r="AE621" s="421"/>
      <c r="AF621" s="421"/>
      <c r="AG621" s="421"/>
      <c r="AH621" s="421"/>
      <c r="AI621" s="421"/>
      <c r="AJ621" s="298"/>
    </row>
    <row r="622" spans="19:36">
      <c r="S622" s="169"/>
      <c r="T622" s="169"/>
      <c r="V622" s="177"/>
      <c r="W622" s="178"/>
      <c r="X622" s="169"/>
      <c r="Y622" s="169"/>
      <c r="AB622" s="297"/>
      <c r="AC622" s="421"/>
      <c r="AD622" s="421"/>
      <c r="AE622" s="421"/>
      <c r="AF622" s="421"/>
      <c r="AG622" s="421"/>
      <c r="AH622" s="421"/>
      <c r="AI622" s="421"/>
      <c r="AJ622" s="298"/>
    </row>
    <row r="623" spans="19:36">
      <c r="S623" s="169"/>
      <c r="T623" s="169"/>
      <c r="V623" s="177"/>
      <c r="W623" s="178"/>
      <c r="X623" s="169"/>
      <c r="Y623" s="169"/>
      <c r="AB623" s="297"/>
      <c r="AC623" s="421"/>
      <c r="AD623" s="421"/>
      <c r="AE623" s="421"/>
      <c r="AF623" s="421"/>
      <c r="AG623" s="421"/>
      <c r="AH623" s="421"/>
      <c r="AI623" s="421"/>
      <c r="AJ623" s="298"/>
    </row>
    <row r="624" spans="19:36">
      <c r="S624" s="169"/>
      <c r="T624" s="169"/>
      <c r="V624" s="177"/>
      <c r="W624" s="178"/>
      <c r="X624" s="169"/>
      <c r="Y624" s="169"/>
      <c r="AB624" s="297"/>
      <c r="AC624" s="421"/>
      <c r="AD624" s="421"/>
      <c r="AE624" s="421"/>
      <c r="AF624" s="421"/>
      <c r="AG624" s="421"/>
      <c r="AH624" s="421"/>
      <c r="AI624" s="421"/>
      <c r="AJ624" s="298"/>
    </row>
    <row r="625" spans="19:36">
      <c r="S625" s="169"/>
      <c r="T625" s="169"/>
      <c r="V625" s="177"/>
      <c r="W625" s="178"/>
      <c r="X625" s="169"/>
      <c r="Y625" s="169"/>
      <c r="AB625" s="297"/>
      <c r="AC625" s="421"/>
      <c r="AD625" s="421"/>
      <c r="AE625" s="421"/>
      <c r="AF625" s="421"/>
      <c r="AG625" s="421"/>
      <c r="AH625" s="421"/>
      <c r="AI625" s="421"/>
      <c r="AJ625" s="298"/>
    </row>
    <row r="626" spans="19:36">
      <c r="S626" s="169"/>
      <c r="T626" s="169"/>
      <c r="V626" s="177"/>
      <c r="W626" s="178"/>
      <c r="X626" s="169"/>
      <c r="Y626" s="169"/>
      <c r="AB626" s="297"/>
      <c r="AC626" s="421"/>
      <c r="AD626" s="421"/>
      <c r="AE626" s="421"/>
      <c r="AF626" s="421"/>
      <c r="AG626" s="421"/>
      <c r="AH626" s="421"/>
      <c r="AI626" s="421"/>
      <c r="AJ626" s="298"/>
    </row>
    <row r="627" spans="19:36">
      <c r="S627" s="169"/>
      <c r="T627" s="169"/>
      <c r="V627" s="177"/>
      <c r="W627" s="178"/>
      <c r="X627" s="169"/>
      <c r="Y627" s="169"/>
      <c r="AB627" s="297"/>
      <c r="AC627" s="421"/>
      <c r="AD627" s="421"/>
      <c r="AE627" s="421"/>
      <c r="AF627" s="421"/>
      <c r="AG627" s="421"/>
      <c r="AH627" s="421"/>
      <c r="AI627" s="421"/>
      <c r="AJ627" s="298"/>
    </row>
    <row r="628" spans="19:36">
      <c r="S628" s="169"/>
      <c r="T628" s="169"/>
      <c r="V628" s="177"/>
      <c r="W628" s="178"/>
      <c r="X628" s="169"/>
      <c r="Y628" s="169"/>
      <c r="AB628" s="77"/>
      <c r="AC628" s="420"/>
      <c r="AD628" s="420"/>
      <c r="AE628" s="420"/>
      <c r="AF628" s="420"/>
      <c r="AG628" s="420"/>
      <c r="AH628" s="420"/>
      <c r="AI628" s="407"/>
      <c r="AJ628" s="55"/>
    </row>
    <row r="629" spans="19:36">
      <c r="S629" s="169"/>
      <c r="T629" s="169"/>
      <c r="V629" s="177"/>
      <c r="W629" s="178"/>
      <c r="X629" s="169"/>
      <c r="Y629" s="169"/>
      <c r="AB629" s="77"/>
      <c r="AC629" s="420"/>
      <c r="AD629" s="420"/>
      <c r="AE629" s="420"/>
      <c r="AF629" s="420"/>
      <c r="AG629" s="420"/>
      <c r="AH629" s="420"/>
      <c r="AI629" s="407"/>
      <c r="AJ629" s="55"/>
    </row>
    <row r="630" spans="19:36">
      <c r="S630" s="169"/>
      <c r="T630" s="169"/>
      <c r="V630" s="177"/>
      <c r="W630" s="178"/>
      <c r="X630" s="169"/>
      <c r="Y630" s="169"/>
      <c r="AB630" s="77"/>
      <c r="AC630" s="420"/>
      <c r="AD630" s="420"/>
      <c r="AE630" s="420"/>
      <c r="AF630" s="420"/>
      <c r="AG630" s="420"/>
      <c r="AH630" s="420"/>
      <c r="AI630" s="407"/>
      <c r="AJ630" s="55"/>
    </row>
    <row r="631" spans="19:36">
      <c r="S631" s="169"/>
      <c r="T631" s="169"/>
      <c r="V631" s="177"/>
      <c r="W631" s="178"/>
      <c r="X631" s="169"/>
      <c r="Y631" s="169"/>
      <c r="AB631" s="77"/>
      <c r="AC631" s="420"/>
      <c r="AD631" s="420"/>
      <c r="AE631" s="420"/>
      <c r="AF631" s="420"/>
      <c r="AG631" s="420"/>
      <c r="AH631" s="420"/>
      <c r="AI631" s="407"/>
      <c r="AJ631" s="55"/>
    </row>
    <row r="632" spans="19:36">
      <c r="S632" s="169"/>
      <c r="T632" s="169"/>
      <c r="V632" s="177"/>
      <c r="W632" s="178"/>
      <c r="X632" s="169"/>
      <c r="Y632" s="169"/>
      <c r="AB632" s="77"/>
      <c r="AC632" s="420"/>
      <c r="AD632" s="420"/>
      <c r="AE632" s="420"/>
      <c r="AF632" s="420"/>
      <c r="AG632" s="420"/>
      <c r="AH632" s="420"/>
      <c r="AI632" s="407"/>
      <c r="AJ632" s="55"/>
    </row>
    <row r="633" spans="19:36">
      <c r="S633" s="169"/>
      <c r="T633" s="169"/>
      <c r="V633" s="177"/>
      <c r="W633" s="178"/>
      <c r="X633" s="169"/>
      <c r="Y633" s="169"/>
      <c r="AB633" s="77"/>
      <c r="AC633" s="420"/>
      <c r="AD633" s="420"/>
      <c r="AE633" s="420"/>
      <c r="AF633" s="420"/>
      <c r="AG633" s="420"/>
      <c r="AH633" s="420"/>
      <c r="AI633" s="407"/>
      <c r="AJ633" s="55"/>
    </row>
    <row r="634" spans="19:36">
      <c r="S634" s="169"/>
      <c r="T634" s="169"/>
      <c r="V634" s="177"/>
      <c r="W634" s="178"/>
      <c r="X634" s="169"/>
      <c r="Y634" s="169"/>
      <c r="AB634" s="77"/>
      <c r="AC634" s="420"/>
      <c r="AD634" s="420"/>
      <c r="AE634" s="420"/>
      <c r="AF634" s="420"/>
      <c r="AG634" s="420"/>
      <c r="AH634" s="420"/>
      <c r="AI634" s="407"/>
      <c r="AJ634" s="55"/>
    </row>
    <row r="635" spans="19:36">
      <c r="S635" s="169"/>
      <c r="T635" s="169"/>
      <c r="V635" s="177"/>
      <c r="W635" s="178"/>
      <c r="X635" s="169"/>
      <c r="Y635" s="169"/>
      <c r="AB635" s="77"/>
      <c r="AC635" s="420"/>
      <c r="AD635" s="420"/>
      <c r="AE635" s="420"/>
      <c r="AF635" s="420"/>
      <c r="AG635" s="420"/>
      <c r="AH635" s="420"/>
      <c r="AI635" s="407"/>
      <c r="AJ635" s="55"/>
    </row>
    <row r="636" spans="19:36">
      <c r="S636" s="169"/>
      <c r="T636" s="169"/>
      <c r="V636" s="177"/>
      <c r="W636" s="178"/>
      <c r="X636" s="169"/>
      <c r="Y636" s="169"/>
      <c r="AB636" s="77"/>
      <c r="AC636" s="420"/>
      <c r="AD636" s="420"/>
      <c r="AE636" s="420"/>
      <c r="AF636" s="420"/>
      <c r="AG636" s="420"/>
      <c r="AH636" s="420"/>
      <c r="AI636" s="407"/>
      <c r="AJ636" s="55"/>
    </row>
    <row r="637" spans="19:36">
      <c r="S637" s="169"/>
      <c r="T637" s="169"/>
      <c r="V637" s="177"/>
      <c r="W637" s="178"/>
      <c r="X637" s="169"/>
      <c r="Y637" s="169"/>
      <c r="AB637" s="77"/>
      <c r="AC637" s="420"/>
      <c r="AD637" s="420"/>
      <c r="AE637" s="420"/>
      <c r="AF637" s="420"/>
      <c r="AG637" s="420"/>
      <c r="AH637" s="420"/>
      <c r="AI637" s="407"/>
      <c r="AJ637" s="55"/>
    </row>
    <row r="638" spans="19:36">
      <c r="S638" s="169"/>
      <c r="T638" s="169"/>
      <c r="V638" s="177"/>
      <c r="W638" s="178"/>
      <c r="X638" s="169"/>
      <c r="Y638" s="169"/>
      <c r="AB638" s="77"/>
      <c r="AC638" s="420"/>
      <c r="AD638" s="420"/>
      <c r="AE638" s="420"/>
      <c r="AF638" s="420"/>
      <c r="AG638" s="420"/>
      <c r="AH638" s="420"/>
      <c r="AI638" s="407"/>
      <c r="AJ638" s="55"/>
    </row>
    <row r="639" spans="19:36">
      <c r="S639" s="169"/>
      <c r="T639" s="169"/>
      <c r="V639" s="177"/>
      <c r="W639" s="178"/>
      <c r="X639" s="169"/>
      <c r="Y639" s="169"/>
      <c r="AB639" s="77"/>
      <c r="AC639" s="420"/>
      <c r="AD639" s="420"/>
      <c r="AE639" s="420"/>
      <c r="AF639" s="420"/>
      <c r="AG639" s="420"/>
      <c r="AH639" s="420"/>
      <c r="AI639" s="407"/>
      <c r="AJ639" s="55"/>
    </row>
    <row r="640" spans="19:36">
      <c r="S640" s="169"/>
      <c r="T640" s="169"/>
      <c r="V640" s="177"/>
      <c r="W640" s="178"/>
      <c r="X640" s="169"/>
      <c r="Y640" s="169"/>
      <c r="AB640" s="77"/>
      <c r="AC640" s="420"/>
      <c r="AD640" s="420"/>
      <c r="AE640" s="420"/>
      <c r="AF640" s="420"/>
      <c r="AG640" s="420"/>
      <c r="AH640" s="420"/>
      <c r="AI640" s="407"/>
      <c r="AJ640" s="55"/>
    </row>
    <row r="641" spans="19:36">
      <c r="S641" s="169"/>
      <c r="T641" s="169"/>
      <c r="V641" s="177"/>
      <c r="W641" s="178"/>
      <c r="X641" s="169"/>
      <c r="Y641" s="169"/>
      <c r="AB641" s="77"/>
      <c r="AC641" s="420"/>
      <c r="AD641" s="420"/>
      <c r="AE641" s="420"/>
      <c r="AF641" s="420"/>
      <c r="AG641" s="420"/>
      <c r="AH641" s="420"/>
      <c r="AI641" s="407"/>
      <c r="AJ641" s="55"/>
    </row>
    <row r="642" spans="19:36">
      <c r="S642" s="169"/>
      <c r="T642" s="169"/>
      <c r="V642" s="177"/>
      <c r="W642" s="178"/>
      <c r="X642" s="169"/>
      <c r="Y642" s="169"/>
      <c r="AB642" s="77"/>
      <c r="AC642" s="420"/>
      <c r="AD642" s="420"/>
      <c r="AE642" s="420"/>
      <c r="AF642" s="420"/>
      <c r="AG642" s="420"/>
      <c r="AH642" s="420"/>
      <c r="AI642" s="407"/>
      <c r="AJ642" s="55"/>
    </row>
    <row r="643" spans="19:36">
      <c r="S643" s="169"/>
      <c r="T643" s="169"/>
      <c r="V643" s="177"/>
      <c r="W643" s="178"/>
      <c r="X643" s="169"/>
      <c r="Y643" s="169"/>
      <c r="AB643" s="77"/>
      <c r="AC643" s="420"/>
      <c r="AD643" s="420"/>
      <c r="AE643" s="420"/>
      <c r="AF643" s="420"/>
      <c r="AG643" s="420"/>
      <c r="AH643" s="420"/>
      <c r="AI643" s="407"/>
      <c r="AJ643" s="55"/>
    </row>
    <row r="644" spans="19:36">
      <c r="S644" s="169"/>
      <c r="T644" s="169"/>
      <c r="V644" s="177"/>
      <c r="W644" s="178"/>
      <c r="X644" s="169"/>
      <c r="Y644" s="169"/>
      <c r="AB644" s="77"/>
      <c r="AC644" s="420"/>
      <c r="AD644" s="420"/>
      <c r="AE644" s="420"/>
      <c r="AF644" s="420"/>
      <c r="AG644" s="420"/>
      <c r="AH644" s="420"/>
      <c r="AI644" s="407"/>
      <c r="AJ644" s="55"/>
    </row>
    <row r="645" spans="19:36">
      <c r="S645" s="169"/>
      <c r="T645" s="169"/>
      <c r="V645" s="177"/>
      <c r="W645" s="178"/>
      <c r="X645" s="169"/>
      <c r="Y645" s="169"/>
      <c r="AB645" s="77"/>
      <c r="AC645" s="420"/>
      <c r="AD645" s="420"/>
      <c r="AE645" s="420"/>
      <c r="AF645" s="420"/>
      <c r="AG645" s="420"/>
      <c r="AH645" s="420"/>
      <c r="AI645" s="407"/>
      <c r="AJ645" s="55"/>
    </row>
    <row r="646" spans="19:36">
      <c r="S646" s="169"/>
      <c r="T646" s="169"/>
      <c r="V646" s="177"/>
      <c r="W646" s="178"/>
      <c r="X646" s="169"/>
      <c r="Y646" s="169"/>
      <c r="AB646" s="77"/>
      <c r="AC646" s="420"/>
      <c r="AD646" s="420"/>
      <c r="AE646" s="420"/>
      <c r="AF646" s="420"/>
      <c r="AG646" s="420"/>
      <c r="AH646" s="420"/>
      <c r="AI646" s="407"/>
      <c r="AJ646" s="55"/>
    </row>
    <row r="647" spans="19:36">
      <c r="S647" s="169"/>
      <c r="T647" s="169"/>
      <c r="V647" s="177"/>
      <c r="W647" s="178"/>
      <c r="X647" s="169"/>
      <c r="Y647" s="169"/>
      <c r="AB647" s="77"/>
      <c r="AC647" s="420"/>
      <c r="AD647" s="420"/>
      <c r="AE647" s="420"/>
      <c r="AF647" s="420"/>
      <c r="AG647" s="420"/>
      <c r="AH647" s="420"/>
      <c r="AI647" s="407"/>
      <c r="AJ647" s="55"/>
    </row>
    <row r="648" spans="19:36">
      <c r="S648" s="169"/>
      <c r="T648" s="169"/>
      <c r="V648" s="177"/>
      <c r="W648" s="178"/>
      <c r="X648" s="169"/>
      <c r="Y648" s="169"/>
      <c r="AB648" s="77"/>
      <c r="AC648" s="420"/>
      <c r="AD648" s="420"/>
      <c r="AE648" s="420"/>
      <c r="AF648" s="420"/>
      <c r="AG648" s="420"/>
      <c r="AH648" s="420"/>
      <c r="AI648" s="407"/>
      <c r="AJ648" s="55"/>
    </row>
    <row r="649" spans="19:36">
      <c r="S649" s="169"/>
      <c r="T649" s="169"/>
      <c r="V649" s="177"/>
      <c r="W649" s="178"/>
      <c r="X649" s="169"/>
      <c r="Y649" s="169"/>
      <c r="AB649" s="77"/>
      <c r="AC649" s="420"/>
      <c r="AD649" s="420"/>
      <c r="AE649" s="420"/>
      <c r="AF649" s="420"/>
      <c r="AG649" s="420"/>
      <c r="AH649" s="420"/>
      <c r="AI649" s="407"/>
      <c r="AJ649" s="55"/>
    </row>
    <row r="650" spans="19:36">
      <c r="S650" s="169"/>
      <c r="T650" s="169"/>
      <c r="V650" s="177"/>
      <c r="W650" s="178"/>
      <c r="X650" s="169"/>
      <c r="Y650" s="169"/>
      <c r="AB650" s="77"/>
      <c r="AC650" s="420"/>
      <c r="AD650" s="420"/>
      <c r="AE650" s="420"/>
      <c r="AF650" s="420"/>
      <c r="AG650" s="420"/>
      <c r="AH650" s="420"/>
      <c r="AI650" s="407"/>
      <c r="AJ650" s="55"/>
    </row>
    <row r="651" spans="19:36">
      <c r="S651" s="169"/>
      <c r="T651" s="169"/>
      <c r="V651" s="177"/>
      <c r="W651" s="178"/>
      <c r="X651" s="169"/>
      <c r="Y651" s="169"/>
      <c r="AB651" s="77"/>
      <c r="AC651" s="420"/>
      <c r="AD651" s="420"/>
      <c r="AE651" s="420"/>
      <c r="AF651" s="420"/>
      <c r="AG651" s="420"/>
      <c r="AH651" s="420"/>
      <c r="AI651" s="407"/>
      <c r="AJ651" s="55"/>
    </row>
    <row r="652" spans="19:36">
      <c r="S652" s="169"/>
      <c r="T652" s="169"/>
      <c r="V652" s="177"/>
      <c r="W652" s="178"/>
      <c r="X652" s="169"/>
      <c r="Y652" s="169"/>
      <c r="AB652" s="77"/>
      <c r="AC652" s="420"/>
      <c r="AD652" s="420"/>
      <c r="AE652" s="420"/>
      <c r="AF652" s="420"/>
      <c r="AG652" s="420"/>
      <c r="AH652" s="420"/>
      <c r="AI652" s="407"/>
      <c r="AJ652" s="55"/>
    </row>
    <row r="653" spans="19:36">
      <c r="S653" s="169"/>
      <c r="T653" s="169"/>
      <c r="V653" s="177"/>
      <c r="W653" s="178"/>
      <c r="X653" s="169"/>
      <c r="Y653" s="169"/>
      <c r="AB653" s="77"/>
      <c r="AC653" s="420"/>
      <c r="AD653" s="420"/>
      <c r="AE653" s="420"/>
      <c r="AF653" s="420"/>
      <c r="AG653" s="420"/>
      <c r="AH653" s="420"/>
      <c r="AI653" s="407"/>
      <c r="AJ653" s="55"/>
    </row>
    <row r="654" spans="19:36">
      <c r="S654" s="169"/>
      <c r="T654" s="169"/>
      <c r="V654" s="177"/>
      <c r="W654" s="178"/>
      <c r="X654" s="169"/>
      <c r="Y654" s="169"/>
      <c r="AB654" s="77"/>
      <c r="AC654" s="420"/>
      <c r="AD654" s="420"/>
      <c r="AE654" s="420"/>
      <c r="AF654" s="420"/>
      <c r="AG654" s="420"/>
      <c r="AH654" s="420"/>
      <c r="AI654" s="407"/>
      <c r="AJ654" s="55"/>
    </row>
    <row r="655" spans="19:36">
      <c r="S655" s="169"/>
      <c r="T655" s="169"/>
      <c r="V655" s="177"/>
      <c r="W655" s="178"/>
      <c r="X655" s="169"/>
      <c r="Y655" s="169"/>
      <c r="AB655" s="77"/>
      <c r="AC655" s="420"/>
      <c r="AD655" s="420"/>
      <c r="AE655" s="420"/>
      <c r="AF655" s="420"/>
      <c r="AG655" s="420"/>
      <c r="AH655" s="420"/>
      <c r="AI655" s="407"/>
      <c r="AJ655" s="55"/>
    </row>
    <row r="656" spans="19:36">
      <c r="S656" s="169"/>
      <c r="T656" s="169"/>
      <c r="V656" s="177"/>
      <c r="W656" s="178"/>
      <c r="X656" s="169"/>
      <c r="Y656" s="169"/>
      <c r="AB656" s="77"/>
      <c r="AC656" s="420"/>
      <c r="AD656" s="420"/>
      <c r="AE656" s="420"/>
      <c r="AF656" s="420"/>
      <c r="AG656" s="420"/>
      <c r="AH656" s="420"/>
      <c r="AI656" s="407"/>
      <c r="AJ656" s="55"/>
    </row>
    <row r="657" spans="19:36">
      <c r="S657" s="169"/>
      <c r="T657" s="169"/>
      <c r="V657" s="177"/>
      <c r="W657" s="178"/>
      <c r="X657" s="169"/>
      <c r="Y657" s="169"/>
      <c r="AB657" s="77"/>
      <c r="AC657" s="420"/>
      <c r="AD657" s="420"/>
      <c r="AE657" s="420"/>
      <c r="AF657" s="420"/>
      <c r="AG657" s="420"/>
      <c r="AH657" s="420"/>
      <c r="AI657" s="407"/>
      <c r="AJ657" s="55"/>
    </row>
    <row r="658" spans="19:36">
      <c r="S658" s="169"/>
      <c r="T658" s="169"/>
      <c r="V658" s="177"/>
      <c r="W658" s="178"/>
      <c r="X658" s="169"/>
      <c r="Y658" s="169"/>
      <c r="AB658" s="77"/>
      <c r="AC658" s="420"/>
      <c r="AD658" s="420"/>
      <c r="AE658" s="420"/>
      <c r="AF658" s="420"/>
      <c r="AG658" s="420"/>
      <c r="AH658" s="420"/>
      <c r="AI658" s="407"/>
      <c r="AJ658" s="55"/>
    </row>
    <row r="659" spans="19:36">
      <c r="S659" s="169"/>
      <c r="T659" s="169"/>
      <c r="V659" s="177"/>
      <c r="W659" s="178"/>
      <c r="X659" s="169"/>
      <c r="Y659" s="169"/>
      <c r="AB659" s="77"/>
      <c r="AC659" s="420"/>
      <c r="AD659" s="420"/>
      <c r="AE659" s="420"/>
      <c r="AF659" s="420"/>
      <c r="AG659" s="420"/>
      <c r="AH659" s="420"/>
      <c r="AI659" s="407"/>
      <c r="AJ659" s="55"/>
    </row>
    <row r="660" spans="19:36">
      <c r="S660" s="169"/>
      <c r="T660" s="169"/>
      <c r="V660" s="177"/>
      <c r="W660" s="178"/>
      <c r="X660" s="169"/>
      <c r="Y660" s="169"/>
      <c r="AB660" s="77"/>
      <c r="AC660" s="420"/>
      <c r="AD660" s="420"/>
      <c r="AE660" s="420"/>
      <c r="AF660" s="420"/>
      <c r="AG660" s="420"/>
      <c r="AH660" s="420"/>
      <c r="AI660" s="407"/>
      <c r="AJ660" s="55"/>
    </row>
    <row r="661" spans="19:36">
      <c r="S661" s="169"/>
      <c r="T661" s="169"/>
      <c r="V661" s="177"/>
      <c r="W661" s="178"/>
      <c r="X661" s="169"/>
      <c r="Y661" s="169"/>
      <c r="AB661" s="77"/>
      <c r="AC661" s="420"/>
      <c r="AD661" s="420"/>
      <c r="AE661" s="420"/>
      <c r="AF661" s="420"/>
      <c r="AG661" s="420"/>
      <c r="AH661" s="420"/>
      <c r="AI661" s="407"/>
      <c r="AJ661" s="55"/>
    </row>
    <row r="662" spans="19:36">
      <c r="S662" s="169"/>
      <c r="T662" s="169"/>
      <c r="V662" s="177"/>
      <c r="W662" s="178"/>
      <c r="X662" s="169"/>
      <c r="Y662" s="169"/>
      <c r="AB662" s="77"/>
      <c r="AC662" s="420"/>
      <c r="AD662" s="420"/>
      <c r="AE662" s="420"/>
      <c r="AF662" s="420"/>
      <c r="AG662" s="420"/>
      <c r="AH662" s="420"/>
      <c r="AI662" s="407"/>
      <c r="AJ662" s="55"/>
    </row>
    <row r="663" spans="19:36">
      <c r="S663" s="169"/>
      <c r="T663" s="169"/>
      <c r="V663" s="177"/>
      <c r="W663" s="178"/>
      <c r="X663" s="169"/>
      <c r="Y663" s="169"/>
      <c r="AB663" s="77"/>
      <c r="AC663" s="420"/>
      <c r="AD663" s="420"/>
      <c r="AE663" s="420"/>
      <c r="AF663" s="420"/>
      <c r="AG663" s="420"/>
      <c r="AH663" s="420"/>
      <c r="AI663" s="407"/>
      <c r="AJ663" s="55"/>
    </row>
    <row r="664" spans="19:36">
      <c r="S664" s="169"/>
      <c r="T664" s="169"/>
      <c r="V664" s="177"/>
      <c r="W664" s="178"/>
      <c r="X664" s="169"/>
      <c r="Y664" s="169"/>
      <c r="AB664" s="77"/>
      <c r="AC664" s="420"/>
      <c r="AD664" s="420"/>
      <c r="AE664" s="420"/>
      <c r="AF664" s="420"/>
      <c r="AG664" s="420"/>
      <c r="AH664" s="420"/>
      <c r="AI664" s="407"/>
      <c r="AJ664" s="55"/>
    </row>
    <row r="665" spans="19:36">
      <c r="S665" s="169"/>
      <c r="T665" s="169"/>
      <c r="V665" s="177"/>
      <c r="W665" s="178"/>
      <c r="X665" s="169"/>
      <c r="Y665" s="169"/>
      <c r="AB665" s="77"/>
      <c r="AC665" s="420"/>
      <c r="AD665" s="420"/>
      <c r="AE665" s="420"/>
      <c r="AF665" s="420"/>
      <c r="AG665" s="420"/>
      <c r="AH665" s="420"/>
      <c r="AI665" s="407"/>
      <c r="AJ665" s="55"/>
    </row>
    <row r="666" spans="19:36">
      <c r="S666" s="169"/>
      <c r="T666" s="169"/>
      <c r="V666" s="177"/>
      <c r="W666" s="178"/>
      <c r="X666" s="169"/>
      <c r="Y666" s="169"/>
      <c r="AB666" s="77"/>
      <c r="AC666" s="420"/>
      <c r="AD666" s="420"/>
      <c r="AE666" s="420"/>
      <c r="AF666" s="420"/>
      <c r="AG666" s="420"/>
      <c r="AH666" s="420"/>
      <c r="AI666" s="407"/>
      <c r="AJ666" s="55"/>
    </row>
    <row r="667" spans="19:36">
      <c r="S667" s="169"/>
      <c r="T667" s="169"/>
      <c r="V667" s="177"/>
      <c r="W667" s="178"/>
      <c r="X667" s="169"/>
      <c r="Y667" s="169"/>
      <c r="AB667" s="77"/>
      <c r="AC667" s="420"/>
      <c r="AD667" s="420"/>
      <c r="AE667" s="420"/>
      <c r="AF667" s="420"/>
      <c r="AG667" s="420"/>
      <c r="AH667" s="420"/>
      <c r="AI667" s="407"/>
      <c r="AJ667" s="55"/>
    </row>
    <row r="668" spans="19:36">
      <c r="S668" s="169"/>
      <c r="T668" s="169"/>
      <c r="V668" s="177"/>
      <c r="W668" s="178"/>
      <c r="X668" s="169"/>
      <c r="Y668" s="169"/>
      <c r="AB668" s="77"/>
      <c r="AC668" s="420"/>
      <c r="AD668" s="420"/>
      <c r="AE668" s="420"/>
      <c r="AF668" s="420"/>
      <c r="AG668" s="420"/>
      <c r="AH668" s="420"/>
      <c r="AI668" s="407"/>
      <c r="AJ668" s="55"/>
    </row>
    <row r="669" spans="19:36">
      <c r="S669" s="169"/>
      <c r="T669" s="169"/>
      <c r="V669" s="177"/>
      <c r="W669" s="178"/>
      <c r="X669" s="169"/>
      <c r="Y669" s="169"/>
      <c r="AB669" s="77"/>
      <c r="AC669" s="420"/>
      <c r="AD669" s="420"/>
      <c r="AE669" s="420"/>
      <c r="AF669" s="420"/>
      <c r="AG669" s="420"/>
      <c r="AH669" s="420"/>
      <c r="AI669" s="407"/>
      <c r="AJ669" s="55"/>
    </row>
    <row r="670" spans="19:36">
      <c r="S670" s="169"/>
      <c r="T670" s="169"/>
      <c r="V670" s="177"/>
      <c r="W670" s="178"/>
      <c r="X670" s="169"/>
      <c r="Y670" s="169"/>
      <c r="AB670" s="77"/>
      <c r="AC670" s="420"/>
      <c r="AD670" s="420"/>
      <c r="AE670" s="420"/>
      <c r="AF670" s="420"/>
      <c r="AG670" s="420"/>
      <c r="AH670" s="420"/>
      <c r="AI670" s="407"/>
      <c r="AJ670" s="55"/>
    </row>
    <row r="671" spans="19:36">
      <c r="S671" s="169"/>
      <c r="T671" s="169"/>
      <c r="V671" s="177"/>
      <c r="W671" s="178"/>
      <c r="X671" s="169"/>
      <c r="Y671" s="169"/>
      <c r="AB671" s="77"/>
      <c r="AC671" s="420"/>
      <c r="AD671" s="420"/>
      <c r="AE671" s="420"/>
      <c r="AF671" s="420"/>
      <c r="AG671" s="420"/>
      <c r="AH671" s="420"/>
      <c r="AI671" s="407"/>
      <c r="AJ671" s="55"/>
    </row>
    <row r="672" spans="19:36">
      <c r="S672" s="169"/>
      <c r="T672" s="169"/>
      <c r="V672" s="177"/>
      <c r="W672" s="178"/>
      <c r="X672" s="169"/>
      <c r="Y672" s="169"/>
      <c r="AB672" s="77"/>
      <c r="AC672" s="420"/>
      <c r="AD672" s="420"/>
      <c r="AE672" s="420"/>
      <c r="AF672" s="420"/>
      <c r="AG672" s="420"/>
      <c r="AH672" s="420"/>
      <c r="AI672" s="407"/>
      <c r="AJ672" s="55"/>
    </row>
    <row r="673" spans="19:36">
      <c r="S673" s="169"/>
      <c r="T673" s="169"/>
      <c r="V673" s="177"/>
      <c r="W673" s="178"/>
      <c r="X673" s="169"/>
      <c r="Y673" s="169"/>
      <c r="AB673" s="77"/>
      <c r="AC673" s="420"/>
      <c r="AD673" s="420"/>
      <c r="AE673" s="420"/>
      <c r="AF673" s="420"/>
      <c r="AG673" s="420"/>
      <c r="AH673" s="420"/>
      <c r="AI673" s="407"/>
      <c r="AJ673" s="55"/>
    </row>
    <row r="674" spans="19:36">
      <c r="S674" s="169"/>
      <c r="T674" s="169"/>
      <c r="V674" s="177"/>
      <c r="W674" s="178"/>
      <c r="X674" s="169"/>
      <c r="Y674" s="169"/>
      <c r="AB674" s="77"/>
      <c r="AC674" s="420"/>
      <c r="AD674" s="420"/>
      <c r="AE674" s="420"/>
      <c r="AF674" s="420"/>
      <c r="AG674" s="420"/>
      <c r="AH674" s="420"/>
      <c r="AI674" s="407"/>
      <c r="AJ674" s="55"/>
    </row>
    <row r="675" spans="19:36">
      <c r="S675" s="169"/>
      <c r="T675" s="169"/>
      <c r="V675" s="177"/>
      <c r="W675" s="178"/>
      <c r="X675" s="169"/>
      <c r="Y675" s="169"/>
      <c r="AB675" s="77"/>
      <c r="AC675" s="420"/>
      <c r="AD675" s="420"/>
      <c r="AE675" s="420"/>
      <c r="AF675" s="420"/>
      <c r="AG675" s="420"/>
      <c r="AH675" s="420"/>
      <c r="AI675" s="407"/>
      <c r="AJ675" s="55"/>
    </row>
    <row r="676" spans="19:36">
      <c r="S676" s="169"/>
      <c r="T676" s="169"/>
      <c r="V676" s="177"/>
      <c r="W676" s="178"/>
      <c r="X676" s="169"/>
      <c r="Y676" s="169"/>
      <c r="AB676" s="77"/>
      <c r="AC676" s="420"/>
      <c r="AD676" s="420"/>
      <c r="AE676" s="420"/>
      <c r="AF676" s="420"/>
      <c r="AG676" s="420"/>
      <c r="AH676" s="420"/>
      <c r="AI676" s="407"/>
      <c r="AJ676" s="55"/>
    </row>
    <row r="677" spans="19:36">
      <c r="S677" s="169"/>
      <c r="T677" s="169"/>
      <c r="V677" s="177"/>
      <c r="W677" s="178"/>
      <c r="X677" s="169"/>
      <c r="Y677" s="169"/>
      <c r="AB677" s="77"/>
      <c r="AC677" s="420"/>
      <c r="AD677" s="420"/>
      <c r="AE677" s="420"/>
      <c r="AF677" s="420"/>
      <c r="AG677" s="420"/>
      <c r="AH677" s="420"/>
      <c r="AI677" s="407"/>
      <c r="AJ677" s="55"/>
    </row>
    <row r="678" spans="19:36">
      <c r="S678" s="169"/>
      <c r="T678" s="169"/>
      <c r="V678" s="177"/>
      <c r="W678" s="178"/>
      <c r="X678" s="169"/>
      <c r="Y678" s="169"/>
      <c r="AB678" s="77"/>
      <c r="AC678" s="420"/>
      <c r="AD678" s="420"/>
      <c r="AE678" s="420"/>
      <c r="AF678" s="420"/>
      <c r="AG678" s="420"/>
      <c r="AH678" s="420"/>
      <c r="AI678" s="407"/>
      <c r="AJ678" s="55"/>
    </row>
    <row r="679" spans="19:36">
      <c r="S679" s="169"/>
      <c r="T679" s="169"/>
      <c r="V679" s="177"/>
      <c r="W679" s="178"/>
      <c r="X679" s="169"/>
      <c r="Y679" s="169"/>
      <c r="AB679" s="77"/>
      <c r="AC679" s="420"/>
      <c r="AD679" s="420"/>
      <c r="AE679" s="420"/>
      <c r="AF679" s="420"/>
      <c r="AG679" s="420"/>
      <c r="AH679" s="420"/>
      <c r="AI679" s="407"/>
      <c r="AJ679" s="55"/>
    </row>
    <row r="680" spans="19:36">
      <c r="S680" s="169"/>
      <c r="T680" s="169"/>
      <c r="V680" s="177"/>
      <c r="W680" s="178"/>
      <c r="X680" s="169"/>
      <c r="Y680" s="169"/>
      <c r="AB680" s="77"/>
      <c r="AC680" s="420"/>
      <c r="AD680" s="420"/>
      <c r="AE680" s="420"/>
      <c r="AF680" s="420"/>
      <c r="AG680" s="420"/>
      <c r="AH680" s="420"/>
      <c r="AI680" s="407"/>
      <c r="AJ680" s="55"/>
    </row>
    <row r="681" spans="19:36">
      <c r="S681" s="169"/>
      <c r="T681" s="169"/>
      <c r="V681" s="177"/>
      <c r="W681" s="178"/>
      <c r="X681" s="169"/>
      <c r="Y681" s="169"/>
      <c r="AB681" s="77"/>
      <c r="AC681" s="420"/>
      <c r="AD681" s="420"/>
      <c r="AE681" s="420"/>
      <c r="AF681" s="420"/>
      <c r="AG681" s="420"/>
      <c r="AH681" s="420"/>
      <c r="AI681" s="407"/>
      <c r="AJ681" s="55"/>
    </row>
    <row r="682" spans="19:36">
      <c r="S682" s="169"/>
      <c r="T682" s="169"/>
      <c r="V682" s="177"/>
      <c r="W682" s="178"/>
      <c r="X682" s="169"/>
      <c r="Y682" s="169"/>
      <c r="AB682" s="77"/>
      <c r="AC682" s="420"/>
      <c r="AD682" s="420"/>
      <c r="AE682" s="420"/>
      <c r="AF682" s="420"/>
      <c r="AG682" s="420"/>
      <c r="AH682" s="420"/>
      <c r="AI682" s="407"/>
      <c r="AJ682" s="55"/>
    </row>
    <row r="683" spans="19:36">
      <c r="S683" s="169"/>
      <c r="T683" s="169"/>
      <c r="V683" s="177"/>
      <c r="W683" s="178"/>
      <c r="X683" s="169"/>
      <c r="Y683" s="169"/>
      <c r="AB683" s="77"/>
      <c r="AC683" s="420"/>
      <c r="AD683" s="420"/>
      <c r="AE683" s="420"/>
      <c r="AF683" s="420"/>
      <c r="AG683" s="420"/>
      <c r="AH683" s="420"/>
      <c r="AI683" s="407"/>
      <c r="AJ683" s="55"/>
    </row>
    <row r="684" spans="19:36">
      <c r="S684" s="169"/>
      <c r="T684" s="169"/>
      <c r="V684" s="177"/>
      <c r="W684" s="178"/>
      <c r="X684" s="169"/>
      <c r="Y684" s="169"/>
      <c r="AB684" s="77"/>
      <c r="AC684" s="420"/>
      <c r="AD684" s="420"/>
      <c r="AE684" s="420"/>
      <c r="AF684" s="420"/>
      <c r="AG684" s="420"/>
      <c r="AH684" s="420"/>
      <c r="AI684" s="407"/>
      <c r="AJ684" s="55"/>
    </row>
    <row r="685" spans="19:36">
      <c r="S685" s="169"/>
      <c r="T685" s="169"/>
      <c r="V685" s="177"/>
      <c r="W685" s="178"/>
      <c r="X685" s="169"/>
      <c r="Y685" s="169"/>
      <c r="AB685" s="77"/>
      <c r="AC685" s="420"/>
      <c r="AD685" s="420"/>
      <c r="AE685" s="420"/>
      <c r="AF685" s="420"/>
      <c r="AG685" s="420"/>
      <c r="AH685" s="420"/>
      <c r="AI685" s="407"/>
      <c r="AJ685" s="55"/>
    </row>
    <row r="686" spans="19:36">
      <c r="S686" s="169"/>
      <c r="T686" s="169"/>
      <c r="V686" s="177"/>
      <c r="W686" s="178"/>
      <c r="X686" s="169"/>
      <c r="Y686" s="169"/>
      <c r="AB686" s="77"/>
      <c r="AC686" s="420"/>
      <c r="AD686" s="420"/>
      <c r="AE686" s="420"/>
      <c r="AF686" s="420"/>
      <c r="AG686" s="420"/>
      <c r="AH686" s="420"/>
      <c r="AI686" s="407"/>
      <c r="AJ686" s="55"/>
    </row>
    <row r="687" spans="19:36">
      <c r="S687" s="169"/>
      <c r="T687" s="169"/>
      <c r="V687" s="177"/>
      <c r="W687" s="178"/>
      <c r="X687" s="169"/>
      <c r="Y687" s="169"/>
      <c r="AB687" s="77"/>
      <c r="AC687" s="420"/>
      <c r="AD687" s="420"/>
      <c r="AE687" s="420"/>
      <c r="AF687" s="420"/>
      <c r="AG687" s="420"/>
      <c r="AH687" s="420"/>
      <c r="AI687" s="407"/>
      <c r="AJ687" s="55"/>
    </row>
    <row r="688" spans="19:36">
      <c r="S688" s="169"/>
      <c r="T688" s="169"/>
      <c r="V688" s="177"/>
      <c r="W688" s="178"/>
      <c r="X688" s="169"/>
      <c r="Y688" s="169"/>
      <c r="AB688" s="77"/>
      <c r="AC688" s="420"/>
      <c r="AD688" s="420"/>
      <c r="AE688" s="420"/>
      <c r="AF688" s="420"/>
      <c r="AG688" s="420"/>
      <c r="AH688" s="420"/>
      <c r="AI688" s="407"/>
      <c r="AJ688" s="55"/>
    </row>
    <row r="689" spans="19:36">
      <c r="S689" s="169"/>
      <c r="T689" s="169"/>
      <c r="V689" s="177"/>
      <c r="W689" s="178"/>
      <c r="X689" s="169"/>
      <c r="Y689" s="169"/>
      <c r="AB689" s="77"/>
      <c r="AC689" s="420"/>
      <c r="AD689" s="420"/>
      <c r="AE689" s="420"/>
      <c r="AF689" s="420"/>
      <c r="AG689" s="420"/>
      <c r="AH689" s="420"/>
      <c r="AI689" s="407"/>
      <c r="AJ689" s="55"/>
    </row>
    <row r="690" spans="19:36">
      <c r="S690" s="169"/>
      <c r="T690" s="169"/>
      <c r="V690" s="177"/>
      <c r="W690" s="178"/>
      <c r="X690" s="169"/>
      <c r="Y690" s="169"/>
      <c r="AB690" s="77"/>
      <c r="AC690" s="420"/>
      <c r="AD690" s="420"/>
      <c r="AE690" s="420"/>
      <c r="AF690" s="420"/>
      <c r="AG690" s="420"/>
      <c r="AH690" s="420"/>
      <c r="AI690" s="407"/>
      <c r="AJ690" s="55"/>
    </row>
    <row r="691" spans="19:36">
      <c r="S691" s="169"/>
      <c r="T691" s="169"/>
      <c r="V691" s="177"/>
      <c r="W691" s="178"/>
      <c r="X691" s="169"/>
      <c r="Y691" s="169"/>
      <c r="AB691" s="77"/>
      <c r="AC691" s="420"/>
      <c r="AD691" s="420"/>
      <c r="AE691" s="420"/>
      <c r="AF691" s="420"/>
      <c r="AG691" s="420"/>
      <c r="AH691" s="420"/>
      <c r="AI691" s="407"/>
      <c r="AJ691" s="55"/>
    </row>
    <row r="692" spans="19:36">
      <c r="S692" s="169"/>
      <c r="T692" s="169"/>
      <c r="V692" s="177"/>
      <c r="W692" s="178"/>
      <c r="X692" s="169"/>
      <c r="Y692" s="169"/>
      <c r="AB692" s="77"/>
      <c r="AC692" s="420"/>
      <c r="AD692" s="420"/>
      <c r="AE692" s="420"/>
      <c r="AF692" s="420"/>
      <c r="AG692" s="420"/>
      <c r="AH692" s="420"/>
      <c r="AI692" s="407"/>
      <c r="AJ692" s="55"/>
    </row>
    <row r="693" spans="19:36">
      <c r="S693" s="169"/>
      <c r="T693" s="169"/>
      <c r="V693" s="177"/>
      <c r="W693" s="178"/>
      <c r="X693" s="169"/>
      <c r="Y693" s="169"/>
      <c r="AB693" s="77"/>
      <c r="AC693" s="420"/>
      <c r="AD693" s="420"/>
      <c r="AE693" s="420"/>
      <c r="AF693" s="420"/>
      <c r="AG693" s="420"/>
      <c r="AH693" s="420"/>
      <c r="AI693" s="407"/>
      <c r="AJ693" s="55"/>
    </row>
    <row r="694" spans="19:36">
      <c r="S694" s="169"/>
      <c r="T694" s="169"/>
      <c r="V694" s="177"/>
      <c r="W694" s="178"/>
      <c r="X694" s="169"/>
      <c r="Y694" s="169"/>
      <c r="AB694" s="77"/>
      <c r="AC694" s="420"/>
      <c r="AD694" s="420"/>
      <c r="AE694" s="420"/>
      <c r="AF694" s="420"/>
      <c r="AG694" s="420"/>
      <c r="AH694" s="420"/>
      <c r="AI694" s="407"/>
      <c r="AJ694" s="55"/>
    </row>
    <row r="695" spans="19:36">
      <c r="S695" s="169"/>
      <c r="T695" s="169"/>
      <c r="V695" s="177"/>
      <c r="W695" s="178"/>
      <c r="X695" s="169"/>
      <c r="Y695" s="169"/>
      <c r="AB695" s="77"/>
      <c r="AC695" s="420"/>
      <c r="AD695" s="420"/>
      <c r="AE695" s="420"/>
      <c r="AF695" s="420"/>
      <c r="AG695" s="420"/>
      <c r="AH695" s="420"/>
      <c r="AI695" s="407"/>
      <c r="AJ695" s="55"/>
    </row>
    <row r="696" spans="19:36">
      <c r="S696" s="169"/>
      <c r="T696" s="169"/>
      <c r="V696" s="177"/>
      <c r="W696" s="178"/>
      <c r="X696" s="169"/>
      <c r="Y696" s="169"/>
      <c r="AB696" s="77"/>
      <c r="AC696" s="420"/>
      <c r="AD696" s="420"/>
      <c r="AE696" s="420"/>
      <c r="AF696" s="420"/>
      <c r="AG696" s="420"/>
      <c r="AH696" s="420"/>
      <c r="AI696" s="407"/>
      <c r="AJ696" s="55"/>
    </row>
    <row r="697" spans="19:36">
      <c r="S697" s="169"/>
      <c r="T697" s="169"/>
      <c r="V697" s="177"/>
      <c r="W697" s="178"/>
      <c r="X697" s="169"/>
      <c r="Y697" s="169"/>
      <c r="AB697" s="77"/>
      <c r="AC697" s="420"/>
      <c r="AD697" s="420"/>
      <c r="AE697" s="420"/>
      <c r="AF697" s="420"/>
      <c r="AG697" s="420"/>
      <c r="AH697" s="420"/>
      <c r="AI697" s="407"/>
      <c r="AJ697" s="55"/>
    </row>
    <row r="698" spans="19:36">
      <c r="S698" s="169"/>
      <c r="T698" s="169"/>
      <c r="V698" s="177"/>
      <c r="W698" s="178"/>
      <c r="X698" s="169"/>
      <c r="Y698" s="169"/>
      <c r="AB698" s="77"/>
      <c r="AC698" s="420"/>
      <c r="AD698" s="420"/>
      <c r="AE698" s="420"/>
      <c r="AF698" s="420"/>
      <c r="AG698" s="420"/>
      <c r="AH698" s="420"/>
      <c r="AI698" s="407"/>
      <c r="AJ698" s="55"/>
    </row>
    <row r="699" spans="19:36">
      <c r="S699" s="169"/>
      <c r="T699" s="169"/>
      <c r="V699" s="177"/>
      <c r="W699" s="178"/>
      <c r="X699" s="169"/>
      <c r="Y699" s="169"/>
      <c r="AB699" s="77"/>
      <c r="AC699" s="420"/>
      <c r="AD699" s="420"/>
      <c r="AE699" s="420"/>
      <c r="AF699" s="420"/>
      <c r="AG699" s="420"/>
      <c r="AH699" s="420"/>
      <c r="AI699" s="407"/>
      <c r="AJ699" s="55"/>
    </row>
    <row r="700" spans="19:36">
      <c r="S700" s="169"/>
      <c r="T700" s="169"/>
      <c r="V700" s="177"/>
      <c r="W700" s="178"/>
      <c r="X700" s="169"/>
      <c r="Y700" s="169"/>
      <c r="AB700" s="77"/>
      <c r="AC700" s="420"/>
      <c r="AD700" s="420"/>
      <c r="AE700" s="420"/>
      <c r="AF700" s="420"/>
      <c r="AG700" s="420"/>
      <c r="AH700" s="420"/>
      <c r="AI700" s="407"/>
      <c r="AJ700" s="55"/>
    </row>
    <row r="701" spans="19:36">
      <c r="S701" s="169"/>
      <c r="T701" s="169"/>
      <c r="V701" s="177"/>
      <c r="W701" s="178"/>
      <c r="X701" s="169"/>
      <c r="Y701" s="169"/>
      <c r="AB701" s="77"/>
      <c r="AC701" s="420"/>
      <c r="AD701" s="420"/>
      <c r="AE701" s="420"/>
      <c r="AF701" s="420"/>
      <c r="AG701" s="420"/>
      <c r="AH701" s="420"/>
      <c r="AI701" s="407"/>
      <c r="AJ701" s="55"/>
    </row>
    <row r="702" spans="19:36">
      <c r="S702" s="169"/>
      <c r="T702" s="169"/>
      <c r="V702" s="177"/>
      <c r="W702" s="178"/>
      <c r="X702" s="169"/>
      <c r="Y702" s="169"/>
      <c r="AB702" s="77"/>
      <c r="AC702" s="420"/>
      <c r="AD702" s="420"/>
      <c r="AE702" s="420"/>
      <c r="AF702" s="420"/>
      <c r="AG702" s="420"/>
      <c r="AH702" s="420"/>
      <c r="AI702" s="407"/>
      <c r="AJ702" s="55"/>
    </row>
    <row r="703" spans="19:36">
      <c r="S703" s="169"/>
      <c r="T703" s="169"/>
      <c r="V703" s="177"/>
      <c r="W703" s="178"/>
      <c r="X703" s="169"/>
      <c r="Y703" s="169"/>
      <c r="AB703" s="77"/>
      <c r="AC703" s="420"/>
      <c r="AD703" s="420"/>
      <c r="AE703" s="420"/>
      <c r="AF703" s="420"/>
      <c r="AG703" s="420"/>
      <c r="AH703" s="420"/>
      <c r="AI703" s="407"/>
      <c r="AJ703" s="55"/>
    </row>
    <row r="704" spans="19:36">
      <c r="S704" s="169"/>
      <c r="T704" s="169"/>
      <c r="V704" s="177"/>
      <c r="W704" s="178"/>
      <c r="X704" s="169"/>
      <c r="Y704" s="169"/>
      <c r="AB704" s="77"/>
      <c r="AC704" s="420"/>
      <c r="AD704" s="420"/>
      <c r="AE704" s="420"/>
      <c r="AF704" s="420"/>
      <c r="AG704" s="420"/>
      <c r="AH704" s="420"/>
      <c r="AI704" s="407"/>
      <c r="AJ704" s="55"/>
    </row>
    <row r="705" spans="19:36">
      <c r="S705" s="169"/>
      <c r="T705" s="169"/>
      <c r="V705" s="177"/>
      <c r="W705" s="178"/>
      <c r="X705" s="169"/>
      <c r="Y705" s="169"/>
      <c r="AB705" s="77"/>
      <c r="AC705" s="420"/>
      <c r="AD705" s="420"/>
      <c r="AE705" s="420"/>
      <c r="AF705" s="420"/>
      <c r="AG705" s="420"/>
      <c r="AH705" s="420"/>
      <c r="AI705" s="407"/>
      <c r="AJ705" s="55"/>
    </row>
    <row r="706" spans="19:36">
      <c r="S706" s="169"/>
      <c r="T706" s="169"/>
      <c r="V706" s="177"/>
      <c r="W706" s="178"/>
      <c r="X706" s="169"/>
      <c r="Y706" s="169"/>
      <c r="AB706" s="77"/>
      <c r="AC706" s="420"/>
      <c r="AD706" s="420"/>
      <c r="AE706" s="420"/>
      <c r="AF706" s="420"/>
      <c r="AG706" s="420"/>
      <c r="AH706" s="420"/>
      <c r="AI706" s="407"/>
      <c r="AJ706" s="55"/>
    </row>
    <row r="707" spans="19:36">
      <c r="S707" s="169"/>
      <c r="T707" s="169"/>
      <c r="V707" s="177"/>
      <c r="W707" s="178"/>
      <c r="X707" s="169"/>
      <c r="Y707" s="169"/>
      <c r="AB707" s="77"/>
      <c r="AC707" s="420"/>
      <c r="AD707" s="420"/>
      <c r="AE707" s="420"/>
      <c r="AF707" s="420"/>
      <c r="AG707" s="420"/>
      <c r="AH707" s="420"/>
      <c r="AI707" s="407"/>
      <c r="AJ707" s="55"/>
    </row>
    <row r="708" spans="19:36">
      <c r="S708" s="169"/>
      <c r="T708" s="169"/>
      <c r="W708" s="178"/>
      <c r="X708" s="169"/>
      <c r="Y708" s="169"/>
      <c r="AB708" s="77"/>
      <c r="AC708" s="420"/>
      <c r="AD708" s="420"/>
      <c r="AE708" s="420"/>
      <c r="AF708" s="420"/>
      <c r="AG708" s="420"/>
      <c r="AH708" s="420"/>
      <c r="AI708" s="407"/>
      <c r="AJ708" s="55"/>
    </row>
    <row r="709" spans="19:36">
      <c r="S709" s="169"/>
      <c r="T709" s="169"/>
      <c r="W709" s="178"/>
      <c r="X709" s="169"/>
      <c r="Y709" s="169"/>
      <c r="AB709" s="77"/>
      <c r="AC709" s="420"/>
      <c r="AD709" s="420"/>
      <c r="AE709" s="420"/>
      <c r="AF709" s="420"/>
      <c r="AG709" s="420"/>
      <c r="AH709" s="420"/>
      <c r="AI709" s="407"/>
      <c r="AJ709" s="55"/>
    </row>
    <row r="710" spans="19:36">
      <c r="S710" s="169"/>
      <c r="T710" s="169"/>
      <c r="W710" s="178"/>
      <c r="X710" s="169"/>
      <c r="Y710" s="169"/>
      <c r="AB710" s="77"/>
      <c r="AC710" s="420"/>
      <c r="AD710" s="420"/>
      <c r="AE710" s="420"/>
      <c r="AF710" s="420"/>
      <c r="AG710" s="420"/>
      <c r="AH710" s="420"/>
      <c r="AI710" s="407"/>
      <c r="AJ710" s="55"/>
    </row>
    <row r="711" spans="19:36">
      <c r="S711" s="169"/>
      <c r="T711" s="169"/>
      <c r="W711" s="178"/>
      <c r="X711" s="169"/>
      <c r="Y711" s="169"/>
      <c r="AB711" s="77"/>
      <c r="AC711" s="420"/>
      <c r="AD711" s="420"/>
      <c r="AE711" s="420"/>
      <c r="AF711" s="420"/>
      <c r="AG711" s="420"/>
      <c r="AH711" s="420"/>
      <c r="AI711" s="407"/>
      <c r="AJ711" s="55"/>
    </row>
    <row r="712" spans="19:36">
      <c r="S712" s="169"/>
      <c r="T712" s="169"/>
      <c r="W712" s="178"/>
      <c r="X712" s="169"/>
      <c r="Y712" s="169"/>
      <c r="AB712" s="77"/>
      <c r="AC712" s="420"/>
      <c r="AD712" s="420"/>
      <c r="AE712" s="420"/>
      <c r="AF712" s="420"/>
      <c r="AG712" s="420"/>
      <c r="AH712" s="420"/>
      <c r="AI712" s="407"/>
      <c r="AJ712" s="55"/>
    </row>
    <row r="713" spans="19:36">
      <c r="S713" s="169"/>
      <c r="T713" s="169"/>
      <c r="W713" s="178"/>
      <c r="X713" s="169"/>
      <c r="Y713" s="169"/>
      <c r="AB713" s="77"/>
      <c r="AC713" s="420"/>
      <c r="AD713" s="420"/>
      <c r="AE713" s="420"/>
      <c r="AF713" s="420"/>
      <c r="AG713" s="420"/>
      <c r="AH713" s="420"/>
      <c r="AI713" s="407"/>
      <c r="AJ713" s="55"/>
    </row>
    <row r="714" spans="19:36">
      <c r="S714" s="169"/>
      <c r="T714" s="169"/>
      <c r="W714" s="178"/>
      <c r="X714" s="169"/>
      <c r="Y714" s="169"/>
      <c r="AB714" s="77"/>
      <c r="AC714" s="420"/>
      <c r="AD714" s="420"/>
      <c r="AE714" s="420"/>
      <c r="AF714" s="420"/>
      <c r="AG714" s="420"/>
      <c r="AH714" s="420"/>
      <c r="AI714" s="407"/>
      <c r="AJ714" s="55"/>
    </row>
    <row r="715" spans="19:36">
      <c r="S715" s="169"/>
      <c r="T715" s="169"/>
      <c r="W715" s="178"/>
      <c r="X715" s="169"/>
      <c r="Y715" s="169"/>
      <c r="AB715" s="77"/>
      <c r="AC715" s="420"/>
      <c r="AD715" s="420"/>
      <c r="AE715" s="420"/>
      <c r="AF715" s="420"/>
      <c r="AG715" s="420"/>
      <c r="AH715" s="420"/>
      <c r="AI715" s="407"/>
      <c r="AJ715" s="55"/>
    </row>
    <row r="716" spans="19:36">
      <c r="S716" s="169"/>
      <c r="T716" s="169"/>
      <c r="W716" s="178"/>
      <c r="X716" s="169"/>
      <c r="Y716" s="169"/>
      <c r="AB716" s="77"/>
      <c r="AC716" s="420"/>
      <c r="AD716" s="420"/>
      <c r="AE716" s="420"/>
      <c r="AF716" s="420"/>
      <c r="AG716" s="420"/>
      <c r="AH716" s="420"/>
      <c r="AI716" s="407"/>
      <c r="AJ716" s="55"/>
    </row>
    <row r="717" spans="19:36">
      <c r="S717" s="169"/>
      <c r="T717" s="169"/>
      <c r="W717" s="178"/>
      <c r="X717" s="169"/>
      <c r="Y717" s="169"/>
      <c r="AB717" s="77"/>
      <c r="AC717" s="420"/>
      <c r="AD717" s="420"/>
      <c r="AE717" s="420"/>
      <c r="AF717" s="420"/>
      <c r="AG717" s="420"/>
      <c r="AH717" s="420"/>
      <c r="AI717" s="407"/>
      <c r="AJ717" s="55"/>
    </row>
    <row r="718" spans="19:36">
      <c r="S718" s="169"/>
      <c r="T718" s="169"/>
      <c r="W718" s="178"/>
      <c r="X718" s="169"/>
      <c r="Y718" s="169"/>
      <c r="AB718" s="77"/>
      <c r="AC718" s="420"/>
      <c r="AD718" s="420"/>
      <c r="AE718" s="420"/>
      <c r="AF718" s="420"/>
      <c r="AG718" s="420"/>
      <c r="AH718" s="420"/>
      <c r="AI718" s="407"/>
      <c r="AJ718" s="55"/>
    </row>
    <row r="719" spans="19:36">
      <c r="S719" s="169"/>
      <c r="T719" s="169"/>
      <c r="W719" s="178"/>
      <c r="X719" s="169"/>
      <c r="Y719" s="169"/>
      <c r="AB719" s="77"/>
      <c r="AC719" s="420"/>
      <c r="AD719" s="420"/>
      <c r="AE719" s="420"/>
      <c r="AF719" s="420"/>
      <c r="AG719" s="420"/>
      <c r="AH719" s="420"/>
      <c r="AI719" s="407"/>
      <c r="AJ719" s="55"/>
    </row>
    <row r="720" spans="19:36">
      <c r="S720" s="169"/>
      <c r="T720" s="169"/>
      <c r="W720" s="178"/>
      <c r="X720" s="169"/>
      <c r="Y720" s="169"/>
      <c r="AB720" s="77"/>
      <c r="AC720" s="420"/>
      <c r="AD720" s="420"/>
      <c r="AE720" s="420"/>
      <c r="AF720" s="420"/>
      <c r="AG720" s="420"/>
      <c r="AH720" s="420"/>
      <c r="AI720" s="407"/>
      <c r="AJ720" s="55"/>
    </row>
    <row r="721" spans="19:36">
      <c r="S721" s="169"/>
      <c r="T721" s="169"/>
      <c r="W721" s="178"/>
      <c r="X721" s="169"/>
      <c r="Y721" s="169"/>
      <c r="AB721" s="77"/>
      <c r="AC721" s="420"/>
      <c r="AD721" s="420"/>
      <c r="AE721" s="420"/>
      <c r="AF721" s="420"/>
      <c r="AG721" s="420"/>
      <c r="AH721" s="420"/>
      <c r="AI721" s="407"/>
      <c r="AJ721" s="55"/>
    </row>
    <row r="722" spans="19:36">
      <c r="S722" s="169"/>
      <c r="T722" s="169"/>
      <c r="W722" s="178"/>
      <c r="X722" s="169"/>
      <c r="Y722" s="169"/>
      <c r="AB722" s="77"/>
      <c r="AC722" s="420"/>
      <c r="AD722" s="420"/>
      <c r="AE722" s="420"/>
      <c r="AF722" s="420"/>
      <c r="AG722" s="420"/>
      <c r="AH722" s="420"/>
      <c r="AI722" s="407"/>
      <c r="AJ722" s="55"/>
    </row>
    <row r="723" spans="19:36">
      <c r="S723" s="169"/>
      <c r="T723" s="169"/>
      <c r="W723" s="178"/>
      <c r="X723" s="169"/>
      <c r="Y723" s="169"/>
      <c r="AB723" s="77"/>
      <c r="AC723" s="420"/>
      <c r="AD723" s="420"/>
      <c r="AE723" s="420"/>
      <c r="AF723" s="420"/>
      <c r="AG723" s="420"/>
      <c r="AH723" s="420"/>
      <c r="AI723" s="407"/>
      <c r="AJ723" s="55"/>
    </row>
    <row r="724" spans="19:36">
      <c r="S724" s="169"/>
      <c r="T724" s="169"/>
      <c r="W724" s="178"/>
      <c r="X724" s="169"/>
      <c r="Y724" s="169"/>
      <c r="AB724" s="77"/>
      <c r="AC724" s="420"/>
      <c r="AD724" s="420"/>
      <c r="AE724" s="420"/>
      <c r="AF724" s="420"/>
      <c r="AG724" s="420"/>
      <c r="AH724" s="420"/>
      <c r="AI724" s="407"/>
      <c r="AJ724" s="55"/>
    </row>
    <row r="725" spans="19:36">
      <c r="S725" s="169"/>
      <c r="T725" s="169"/>
      <c r="W725" s="178"/>
      <c r="X725" s="169"/>
      <c r="Y725" s="169"/>
      <c r="AB725" s="77"/>
      <c r="AC725" s="420"/>
      <c r="AD725" s="420"/>
      <c r="AE725" s="420"/>
      <c r="AF725" s="420"/>
      <c r="AG725" s="420"/>
      <c r="AH725" s="420"/>
      <c r="AI725" s="407"/>
      <c r="AJ725" s="55"/>
    </row>
    <row r="726" spans="19:36">
      <c r="S726" s="169"/>
      <c r="T726" s="169"/>
      <c r="W726" s="178"/>
      <c r="X726" s="169"/>
      <c r="Y726" s="169"/>
      <c r="AB726" s="77"/>
      <c r="AC726" s="420"/>
      <c r="AD726" s="420"/>
      <c r="AE726" s="420"/>
      <c r="AF726" s="420"/>
      <c r="AG726" s="420"/>
      <c r="AH726" s="420"/>
      <c r="AI726" s="407"/>
      <c r="AJ726" s="55"/>
    </row>
    <row r="727" spans="19:36">
      <c r="S727" s="169"/>
      <c r="T727" s="169"/>
      <c r="W727" s="178"/>
      <c r="X727" s="169"/>
      <c r="Y727" s="169"/>
      <c r="AB727" s="77"/>
      <c r="AC727" s="420"/>
      <c r="AD727" s="420"/>
      <c r="AE727" s="420"/>
      <c r="AF727" s="420"/>
      <c r="AG727" s="420"/>
      <c r="AH727" s="420"/>
      <c r="AI727" s="407"/>
      <c r="AJ727" s="55"/>
    </row>
    <row r="728" spans="19:36">
      <c r="S728" s="169"/>
      <c r="T728" s="169"/>
      <c r="W728" s="178"/>
      <c r="X728" s="169"/>
      <c r="Y728" s="169"/>
      <c r="AB728" s="77"/>
      <c r="AC728" s="420"/>
      <c r="AD728" s="420"/>
      <c r="AE728" s="420"/>
      <c r="AF728" s="420"/>
      <c r="AG728" s="420"/>
      <c r="AH728" s="420"/>
      <c r="AI728" s="407"/>
      <c r="AJ728" s="55"/>
    </row>
    <row r="729" spans="19:36">
      <c r="S729" s="169"/>
      <c r="T729" s="169"/>
      <c r="W729" s="178"/>
      <c r="X729" s="169"/>
      <c r="Y729" s="169"/>
      <c r="AB729" s="77"/>
      <c r="AC729" s="420"/>
      <c r="AD729" s="420"/>
      <c r="AE729" s="420"/>
      <c r="AF729" s="420"/>
      <c r="AG729" s="420"/>
      <c r="AH729" s="420"/>
      <c r="AI729" s="407"/>
      <c r="AJ729" s="55"/>
    </row>
    <row r="730" spans="19:36">
      <c r="S730" s="169"/>
      <c r="T730" s="169"/>
      <c r="W730" s="178"/>
      <c r="X730" s="169"/>
      <c r="Y730" s="169"/>
      <c r="AB730" s="77"/>
      <c r="AC730" s="420"/>
      <c r="AD730" s="420"/>
      <c r="AE730" s="420"/>
      <c r="AF730" s="420"/>
      <c r="AG730" s="420"/>
      <c r="AH730" s="420"/>
      <c r="AI730" s="407"/>
      <c r="AJ730" s="55"/>
    </row>
    <row r="731" spans="19:36">
      <c r="S731" s="169"/>
      <c r="T731" s="169"/>
      <c r="W731" s="178"/>
      <c r="X731" s="169"/>
      <c r="Y731" s="169"/>
      <c r="AB731" s="77"/>
      <c r="AC731" s="420"/>
      <c r="AD731" s="420"/>
      <c r="AE731" s="420"/>
      <c r="AF731" s="420"/>
      <c r="AG731" s="420"/>
      <c r="AH731" s="420"/>
      <c r="AI731" s="407"/>
      <c r="AJ731" s="55"/>
    </row>
    <row r="732" spans="19:36">
      <c r="S732" s="169"/>
      <c r="T732" s="169"/>
      <c r="W732" s="178"/>
      <c r="X732" s="169"/>
      <c r="Y732" s="169"/>
      <c r="AB732" s="77"/>
      <c r="AC732" s="420"/>
      <c r="AD732" s="420"/>
      <c r="AE732" s="420"/>
      <c r="AF732" s="420"/>
      <c r="AG732" s="420"/>
      <c r="AH732" s="420"/>
      <c r="AI732" s="407"/>
      <c r="AJ732" s="55"/>
    </row>
    <row r="733" spans="19:36">
      <c r="S733" s="169"/>
      <c r="T733" s="169"/>
      <c r="W733" s="178"/>
      <c r="X733" s="169"/>
      <c r="Y733" s="169"/>
      <c r="AB733" s="77"/>
      <c r="AC733" s="420"/>
      <c r="AD733" s="420"/>
      <c r="AE733" s="420"/>
      <c r="AF733" s="420"/>
      <c r="AG733" s="420"/>
      <c r="AH733" s="420"/>
      <c r="AI733" s="407"/>
      <c r="AJ733" s="55"/>
    </row>
    <row r="734" spans="19:36">
      <c r="S734" s="169"/>
      <c r="T734" s="169"/>
      <c r="W734" s="178"/>
      <c r="X734" s="169"/>
      <c r="Y734" s="169"/>
      <c r="AB734" s="77"/>
      <c r="AC734" s="420"/>
      <c r="AD734" s="420"/>
      <c r="AE734" s="420"/>
      <c r="AF734" s="420"/>
      <c r="AG734" s="420"/>
      <c r="AH734" s="420"/>
      <c r="AI734" s="407"/>
      <c r="AJ734" s="55"/>
    </row>
    <row r="735" spans="19:36">
      <c r="S735" s="169"/>
      <c r="T735" s="169"/>
      <c r="W735" s="178"/>
      <c r="X735" s="169"/>
      <c r="Y735" s="169"/>
      <c r="AB735" s="77"/>
      <c r="AC735" s="420"/>
      <c r="AD735" s="420"/>
      <c r="AE735" s="420"/>
      <c r="AF735" s="420"/>
      <c r="AG735" s="420"/>
      <c r="AH735" s="420"/>
      <c r="AI735" s="407"/>
      <c r="AJ735" s="55"/>
    </row>
    <row r="736" spans="19:36">
      <c r="S736" s="169"/>
      <c r="T736" s="169"/>
      <c r="W736" s="178"/>
      <c r="X736" s="169"/>
      <c r="Y736" s="169"/>
      <c r="AB736" s="77"/>
      <c r="AC736" s="420"/>
      <c r="AD736" s="420"/>
      <c r="AE736" s="420"/>
      <c r="AF736" s="420"/>
      <c r="AG736" s="420"/>
      <c r="AH736" s="420"/>
      <c r="AI736" s="407"/>
      <c r="AJ736" s="55"/>
    </row>
    <row r="737" spans="19:36">
      <c r="S737" s="169"/>
      <c r="T737" s="169"/>
      <c r="W737" s="178"/>
      <c r="X737" s="169"/>
      <c r="Y737" s="169"/>
      <c r="AB737" s="77"/>
      <c r="AC737" s="420"/>
      <c r="AD737" s="420"/>
      <c r="AE737" s="420"/>
      <c r="AF737" s="420"/>
      <c r="AG737" s="420"/>
      <c r="AH737" s="420"/>
      <c r="AI737" s="407"/>
      <c r="AJ737" s="55"/>
    </row>
    <row r="738" spans="19:36">
      <c r="S738" s="169"/>
      <c r="T738" s="169"/>
      <c r="W738" s="178"/>
      <c r="X738" s="169"/>
      <c r="Y738" s="169"/>
      <c r="AB738" s="77"/>
      <c r="AC738" s="420"/>
      <c r="AD738" s="420"/>
      <c r="AE738" s="420"/>
      <c r="AF738" s="420"/>
      <c r="AG738" s="420"/>
      <c r="AH738" s="420"/>
      <c r="AI738" s="407"/>
      <c r="AJ738" s="55"/>
    </row>
    <row r="739" spans="19:36">
      <c r="S739" s="169"/>
      <c r="T739" s="169"/>
      <c r="W739" s="178"/>
      <c r="X739" s="169"/>
      <c r="Y739" s="169"/>
      <c r="AB739" s="77"/>
      <c r="AC739" s="420"/>
      <c r="AD739" s="420"/>
      <c r="AE739" s="420"/>
      <c r="AF739" s="420"/>
      <c r="AG739" s="420"/>
      <c r="AH739" s="420"/>
      <c r="AI739" s="407"/>
      <c r="AJ739" s="55"/>
    </row>
    <row r="740" spans="19:36">
      <c r="S740" s="169"/>
      <c r="T740" s="169"/>
      <c r="W740" s="178"/>
      <c r="X740" s="169"/>
      <c r="Y740" s="169"/>
      <c r="AB740" s="77"/>
      <c r="AC740" s="420"/>
      <c r="AD740" s="420"/>
      <c r="AE740" s="420"/>
      <c r="AF740" s="420"/>
      <c r="AG740" s="420"/>
      <c r="AH740" s="420"/>
      <c r="AI740" s="407"/>
      <c r="AJ740" s="55"/>
    </row>
    <row r="741" spans="19:36">
      <c r="S741" s="169"/>
      <c r="T741" s="169"/>
      <c r="W741" s="178"/>
      <c r="X741" s="169"/>
      <c r="Y741" s="169"/>
      <c r="AB741" s="77"/>
      <c r="AC741" s="420"/>
      <c r="AD741" s="420"/>
      <c r="AE741" s="420"/>
      <c r="AF741" s="420"/>
      <c r="AG741" s="420"/>
      <c r="AH741" s="420"/>
      <c r="AI741" s="407"/>
      <c r="AJ741" s="55"/>
    </row>
    <row r="742" spans="19:36">
      <c r="S742" s="169"/>
      <c r="T742" s="169"/>
      <c r="W742" s="178"/>
      <c r="X742" s="169"/>
      <c r="Y742" s="169"/>
      <c r="AB742" s="77"/>
      <c r="AC742" s="420"/>
      <c r="AD742" s="420"/>
      <c r="AE742" s="420"/>
      <c r="AF742" s="420"/>
      <c r="AG742" s="420"/>
      <c r="AH742" s="420"/>
      <c r="AI742" s="407"/>
      <c r="AJ742" s="55"/>
    </row>
    <row r="743" spans="19:36">
      <c r="S743" s="169"/>
      <c r="T743" s="169"/>
      <c r="W743" s="178"/>
      <c r="X743" s="169"/>
      <c r="Y743" s="169"/>
      <c r="AB743" s="77"/>
      <c r="AC743" s="420"/>
      <c r="AD743" s="420"/>
      <c r="AE743" s="420"/>
      <c r="AF743" s="420"/>
      <c r="AG743" s="420"/>
      <c r="AH743" s="420"/>
      <c r="AI743" s="407"/>
      <c r="AJ743" s="55"/>
    </row>
    <row r="744" spans="19:36">
      <c r="S744" s="169"/>
      <c r="T744" s="169"/>
      <c r="W744" s="178"/>
      <c r="X744" s="169"/>
      <c r="Y744" s="169"/>
      <c r="AB744" s="77"/>
      <c r="AC744" s="420"/>
      <c r="AD744" s="420"/>
      <c r="AE744" s="420"/>
      <c r="AF744" s="420"/>
      <c r="AG744" s="420"/>
      <c r="AH744" s="420"/>
      <c r="AI744" s="407"/>
      <c r="AJ744" s="55"/>
    </row>
    <row r="745" spans="19:36">
      <c r="S745" s="169"/>
      <c r="T745" s="169"/>
      <c r="W745" s="178"/>
      <c r="X745" s="169"/>
      <c r="Y745" s="169"/>
      <c r="AB745" s="77"/>
      <c r="AC745" s="420"/>
      <c r="AD745" s="420"/>
      <c r="AE745" s="420"/>
      <c r="AF745" s="420"/>
      <c r="AG745" s="420"/>
      <c r="AH745" s="420"/>
      <c r="AI745" s="407"/>
      <c r="AJ745" s="55"/>
    </row>
    <row r="746" spans="19:36">
      <c r="S746" s="169"/>
      <c r="T746" s="169"/>
      <c r="W746" s="178"/>
      <c r="X746" s="169"/>
      <c r="Y746" s="169"/>
      <c r="AB746" s="77"/>
      <c r="AC746" s="420"/>
      <c r="AD746" s="420"/>
      <c r="AE746" s="420"/>
      <c r="AF746" s="420"/>
      <c r="AG746" s="420"/>
      <c r="AH746" s="420"/>
      <c r="AI746" s="407"/>
      <c r="AJ746" s="55"/>
    </row>
    <row r="747" spans="19:36">
      <c r="S747" s="169"/>
      <c r="T747" s="169"/>
      <c r="W747" s="178"/>
      <c r="X747" s="169"/>
      <c r="Y747" s="169"/>
      <c r="AB747" s="77"/>
      <c r="AC747" s="420"/>
      <c r="AD747" s="420"/>
      <c r="AE747" s="420"/>
      <c r="AF747" s="420"/>
      <c r="AG747" s="420"/>
      <c r="AH747" s="420"/>
      <c r="AI747" s="407"/>
      <c r="AJ747" s="55"/>
    </row>
    <row r="748" spans="19:36">
      <c r="S748" s="169"/>
      <c r="T748" s="169"/>
      <c r="W748" s="178"/>
      <c r="X748" s="169"/>
      <c r="Y748" s="169"/>
      <c r="AB748" s="77"/>
      <c r="AC748" s="420"/>
      <c r="AD748" s="420"/>
      <c r="AE748" s="420"/>
      <c r="AF748" s="420"/>
      <c r="AG748" s="420"/>
      <c r="AH748" s="420"/>
      <c r="AI748" s="407"/>
      <c r="AJ748" s="55"/>
    </row>
    <row r="749" spans="19:36">
      <c r="S749" s="169"/>
      <c r="T749" s="169"/>
      <c r="W749" s="178"/>
      <c r="X749" s="169"/>
      <c r="Y749" s="169"/>
      <c r="AB749" s="77"/>
      <c r="AC749" s="420"/>
      <c r="AD749" s="420"/>
      <c r="AE749" s="420"/>
      <c r="AF749" s="420"/>
      <c r="AG749" s="420"/>
      <c r="AH749" s="420"/>
      <c r="AI749" s="407"/>
      <c r="AJ749" s="55"/>
    </row>
    <row r="750" spans="19:36">
      <c r="S750" s="169"/>
      <c r="T750" s="169"/>
      <c r="W750" s="178"/>
      <c r="X750" s="169"/>
      <c r="Y750" s="169"/>
      <c r="AB750" s="77"/>
      <c r="AC750" s="420"/>
      <c r="AD750" s="420"/>
      <c r="AE750" s="420"/>
      <c r="AF750" s="420"/>
      <c r="AG750" s="420"/>
      <c r="AH750" s="420"/>
      <c r="AI750" s="407"/>
      <c r="AJ750" s="55"/>
    </row>
    <row r="751" spans="19:36">
      <c r="S751" s="169"/>
      <c r="T751" s="169"/>
      <c r="W751" s="178"/>
      <c r="X751" s="169"/>
      <c r="Y751" s="169"/>
      <c r="AB751" s="77"/>
      <c r="AC751" s="420"/>
      <c r="AD751" s="420"/>
      <c r="AE751" s="420"/>
      <c r="AF751" s="420"/>
      <c r="AG751" s="420"/>
      <c r="AH751" s="420"/>
      <c r="AI751" s="407"/>
      <c r="AJ751" s="55"/>
    </row>
    <row r="752" spans="19:36">
      <c r="S752" s="169"/>
      <c r="T752" s="169"/>
      <c r="W752" s="178"/>
      <c r="X752" s="169"/>
      <c r="Y752" s="169"/>
      <c r="AB752" s="77"/>
      <c r="AC752" s="420"/>
      <c r="AD752" s="420"/>
      <c r="AE752" s="420"/>
      <c r="AF752" s="420"/>
      <c r="AG752" s="420"/>
      <c r="AH752" s="420"/>
      <c r="AI752" s="407"/>
      <c r="AJ752" s="55"/>
    </row>
    <row r="753" spans="19:36">
      <c r="S753" s="169"/>
      <c r="T753" s="169"/>
      <c r="W753" s="178"/>
      <c r="X753" s="169"/>
      <c r="Y753" s="169"/>
      <c r="AB753" s="77"/>
      <c r="AC753" s="420"/>
      <c r="AD753" s="420"/>
      <c r="AE753" s="420"/>
      <c r="AF753" s="420"/>
      <c r="AG753" s="420"/>
      <c r="AH753" s="420"/>
      <c r="AI753" s="407"/>
      <c r="AJ753" s="55"/>
    </row>
    <row r="754" spans="19:36">
      <c r="S754" s="169"/>
      <c r="T754" s="169"/>
      <c r="W754" s="178"/>
      <c r="X754" s="169"/>
      <c r="Y754" s="169"/>
      <c r="AB754" s="77"/>
      <c r="AC754" s="420"/>
      <c r="AD754" s="420"/>
      <c r="AE754" s="420"/>
      <c r="AF754" s="420"/>
      <c r="AG754" s="420"/>
      <c r="AH754" s="420"/>
      <c r="AI754" s="407"/>
      <c r="AJ754" s="55"/>
    </row>
    <row r="755" spans="19:36">
      <c r="S755" s="169"/>
      <c r="T755" s="169"/>
      <c r="W755" s="178"/>
      <c r="X755" s="169"/>
      <c r="Y755" s="169"/>
      <c r="AB755" s="77"/>
      <c r="AC755" s="420"/>
      <c r="AD755" s="420"/>
      <c r="AE755" s="420"/>
      <c r="AF755" s="420"/>
      <c r="AG755" s="420"/>
      <c r="AH755" s="420"/>
      <c r="AI755" s="407"/>
      <c r="AJ755" s="55"/>
    </row>
    <row r="756" spans="19:36">
      <c r="S756" s="169"/>
      <c r="T756" s="169"/>
      <c r="W756" s="178"/>
      <c r="X756" s="169"/>
      <c r="Y756" s="169"/>
      <c r="AB756" s="77"/>
      <c r="AC756" s="420"/>
      <c r="AD756" s="420"/>
      <c r="AE756" s="420"/>
      <c r="AF756" s="420"/>
      <c r="AG756" s="420"/>
      <c r="AH756" s="420"/>
      <c r="AI756" s="407"/>
      <c r="AJ756" s="55"/>
    </row>
    <row r="757" spans="19:36">
      <c r="S757" s="169"/>
      <c r="T757" s="169"/>
      <c r="W757" s="178"/>
      <c r="X757" s="169"/>
      <c r="Y757" s="169"/>
      <c r="AB757" s="77"/>
      <c r="AC757" s="420"/>
      <c r="AD757" s="420"/>
      <c r="AE757" s="420"/>
      <c r="AF757" s="420"/>
      <c r="AG757" s="420"/>
      <c r="AH757" s="420"/>
      <c r="AI757" s="407"/>
      <c r="AJ757" s="55"/>
    </row>
    <row r="758" spans="19:36">
      <c r="S758" s="169"/>
      <c r="T758" s="169"/>
      <c r="W758" s="178"/>
      <c r="X758" s="169"/>
      <c r="Y758" s="169"/>
      <c r="AB758" s="77"/>
      <c r="AC758" s="420"/>
      <c r="AD758" s="420"/>
      <c r="AE758" s="420"/>
      <c r="AF758" s="420"/>
      <c r="AG758" s="420"/>
      <c r="AH758" s="420"/>
      <c r="AI758" s="407"/>
      <c r="AJ758" s="55"/>
    </row>
    <row r="759" spans="19:36">
      <c r="S759" s="169"/>
      <c r="T759" s="169"/>
      <c r="W759" s="178"/>
      <c r="X759" s="169"/>
      <c r="Y759" s="169"/>
      <c r="AB759" s="77"/>
      <c r="AC759" s="420"/>
      <c r="AD759" s="420"/>
      <c r="AE759" s="420"/>
      <c r="AF759" s="420"/>
      <c r="AG759" s="420"/>
      <c r="AH759" s="420"/>
      <c r="AI759" s="407"/>
      <c r="AJ759" s="55"/>
    </row>
    <row r="760" spans="19:36">
      <c r="S760" s="169"/>
      <c r="T760" s="169"/>
      <c r="W760" s="178"/>
      <c r="X760" s="169"/>
      <c r="Y760" s="169"/>
      <c r="AB760" s="77"/>
      <c r="AC760" s="420"/>
      <c r="AD760" s="420"/>
      <c r="AE760" s="420"/>
      <c r="AF760" s="420"/>
      <c r="AG760" s="420"/>
      <c r="AH760" s="420"/>
      <c r="AI760" s="407"/>
      <c r="AJ760" s="55"/>
    </row>
    <row r="761" spans="19:36">
      <c r="S761" s="169"/>
      <c r="T761" s="169"/>
      <c r="W761" s="178"/>
      <c r="X761" s="169"/>
      <c r="Y761" s="169"/>
      <c r="AB761" s="77"/>
      <c r="AC761" s="420"/>
      <c r="AD761" s="420"/>
      <c r="AE761" s="420"/>
      <c r="AF761" s="420"/>
      <c r="AG761" s="420"/>
      <c r="AH761" s="420"/>
      <c r="AI761" s="407"/>
      <c r="AJ761" s="55"/>
    </row>
    <row r="762" spans="19:36">
      <c r="S762" s="169"/>
      <c r="T762" s="169"/>
      <c r="W762" s="178"/>
      <c r="X762" s="169"/>
      <c r="Y762" s="169"/>
      <c r="AB762" s="77"/>
      <c r="AC762" s="420"/>
      <c r="AD762" s="420"/>
      <c r="AE762" s="420"/>
      <c r="AF762" s="420"/>
      <c r="AG762" s="420"/>
      <c r="AH762" s="420"/>
      <c r="AI762" s="407"/>
      <c r="AJ762" s="55"/>
    </row>
    <row r="763" spans="19:36">
      <c r="S763" s="169"/>
      <c r="T763" s="169"/>
      <c r="W763" s="178"/>
      <c r="X763" s="169"/>
      <c r="Y763" s="169"/>
      <c r="AB763" s="77"/>
      <c r="AC763" s="420"/>
      <c r="AD763" s="420"/>
      <c r="AE763" s="420"/>
      <c r="AF763" s="420"/>
      <c r="AG763" s="420"/>
      <c r="AH763" s="420"/>
      <c r="AI763" s="407"/>
      <c r="AJ763" s="55"/>
    </row>
    <row r="764" spans="19:36">
      <c r="S764" s="169"/>
      <c r="T764" s="169"/>
      <c r="W764" s="178"/>
      <c r="X764" s="169"/>
      <c r="Y764" s="169"/>
      <c r="AB764" s="77"/>
      <c r="AC764" s="420"/>
      <c r="AD764" s="420"/>
      <c r="AE764" s="420"/>
      <c r="AF764" s="420"/>
      <c r="AG764" s="420"/>
      <c r="AH764" s="420"/>
      <c r="AI764" s="407"/>
      <c r="AJ764" s="55"/>
    </row>
    <row r="765" spans="19:36">
      <c r="S765" s="169"/>
      <c r="T765" s="169"/>
      <c r="W765" s="178"/>
      <c r="X765" s="169"/>
      <c r="Y765" s="169"/>
      <c r="AB765" s="77"/>
      <c r="AC765" s="420"/>
      <c r="AD765" s="420"/>
      <c r="AE765" s="420"/>
      <c r="AF765" s="420"/>
      <c r="AG765" s="420"/>
      <c r="AH765" s="420"/>
      <c r="AI765" s="407"/>
      <c r="AJ765" s="55"/>
    </row>
    <row r="766" spans="19:36">
      <c r="S766" s="169"/>
      <c r="T766" s="169"/>
      <c r="W766" s="178"/>
      <c r="X766" s="169"/>
      <c r="Y766" s="169"/>
      <c r="AB766" s="77"/>
      <c r="AC766" s="420"/>
      <c r="AD766" s="420"/>
      <c r="AE766" s="420"/>
      <c r="AF766" s="420"/>
      <c r="AG766" s="420"/>
      <c r="AH766" s="420"/>
      <c r="AI766" s="407"/>
      <c r="AJ766" s="55"/>
    </row>
    <row r="767" spans="19:36">
      <c r="S767" s="169"/>
      <c r="T767" s="169"/>
      <c r="W767" s="178"/>
      <c r="X767" s="169"/>
      <c r="Y767" s="169"/>
      <c r="AB767" s="77"/>
      <c r="AC767" s="420"/>
      <c r="AD767" s="420"/>
      <c r="AE767" s="420"/>
      <c r="AF767" s="420"/>
      <c r="AG767" s="420"/>
      <c r="AH767" s="420"/>
      <c r="AI767" s="407"/>
      <c r="AJ767" s="55"/>
    </row>
    <row r="768" spans="19:36">
      <c r="S768" s="169"/>
      <c r="T768" s="169"/>
      <c r="W768" s="178"/>
      <c r="X768" s="169"/>
      <c r="Y768" s="169"/>
      <c r="AB768" s="77"/>
      <c r="AC768" s="420"/>
      <c r="AD768" s="420"/>
      <c r="AE768" s="420"/>
      <c r="AF768" s="420"/>
      <c r="AG768" s="420"/>
      <c r="AH768" s="420"/>
      <c r="AI768" s="407"/>
      <c r="AJ768" s="55"/>
    </row>
    <row r="769" spans="19:36">
      <c r="S769" s="169"/>
      <c r="T769" s="169"/>
      <c r="W769" s="178"/>
      <c r="X769" s="169"/>
      <c r="Y769" s="169"/>
      <c r="AB769" s="77"/>
      <c r="AC769" s="420"/>
      <c r="AD769" s="420"/>
      <c r="AE769" s="420"/>
      <c r="AF769" s="420"/>
      <c r="AG769" s="420"/>
      <c r="AH769" s="420"/>
      <c r="AI769" s="407"/>
      <c r="AJ769" s="55"/>
    </row>
    <row r="770" spans="19:36">
      <c r="S770" s="169"/>
      <c r="T770" s="169"/>
      <c r="W770" s="178"/>
      <c r="X770" s="169"/>
      <c r="Y770" s="169"/>
      <c r="AB770" s="77"/>
      <c r="AC770" s="420"/>
      <c r="AD770" s="420"/>
      <c r="AE770" s="420"/>
      <c r="AF770" s="420"/>
      <c r="AG770" s="420"/>
      <c r="AH770" s="420"/>
      <c r="AI770" s="407"/>
      <c r="AJ770" s="55"/>
    </row>
    <row r="771" spans="19:36">
      <c r="S771" s="169"/>
      <c r="T771" s="169"/>
      <c r="W771" s="178"/>
      <c r="X771" s="169"/>
      <c r="Y771" s="169"/>
      <c r="AB771" s="77"/>
      <c r="AC771" s="420"/>
      <c r="AD771" s="420"/>
      <c r="AE771" s="420"/>
      <c r="AF771" s="420"/>
      <c r="AG771" s="420"/>
      <c r="AH771" s="420"/>
      <c r="AI771" s="407"/>
      <c r="AJ771" s="55"/>
    </row>
    <row r="772" spans="19:36">
      <c r="S772" s="169"/>
      <c r="T772" s="169"/>
      <c r="W772" s="178"/>
      <c r="X772" s="169"/>
      <c r="Y772" s="169"/>
      <c r="AB772" s="77"/>
      <c r="AC772" s="420"/>
      <c r="AD772" s="420"/>
      <c r="AE772" s="420"/>
      <c r="AF772" s="420"/>
      <c r="AG772" s="420"/>
      <c r="AH772" s="420"/>
      <c r="AI772" s="407"/>
      <c r="AJ772" s="55"/>
    </row>
    <row r="773" spans="19:36">
      <c r="S773" s="169"/>
      <c r="T773" s="169"/>
      <c r="W773" s="178"/>
      <c r="X773" s="169"/>
      <c r="Y773" s="169"/>
      <c r="AB773" s="77"/>
      <c r="AC773" s="420"/>
      <c r="AD773" s="420"/>
      <c r="AE773" s="420"/>
      <c r="AF773" s="420"/>
      <c r="AG773" s="420"/>
      <c r="AH773" s="420"/>
      <c r="AI773" s="407"/>
      <c r="AJ773" s="55"/>
    </row>
    <row r="774" spans="19:36">
      <c r="S774" s="169"/>
      <c r="T774" s="169"/>
      <c r="W774" s="178"/>
      <c r="X774" s="169"/>
      <c r="Y774" s="169"/>
      <c r="AB774" s="77"/>
      <c r="AC774" s="420"/>
      <c r="AD774" s="420"/>
      <c r="AE774" s="420"/>
      <c r="AF774" s="420"/>
      <c r="AG774" s="420"/>
      <c r="AH774" s="420"/>
      <c r="AI774" s="407"/>
      <c r="AJ774" s="55"/>
    </row>
    <row r="775" spans="19:36">
      <c r="S775" s="169"/>
      <c r="T775" s="169"/>
      <c r="W775" s="178"/>
      <c r="X775" s="169"/>
      <c r="Y775" s="169"/>
      <c r="AB775" s="77"/>
      <c r="AC775" s="420"/>
      <c r="AD775" s="420"/>
      <c r="AE775" s="420"/>
      <c r="AF775" s="420"/>
      <c r="AG775" s="420"/>
      <c r="AH775" s="420"/>
      <c r="AI775" s="407"/>
      <c r="AJ775" s="55"/>
    </row>
    <row r="776" spans="19:36">
      <c r="S776" s="169"/>
      <c r="T776" s="169"/>
      <c r="W776" s="178"/>
      <c r="X776" s="169"/>
      <c r="Y776" s="169"/>
      <c r="AB776" s="77"/>
      <c r="AC776" s="420"/>
      <c r="AD776" s="420"/>
      <c r="AE776" s="420"/>
      <c r="AF776" s="420"/>
      <c r="AG776" s="420"/>
      <c r="AH776" s="420"/>
      <c r="AI776" s="407"/>
      <c r="AJ776" s="55"/>
    </row>
    <row r="777" spans="19:36">
      <c r="S777" s="169"/>
      <c r="T777" s="169"/>
      <c r="W777" s="178"/>
      <c r="X777" s="169"/>
      <c r="Y777" s="169"/>
      <c r="AB777" s="77"/>
      <c r="AC777" s="420"/>
      <c r="AD777" s="420"/>
      <c r="AE777" s="420"/>
      <c r="AF777" s="420"/>
      <c r="AG777" s="420"/>
      <c r="AH777" s="420"/>
      <c r="AI777" s="407"/>
      <c r="AJ777" s="55"/>
    </row>
    <row r="778" spans="19:36">
      <c r="S778" s="169"/>
      <c r="T778" s="169"/>
      <c r="W778" s="178"/>
      <c r="X778" s="169"/>
      <c r="Y778" s="169"/>
      <c r="AB778" s="77"/>
      <c r="AC778" s="420"/>
      <c r="AD778" s="420"/>
      <c r="AE778" s="420"/>
      <c r="AF778" s="420"/>
      <c r="AG778" s="420"/>
      <c r="AH778" s="420"/>
      <c r="AI778" s="407"/>
      <c r="AJ778" s="55"/>
    </row>
    <row r="779" spans="19:36">
      <c r="S779" s="169"/>
      <c r="T779" s="169"/>
      <c r="W779" s="178"/>
      <c r="X779" s="169"/>
      <c r="Y779" s="169"/>
      <c r="AB779" s="77"/>
      <c r="AC779" s="420"/>
      <c r="AD779" s="420"/>
      <c r="AE779" s="420"/>
      <c r="AF779" s="420"/>
      <c r="AG779" s="420"/>
      <c r="AH779" s="420"/>
      <c r="AI779" s="407"/>
      <c r="AJ779" s="55"/>
    </row>
    <row r="780" spans="19:36">
      <c r="S780" s="169"/>
      <c r="T780" s="169"/>
      <c r="W780" s="178"/>
      <c r="X780" s="169"/>
      <c r="Y780" s="169"/>
      <c r="AB780" s="77"/>
      <c r="AC780" s="420"/>
      <c r="AD780" s="420"/>
      <c r="AE780" s="420"/>
      <c r="AF780" s="420"/>
      <c r="AG780" s="420"/>
      <c r="AH780" s="420"/>
      <c r="AI780" s="407"/>
      <c r="AJ780" s="55"/>
    </row>
    <row r="781" spans="19:36">
      <c r="S781" s="169"/>
      <c r="T781" s="169"/>
      <c r="W781" s="178"/>
      <c r="X781" s="169"/>
      <c r="Y781" s="169"/>
      <c r="AB781" s="77"/>
      <c r="AC781" s="420"/>
      <c r="AD781" s="420"/>
      <c r="AE781" s="420"/>
      <c r="AF781" s="420"/>
      <c r="AG781" s="420"/>
      <c r="AH781" s="420"/>
      <c r="AI781" s="407"/>
      <c r="AJ781" s="55"/>
    </row>
    <row r="782" spans="19:36">
      <c r="S782" s="169"/>
      <c r="T782" s="169"/>
      <c r="W782" s="178"/>
      <c r="X782" s="169"/>
      <c r="Y782" s="169"/>
      <c r="AB782" s="77"/>
      <c r="AC782" s="420"/>
      <c r="AD782" s="420"/>
      <c r="AE782" s="420"/>
      <c r="AF782" s="420"/>
      <c r="AG782" s="420"/>
      <c r="AH782" s="420"/>
      <c r="AI782" s="407"/>
      <c r="AJ782" s="55"/>
    </row>
    <row r="783" spans="19:36">
      <c r="S783" s="169"/>
      <c r="T783" s="169"/>
      <c r="W783" s="178"/>
      <c r="X783" s="169"/>
      <c r="Y783" s="169"/>
      <c r="AB783" s="77"/>
      <c r="AC783" s="420"/>
      <c r="AD783" s="420"/>
      <c r="AE783" s="420"/>
      <c r="AF783" s="420"/>
      <c r="AG783" s="420"/>
      <c r="AH783" s="420"/>
      <c r="AI783" s="407"/>
      <c r="AJ783" s="55"/>
    </row>
    <row r="784" spans="19:36">
      <c r="S784" s="169"/>
      <c r="T784" s="169"/>
      <c r="W784" s="178"/>
      <c r="X784" s="169"/>
      <c r="Y784" s="169"/>
      <c r="AB784" s="77"/>
      <c r="AC784" s="420"/>
      <c r="AD784" s="420"/>
      <c r="AE784" s="420"/>
      <c r="AF784" s="420"/>
      <c r="AG784" s="420"/>
      <c r="AH784" s="420"/>
      <c r="AI784" s="407"/>
      <c r="AJ784" s="55"/>
    </row>
    <row r="785" spans="19:36">
      <c r="S785" s="169"/>
      <c r="T785" s="169"/>
      <c r="W785" s="178"/>
      <c r="X785" s="169"/>
      <c r="Y785" s="169"/>
      <c r="AB785" s="77"/>
      <c r="AC785" s="420"/>
      <c r="AD785" s="420"/>
      <c r="AE785" s="420"/>
      <c r="AF785" s="420"/>
      <c r="AG785" s="420"/>
      <c r="AH785" s="420"/>
      <c r="AI785" s="407"/>
      <c r="AJ785" s="55"/>
    </row>
    <row r="786" spans="19:36">
      <c r="S786" s="169"/>
      <c r="T786" s="169"/>
      <c r="W786" s="178"/>
      <c r="X786" s="169"/>
      <c r="Y786" s="169"/>
      <c r="AB786" s="77"/>
      <c r="AC786" s="420"/>
      <c r="AD786" s="420"/>
      <c r="AE786" s="420"/>
      <c r="AF786" s="420"/>
      <c r="AG786" s="420"/>
      <c r="AH786" s="420"/>
      <c r="AI786" s="407"/>
      <c r="AJ786" s="55"/>
    </row>
    <row r="787" spans="19:36">
      <c r="S787" s="169"/>
      <c r="T787" s="169"/>
      <c r="W787" s="178"/>
      <c r="X787" s="169"/>
      <c r="Y787" s="169"/>
      <c r="AB787" s="77"/>
      <c r="AC787" s="420"/>
      <c r="AD787" s="420"/>
      <c r="AE787" s="420"/>
      <c r="AF787" s="420"/>
      <c r="AG787" s="420"/>
      <c r="AH787" s="420"/>
      <c r="AI787" s="407"/>
      <c r="AJ787" s="55"/>
    </row>
    <row r="788" spans="19:36">
      <c r="S788" s="169"/>
      <c r="T788" s="169"/>
      <c r="W788" s="178"/>
      <c r="X788" s="169"/>
      <c r="Y788" s="169"/>
      <c r="AB788" s="77"/>
      <c r="AC788" s="420"/>
      <c r="AD788" s="420"/>
      <c r="AE788" s="420"/>
      <c r="AF788" s="420"/>
      <c r="AG788" s="420"/>
      <c r="AH788" s="420"/>
      <c r="AI788" s="407"/>
      <c r="AJ788" s="55"/>
    </row>
    <row r="789" spans="19:36">
      <c r="S789" s="169"/>
      <c r="T789" s="169"/>
      <c r="W789" s="178"/>
      <c r="X789" s="169"/>
      <c r="Y789" s="169"/>
      <c r="AB789" s="77"/>
      <c r="AC789" s="420"/>
      <c r="AD789" s="420"/>
      <c r="AE789" s="420"/>
      <c r="AF789" s="420"/>
      <c r="AG789" s="420"/>
      <c r="AH789" s="420"/>
      <c r="AI789" s="407"/>
      <c r="AJ789" s="55"/>
    </row>
    <row r="790" spans="19:36">
      <c r="S790" s="169"/>
      <c r="T790" s="169"/>
      <c r="W790" s="178"/>
      <c r="X790" s="169"/>
      <c r="Y790" s="169"/>
      <c r="AB790" s="77"/>
      <c r="AC790" s="420"/>
      <c r="AD790" s="420"/>
      <c r="AE790" s="420"/>
      <c r="AF790" s="420"/>
      <c r="AG790" s="420"/>
      <c r="AH790" s="420"/>
      <c r="AI790" s="407"/>
      <c r="AJ790" s="55"/>
    </row>
    <row r="791" spans="19:36">
      <c r="S791" s="169"/>
      <c r="T791" s="169"/>
      <c r="W791" s="178"/>
      <c r="X791" s="169"/>
      <c r="Y791" s="169"/>
      <c r="AB791" s="77"/>
      <c r="AC791" s="420"/>
      <c r="AD791" s="420"/>
      <c r="AE791" s="420"/>
      <c r="AF791" s="420"/>
      <c r="AG791" s="420"/>
      <c r="AH791" s="420"/>
      <c r="AI791" s="407"/>
      <c r="AJ791" s="55"/>
    </row>
    <row r="792" spans="19:36">
      <c r="S792" s="169"/>
      <c r="T792" s="169"/>
      <c r="W792" s="178"/>
      <c r="X792" s="169"/>
      <c r="Y792" s="169"/>
      <c r="AB792" s="77"/>
      <c r="AC792" s="420"/>
      <c r="AD792" s="420"/>
      <c r="AE792" s="420"/>
      <c r="AF792" s="420"/>
      <c r="AG792" s="420"/>
      <c r="AH792" s="420"/>
      <c r="AI792" s="407"/>
      <c r="AJ792" s="55"/>
    </row>
    <row r="793" spans="19:36">
      <c r="S793" s="169"/>
      <c r="T793" s="169"/>
      <c r="W793" s="178"/>
      <c r="X793" s="169"/>
      <c r="Y793" s="169"/>
      <c r="AB793" s="77"/>
      <c r="AC793" s="420"/>
      <c r="AD793" s="420"/>
      <c r="AE793" s="420"/>
      <c r="AF793" s="420"/>
      <c r="AG793" s="420"/>
      <c r="AH793" s="420"/>
      <c r="AI793" s="407"/>
      <c r="AJ793" s="55"/>
    </row>
    <row r="794" spans="19:36">
      <c r="S794" s="169"/>
      <c r="T794" s="169"/>
      <c r="W794" s="178"/>
      <c r="X794" s="169"/>
      <c r="Y794" s="169"/>
      <c r="AB794" s="77"/>
      <c r="AC794" s="420"/>
      <c r="AD794" s="420"/>
      <c r="AE794" s="420"/>
      <c r="AF794" s="420"/>
      <c r="AG794" s="420"/>
      <c r="AH794" s="420"/>
      <c r="AI794" s="407"/>
      <c r="AJ794" s="55"/>
    </row>
    <row r="795" spans="19:36">
      <c r="S795" s="169"/>
      <c r="T795" s="169"/>
      <c r="W795" s="178"/>
      <c r="X795" s="169"/>
      <c r="Y795" s="169"/>
      <c r="AB795" s="77"/>
      <c r="AC795" s="420"/>
      <c r="AD795" s="420"/>
      <c r="AE795" s="420"/>
      <c r="AF795" s="420"/>
      <c r="AG795" s="420"/>
      <c r="AH795" s="420"/>
      <c r="AI795" s="407"/>
      <c r="AJ795" s="55"/>
    </row>
    <row r="796" spans="19:36">
      <c r="S796" s="169"/>
      <c r="T796" s="169"/>
      <c r="W796" s="178"/>
      <c r="X796" s="169"/>
      <c r="Y796" s="169"/>
      <c r="AB796" s="77"/>
      <c r="AC796" s="420"/>
      <c r="AD796" s="420"/>
      <c r="AE796" s="420"/>
      <c r="AF796" s="420"/>
      <c r="AG796" s="420"/>
      <c r="AH796" s="420"/>
      <c r="AI796" s="407"/>
      <c r="AJ796" s="55"/>
    </row>
    <row r="797" spans="19:36">
      <c r="S797" s="169"/>
      <c r="T797" s="169"/>
      <c r="W797" s="178"/>
      <c r="X797" s="169"/>
      <c r="Y797" s="169"/>
      <c r="AB797" s="77"/>
      <c r="AC797" s="420"/>
      <c r="AD797" s="420"/>
      <c r="AE797" s="420"/>
      <c r="AF797" s="420"/>
      <c r="AG797" s="420"/>
      <c r="AH797" s="420"/>
      <c r="AI797" s="407"/>
      <c r="AJ797" s="55"/>
    </row>
    <row r="798" spans="19:36">
      <c r="S798" s="169"/>
      <c r="T798" s="169"/>
      <c r="W798" s="178"/>
      <c r="X798" s="169"/>
      <c r="Y798" s="169"/>
      <c r="AB798" s="77"/>
      <c r="AC798" s="420"/>
      <c r="AD798" s="420"/>
      <c r="AE798" s="420"/>
      <c r="AF798" s="420"/>
      <c r="AG798" s="420"/>
      <c r="AH798" s="420"/>
      <c r="AI798" s="407"/>
      <c r="AJ798" s="55"/>
    </row>
    <row r="799" spans="19:36">
      <c r="S799" s="169"/>
      <c r="T799" s="169"/>
      <c r="W799" s="178"/>
      <c r="X799" s="169"/>
      <c r="Y799" s="169"/>
      <c r="AB799" s="77"/>
      <c r="AC799" s="420"/>
      <c r="AD799" s="420"/>
      <c r="AE799" s="420"/>
      <c r="AF799" s="420"/>
      <c r="AG799" s="420"/>
      <c r="AH799" s="420"/>
      <c r="AI799" s="407"/>
      <c r="AJ799" s="55"/>
    </row>
    <row r="800" spans="19:36">
      <c r="S800" s="169"/>
      <c r="T800" s="169"/>
      <c r="W800" s="178"/>
      <c r="X800" s="169"/>
      <c r="Y800" s="169"/>
      <c r="AB800" s="77"/>
      <c r="AC800" s="420"/>
      <c r="AD800" s="420"/>
      <c r="AE800" s="420"/>
      <c r="AF800" s="420"/>
      <c r="AG800" s="420"/>
      <c r="AH800" s="420"/>
      <c r="AI800" s="407"/>
      <c r="AJ800" s="55"/>
    </row>
    <row r="801" spans="19:36">
      <c r="S801" s="169"/>
      <c r="T801" s="169"/>
      <c r="W801" s="178"/>
      <c r="X801" s="169"/>
      <c r="Y801" s="169"/>
      <c r="AB801" s="77"/>
      <c r="AC801" s="420"/>
      <c r="AD801" s="420"/>
      <c r="AE801" s="420"/>
      <c r="AF801" s="420"/>
      <c r="AG801" s="420"/>
      <c r="AH801" s="420"/>
      <c r="AI801" s="407"/>
      <c r="AJ801" s="55"/>
    </row>
    <row r="802" spans="19:36">
      <c r="S802" s="169"/>
      <c r="T802" s="169"/>
      <c r="W802" s="178"/>
      <c r="X802" s="169"/>
      <c r="Y802" s="169"/>
      <c r="AB802" s="77"/>
      <c r="AC802" s="420"/>
      <c r="AD802" s="420"/>
      <c r="AE802" s="420"/>
      <c r="AF802" s="420"/>
      <c r="AG802" s="420"/>
      <c r="AH802" s="420"/>
      <c r="AI802" s="407"/>
      <c r="AJ802" s="55"/>
    </row>
    <row r="803" spans="19:36">
      <c r="S803" s="169"/>
      <c r="T803" s="169"/>
      <c r="W803" s="178"/>
      <c r="X803" s="169"/>
      <c r="Y803" s="169"/>
      <c r="AB803" s="77"/>
      <c r="AC803" s="420"/>
      <c r="AD803" s="420"/>
      <c r="AE803" s="420"/>
      <c r="AF803" s="420"/>
      <c r="AG803" s="420"/>
      <c r="AH803" s="420"/>
      <c r="AI803" s="407"/>
      <c r="AJ803" s="55"/>
    </row>
    <row r="804" spans="19:36">
      <c r="S804" s="169"/>
      <c r="T804" s="169"/>
      <c r="W804" s="178"/>
      <c r="X804" s="169"/>
      <c r="Y804" s="169"/>
      <c r="AB804" s="77"/>
      <c r="AC804" s="420"/>
      <c r="AD804" s="420"/>
      <c r="AE804" s="420"/>
      <c r="AF804" s="420"/>
      <c r="AG804" s="420"/>
      <c r="AH804" s="420"/>
      <c r="AI804" s="407"/>
      <c r="AJ804" s="55"/>
    </row>
    <row r="805" spans="19:36">
      <c r="S805" s="169"/>
      <c r="T805" s="169"/>
      <c r="W805" s="178"/>
      <c r="X805" s="169"/>
      <c r="Y805" s="169"/>
      <c r="AB805" s="77"/>
      <c r="AC805" s="420"/>
      <c r="AD805" s="420"/>
      <c r="AE805" s="420"/>
      <c r="AF805" s="420"/>
      <c r="AG805" s="420"/>
      <c r="AH805" s="420"/>
      <c r="AI805" s="407"/>
      <c r="AJ805" s="55"/>
    </row>
    <row r="806" spans="19:36">
      <c r="S806" s="169"/>
      <c r="T806" s="169"/>
      <c r="W806" s="178"/>
      <c r="X806" s="169"/>
      <c r="Y806" s="169"/>
      <c r="AB806" s="77"/>
      <c r="AC806" s="420"/>
      <c r="AD806" s="420"/>
      <c r="AE806" s="420"/>
      <c r="AF806" s="420"/>
      <c r="AG806" s="420"/>
      <c r="AH806" s="420"/>
      <c r="AI806" s="407"/>
      <c r="AJ806" s="55"/>
    </row>
    <row r="807" spans="19:36">
      <c r="S807" s="169"/>
      <c r="T807" s="169"/>
      <c r="W807" s="178"/>
      <c r="X807" s="169"/>
      <c r="Y807" s="169"/>
      <c r="AB807" s="77"/>
      <c r="AC807" s="420"/>
      <c r="AD807" s="420"/>
      <c r="AE807" s="420"/>
      <c r="AF807" s="420"/>
      <c r="AG807" s="420"/>
      <c r="AH807" s="420"/>
      <c r="AI807" s="407"/>
      <c r="AJ807" s="55"/>
    </row>
    <row r="808" spans="19:36">
      <c r="S808" s="169"/>
      <c r="T808" s="169"/>
      <c r="W808" s="178"/>
      <c r="X808" s="169"/>
      <c r="Y808" s="169"/>
      <c r="AB808" s="77"/>
      <c r="AC808" s="420"/>
      <c r="AD808" s="420"/>
      <c r="AE808" s="420"/>
      <c r="AF808" s="420"/>
      <c r="AG808" s="420"/>
      <c r="AH808" s="420"/>
      <c r="AI808" s="407"/>
      <c r="AJ808" s="55"/>
    </row>
    <row r="809" spans="19:36">
      <c r="S809" s="169"/>
      <c r="T809" s="169"/>
      <c r="W809" s="178"/>
      <c r="X809" s="169"/>
      <c r="Y809" s="169"/>
      <c r="AB809" s="77"/>
      <c r="AC809" s="420"/>
      <c r="AD809" s="420"/>
      <c r="AE809" s="420"/>
      <c r="AF809" s="420"/>
      <c r="AG809" s="420"/>
      <c r="AH809" s="420"/>
      <c r="AI809" s="407"/>
      <c r="AJ809" s="55"/>
    </row>
    <row r="810" spans="19:36">
      <c r="S810" s="169"/>
      <c r="T810" s="169"/>
      <c r="W810" s="178"/>
      <c r="X810" s="169"/>
      <c r="Y810" s="169"/>
      <c r="AB810" s="77"/>
      <c r="AC810" s="420"/>
      <c r="AD810" s="420"/>
      <c r="AE810" s="420"/>
      <c r="AF810" s="420"/>
      <c r="AG810" s="420"/>
      <c r="AH810" s="420"/>
      <c r="AI810" s="407"/>
      <c r="AJ810" s="55"/>
    </row>
    <row r="811" spans="19:36">
      <c r="S811" s="169"/>
      <c r="T811" s="169"/>
      <c r="W811" s="178"/>
      <c r="X811" s="169"/>
      <c r="Y811" s="169"/>
      <c r="AB811" s="77"/>
      <c r="AC811" s="420"/>
      <c r="AD811" s="420"/>
      <c r="AE811" s="420"/>
      <c r="AF811" s="420"/>
      <c r="AG811" s="420"/>
      <c r="AH811" s="420"/>
      <c r="AI811" s="407"/>
      <c r="AJ811" s="55"/>
    </row>
    <row r="812" spans="19:36">
      <c r="S812" s="169"/>
      <c r="T812" s="169"/>
      <c r="W812" s="178"/>
      <c r="X812" s="169"/>
      <c r="Y812" s="169"/>
      <c r="AB812" s="77"/>
      <c r="AC812" s="420"/>
      <c r="AD812" s="420"/>
      <c r="AE812" s="420"/>
      <c r="AF812" s="420"/>
      <c r="AG812" s="420"/>
      <c r="AH812" s="420"/>
      <c r="AI812" s="407"/>
      <c r="AJ812" s="55"/>
    </row>
    <row r="813" spans="19:36">
      <c r="S813" s="169"/>
      <c r="T813" s="169"/>
      <c r="W813" s="178"/>
      <c r="X813" s="169"/>
      <c r="Y813" s="169"/>
      <c r="AB813" s="77"/>
      <c r="AC813" s="420"/>
      <c r="AD813" s="420"/>
      <c r="AE813" s="420"/>
      <c r="AF813" s="420"/>
      <c r="AG813" s="420"/>
      <c r="AH813" s="420"/>
      <c r="AI813" s="407"/>
      <c r="AJ813" s="55"/>
    </row>
    <row r="814" spans="19:36">
      <c r="S814" s="169"/>
      <c r="T814" s="169"/>
      <c r="W814" s="178"/>
      <c r="X814" s="169"/>
      <c r="Y814" s="169"/>
      <c r="AB814" s="77"/>
      <c r="AC814" s="420"/>
      <c r="AD814" s="420"/>
      <c r="AE814" s="420"/>
      <c r="AF814" s="420"/>
      <c r="AG814" s="420"/>
      <c r="AH814" s="420"/>
      <c r="AI814" s="407"/>
      <c r="AJ814" s="55"/>
    </row>
    <row r="815" spans="19:36">
      <c r="S815" s="169"/>
      <c r="T815" s="169"/>
      <c r="W815" s="178"/>
      <c r="X815" s="169"/>
      <c r="Y815" s="169"/>
      <c r="AB815" s="77"/>
      <c r="AC815" s="420"/>
      <c r="AD815" s="420"/>
      <c r="AE815" s="420"/>
      <c r="AF815" s="420"/>
      <c r="AG815" s="420"/>
      <c r="AH815" s="420"/>
      <c r="AI815" s="407"/>
      <c r="AJ815" s="55"/>
    </row>
    <row r="816" spans="19:36">
      <c r="S816" s="169"/>
      <c r="T816" s="169"/>
      <c r="W816" s="178"/>
      <c r="X816" s="169"/>
      <c r="Y816" s="169"/>
      <c r="AB816" s="77"/>
      <c r="AC816" s="420"/>
      <c r="AD816" s="420"/>
      <c r="AE816" s="420"/>
      <c r="AF816" s="420"/>
      <c r="AG816" s="420"/>
      <c r="AH816" s="420"/>
      <c r="AI816" s="407"/>
      <c r="AJ816" s="55"/>
    </row>
    <row r="817" spans="19:36">
      <c r="S817" s="169"/>
      <c r="T817" s="169"/>
      <c r="W817" s="178"/>
      <c r="X817" s="169"/>
      <c r="Y817" s="169"/>
      <c r="AB817" s="77"/>
      <c r="AC817" s="420"/>
      <c r="AD817" s="420"/>
      <c r="AE817" s="420"/>
      <c r="AF817" s="420"/>
      <c r="AG817" s="420"/>
      <c r="AH817" s="420"/>
      <c r="AI817" s="407"/>
      <c r="AJ817" s="55"/>
    </row>
    <row r="818" spans="19:36">
      <c r="S818" s="169"/>
      <c r="T818" s="169"/>
      <c r="W818" s="178"/>
      <c r="X818" s="169"/>
      <c r="Y818" s="169"/>
      <c r="AB818" s="77"/>
      <c r="AC818" s="420"/>
      <c r="AD818" s="420"/>
      <c r="AE818" s="420"/>
      <c r="AF818" s="420"/>
      <c r="AG818" s="420"/>
      <c r="AH818" s="420"/>
      <c r="AI818" s="407"/>
      <c r="AJ818" s="55"/>
    </row>
    <row r="819" spans="19:36">
      <c r="S819" s="169"/>
      <c r="T819" s="169"/>
      <c r="W819" s="178"/>
      <c r="X819" s="169"/>
      <c r="Y819" s="169"/>
      <c r="AB819" s="77"/>
      <c r="AC819" s="420"/>
      <c r="AD819" s="420"/>
      <c r="AE819" s="420"/>
      <c r="AF819" s="420"/>
      <c r="AG819" s="420"/>
      <c r="AH819" s="420"/>
      <c r="AI819" s="407"/>
      <c r="AJ819" s="55"/>
    </row>
    <row r="820" spans="19:36">
      <c r="S820" s="169"/>
      <c r="T820" s="169"/>
      <c r="W820" s="178"/>
      <c r="X820" s="169"/>
      <c r="Y820" s="169"/>
      <c r="AB820" s="77"/>
      <c r="AC820" s="420"/>
      <c r="AD820" s="420"/>
      <c r="AE820" s="420"/>
      <c r="AF820" s="420"/>
      <c r="AG820" s="420"/>
      <c r="AH820" s="420"/>
      <c r="AI820" s="407"/>
      <c r="AJ820" s="55"/>
    </row>
    <row r="821" spans="19:36">
      <c r="S821" s="169"/>
      <c r="T821" s="169"/>
      <c r="W821" s="178"/>
      <c r="X821" s="169"/>
      <c r="Y821" s="169"/>
      <c r="AB821" s="77"/>
      <c r="AC821" s="420"/>
      <c r="AD821" s="420"/>
      <c r="AE821" s="420"/>
      <c r="AF821" s="420"/>
      <c r="AG821" s="420"/>
      <c r="AH821" s="420"/>
      <c r="AI821" s="407"/>
      <c r="AJ821" s="55"/>
    </row>
    <row r="822" spans="19:36">
      <c r="S822" s="169"/>
      <c r="T822" s="169"/>
      <c r="W822" s="178"/>
      <c r="X822" s="169"/>
      <c r="Y822" s="169"/>
      <c r="AB822" s="77"/>
      <c r="AC822" s="420"/>
      <c r="AD822" s="420"/>
      <c r="AE822" s="420"/>
      <c r="AF822" s="420"/>
      <c r="AG822" s="420"/>
      <c r="AH822" s="420"/>
      <c r="AI822" s="407"/>
      <c r="AJ822" s="55"/>
    </row>
    <row r="823" spans="19:36">
      <c r="S823" s="169"/>
      <c r="T823" s="169"/>
      <c r="W823" s="178"/>
      <c r="X823" s="169"/>
      <c r="Y823" s="169"/>
      <c r="AB823" s="77"/>
      <c r="AC823" s="420"/>
      <c r="AD823" s="420"/>
      <c r="AE823" s="420"/>
      <c r="AF823" s="420"/>
      <c r="AG823" s="420"/>
      <c r="AH823" s="420"/>
      <c r="AI823" s="407"/>
      <c r="AJ823" s="55"/>
    </row>
    <row r="824" spans="19:36">
      <c r="S824" s="169"/>
      <c r="T824" s="169"/>
      <c r="W824" s="178"/>
      <c r="X824" s="169"/>
      <c r="Y824" s="169"/>
      <c r="AB824" s="77"/>
      <c r="AC824" s="420"/>
      <c r="AD824" s="420"/>
      <c r="AE824" s="420"/>
      <c r="AF824" s="420"/>
      <c r="AG824" s="420"/>
      <c r="AH824" s="420"/>
      <c r="AI824" s="407"/>
      <c r="AJ824" s="55"/>
    </row>
    <row r="825" spans="19:36">
      <c r="S825" s="169"/>
      <c r="T825" s="169"/>
      <c r="W825" s="178"/>
      <c r="X825" s="169"/>
      <c r="Y825" s="169"/>
      <c r="AB825" s="77"/>
      <c r="AC825" s="420"/>
      <c r="AD825" s="420"/>
      <c r="AE825" s="420"/>
      <c r="AF825" s="420"/>
      <c r="AG825" s="420"/>
      <c r="AH825" s="420"/>
      <c r="AI825" s="407"/>
      <c r="AJ825" s="55"/>
    </row>
    <row r="826" spans="19:36">
      <c r="S826" s="169"/>
      <c r="T826" s="169"/>
      <c r="W826" s="178"/>
      <c r="X826" s="169"/>
      <c r="Y826" s="169"/>
      <c r="AB826" s="77"/>
      <c r="AC826" s="420"/>
      <c r="AD826" s="420"/>
      <c r="AE826" s="420"/>
      <c r="AF826" s="420"/>
      <c r="AG826" s="420"/>
      <c r="AH826" s="420"/>
      <c r="AI826" s="407"/>
      <c r="AJ826" s="55"/>
    </row>
    <row r="827" spans="19:36">
      <c r="S827" s="169"/>
      <c r="T827" s="169"/>
      <c r="W827" s="178"/>
      <c r="X827" s="169"/>
      <c r="Y827" s="169"/>
      <c r="AB827" s="77"/>
      <c r="AC827" s="420"/>
      <c r="AD827" s="420"/>
      <c r="AE827" s="420"/>
      <c r="AF827" s="420"/>
      <c r="AG827" s="420"/>
      <c r="AH827" s="420"/>
      <c r="AI827" s="407"/>
      <c r="AJ827" s="55"/>
    </row>
    <row r="828" spans="19:36">
      <c r="S828" s="169"/>
      <c r="T828" s="169"/>
      <c r="W828" s="178"/>
      <c r="X828" s="169"/>
      <c r="Y828" s="169"/>
      <c r="AB828" s="77"/>
      <c r="AC828" s="420"/>
      <c r="AD828" s="420"/>
      <c r="AE828" s="420"/>
      <c r="AF828" s="420"/>
      <c r="AG828" s="420"/>
      <c r="AH828" s="420"/>
      <c r="AI828" s="407"/>
      <c r="AJ828" s="55"/>
    </row>
    <row r="829" spans="19:36">
      <c r="S829" s="169"/>
      <c r="T829" s="169"/>
      <c r="W829" s="178"/>
      <c r="X829" s="169"/>
      <c r="Y829" s="169"/>
      <c r="AB829" s="77"/>
      <c r="AC829" s="420"/>
      <c r="AD829" s="420"/>
      <c r="AE829" s="420"/>
      <c r="AF829" s="420"/>
      <c r="AG829" s="420"/>
      <c r="AH829" s="420"/>
      <c r="AI829" s="407"/>
      <c r="AJ829" s="55"/>
    </row>
    <row r="830" spans="19:36">
      <c r="S830" s="169"/>
      <c r="T830" s="169"/>
      <c r="W830" s="178"/>
      <c r="X830" s="169"/>
      <c r="Y830" s="169"/>
      <c r="AB830" s="77"/>
      <c r="AC830" s="420"/>
      <c r="AD830" s="420"/>
      <c r="AE830" s="420"/>
      <c r="AF830" s="420"/>
      <c r="AG830" s="420"/>
      <c r="AH830" s="420"/>
      <c r="AI830" s="407"/>
      <c r="AJ830" s="55"/>
    </row>
    <row r="831" spans="19:36">
      <c r="S831" s="169"/>
      <c r="T831" s="169"/>
      <c r="W831" s="178"/>
      <c r="X831" s="169"/>
      <c r="Y831" s="169"/>
      <c r="AB831" s="77"/>
      <c r="AC831" s="420"/>
      <c r="AD831" s="420"/>
      <c r="AE831" s="420"/>
      <c r="AF831" s="420"/>
      <c r="AG831" s="420"/>
      <c r="AH831" s="420"/>
      <c r="AI831" s="407"/>
      <c r="AJ831" s="55"/>
    </row>
    <row r="832" spans="19:36">
      <c r="S832" s="169"/>
      <c r="T832" s="169"/>
      <c r="W832" s="178"/>
      <c r="X832" s="169"/>
      <c r="Y832" s="169"/>
      <c r="AB832" s="77"/>
      <c r="AC832" s="420"/>
      <c r="AD832" s="420"/>
      <c r="AE832" s="420"/>
      <c r="AF832" s="420"/>
      <c r="AG832" s="420"/>
      <c r="AH832" s="420"/>
      <c r="AI832" s="407"/>
      <c r="AJ832" s="55"/>
    </row>
    <row r="833" spans="19:36">
      <c r="S833" s="169"/>
      <c r="T833" s="169"/>
      <c r="W833" s="178"/>
      <c r="X833" s="169"/>
      <c r="Y833" s="169"/>
      <c r="AB833" s="77"/>
      <c r="AC833" s="420"/>
      <c r="AD833" s="420"/>
      <c r="AE833" s="420"/>
      <c r="AF833" s="420"/>
      <c r="AG833" s="420"/>
      <c r="AH833" s="420"/>
      <c r="AI833" s="407"/>
      <c r="AJ833" s="55"/>
    </row>
    <row r="834" spans="19:36">
      <c r="S834" s="169"/>
      <c r="T834" s="169"/>
      <c r="W834" s="178"/>
      <c r="X834" s="169"/>
      <c r="Y834" s="169"/>
      <c r="AB834" s="77"/>
      <c r="AC834" s="420"/>
      <c r="AD834" s="420"/>
      <c r="AE834" s="420"/>
      <c r="AF834" s="420"/>
      <c r="AG834" s="420"/>
      <c r="AH834" s="420"/>
      <c r="AI834" s="407"/>
      <c r="AJ834" s="55"/>
    </row>
    <row r="835" spans="19:36">
      <c r="S835" s="169"/>
      <c r="T835" s="169"/>
      <c r="W835" s="178"/>
      <c r="X835" s="169"/>
      <c r="Y835" s="169"/>
      <c r="AB835" s="77"/>
      <c r="AC835" s="420"/>
      <c r="AD835" s="420"/>
      <c r="AE835" s="420"/>
      <c r="AF835" s="420"/>
      <c r="AG835" s="420"/>
      <c r="AH835" s="420"/>
      <c r="AI835" s="407"/>
      <c r="AJ835" s="55"/>
    </row>
    <row r="836" spans="19:36">
      <c r="S836" s="169"/>
      <c r="T836" s="169"/>
      <c r="W836" s="178"/>
      <c r="X836" s="169"/>
      <c r="Y836" s="169"/>
      <c r="AB836" s="77"/>
      <c r="AC836" s="420"/>
      <c r="AD836" s="420"/>
      <c r="AE836" s="420"/>
      <c r="AF836" s="420"/>
      <c r="AG836" s="420"/>
      <c r="AH836" s="420"/>
      <c r="AI836" s="407"/>
      <c r="AJ836" s="55"/>
    </row>
    <row r="837" spans="19:36">
      <c r="S837" s="169"/>
      <c r="T837" s="169"/>
      <c r="W837" s="178"/>
      <c r="X837" s="169"/>
      <c r="Y837" s="169"/>
      <c r="AB837" s="77"/>
      <c r="AC837" s="420"/>
      <c r="AD837" s="420"/>
      <c r="AE837" s="420"/>
      <c r="AF837" s="420"/>
      <c r="AG837" s="420"/>
      <c r="AH837" s="420"/>
      <c r="AI837" s="407"/>
      <c r="AJ837" s="55"/>
    </row>
    <row r="838" spans="19:36">
      <c r="S838" s="169"/>
      <c r="T838" s="169"/>
      <c r="W838" s="178"/>
      <c r="X838" s="169"/>
      <c r="Y838" s="169"/>
      <c r="AB838" s="77"/>
      <c r="AC838" s="420"/>
      <c r="AD838" s="420"/>
      <c r="AE838" s="420"/>
      <c r="AF838" s="420"/>
      <c r="AG838" s="420"/>
      <c r="AH838" s="420"/>
      <c r="AI838" s="407"/>
      <c r="AJ838" s="55"/>
    </row>
    <row r="839" spans="19:36">
      <c r="S839" s="169"/>
      <c r="T839" s="169"/>
      <c r="W839" s="178"/>
      <c r="X839" s="169"/>
      <c r="Y839" s="169"/>
      <c r="AB839" s="77"/>
      <c r="AC839" s="420"/>
      <c r="AD839" s="420"/>
      <c r="AE839" s="420"/>
      <c r="AF839" s="420"/>
      <c r="AG839" s="420"/>
      <c r="AH839" s="420"/>
      <c r="AI839" s="407"/>
      <c r="AJ839" s="55"/>
    </row>
    <row r="840" spans="19:36">
      <c r="S840" s="169"/>
      <c r="T840" s="169"/>
      <c r="W840" s="178"/>
      <c r="X840" s="169"/>
      <c r="Y840" s="169"/>
      <c r="AB840" s="77"/>
      <c r="AC840" s="420"/>
      <c r="AD840" s="420"/>
      <c r="AE840" s="420"/>
      <c r="AF840" s="420"/>
      <c r="AG840" s="420"/>
      <c r="AH840" s="420"/>
      <c r="AI840" s="407"/>
      <c r="AJ840" s="55"/>
    </row>
    <row r="841" spans="19:36">
      <c r="S841" s="169"/>
      <c r="T841" s="169"/>
      <c r="W841" s="178"/>
      <c r="X841" s="169"/>
      <c r="Y841" s="169"/>
      <c r="AB841" s="77"/>
      <c r="AC841" s="420"/>
      <c r="AD841" s="420"/>
      <c r="AE841" s="420"/>
      <c r="AF841" s="420"/>
      <c r="AG841" s="420"/>
      <c r="AH841" s="420"/>
      <c r="AI841" s="407"/>
      <c r="AJ841" s="55"/>
    </row>
    <row r="842" spans="19:36">
      <c r="S842" s="169"/>
      <c r="T842" s="169"/>
      <c r="W842" s="178"/>
      <c r="X842" s="169"/>
      <c r="Y842" s="169"/>
      <c r="AB842" s="77"/>
      <c r="AC842" s="420"/>
      <c r="AD842" s="420"/>
      <c r="AE842" s="420"/>
      <c r="AF842" s="420"/>
      <c r="AG842" s="420"/>
      <c r="AH842" s="420"/>
      <c r="AI842" s="407"/>
      <c r="AJ842" s="55"/>
    </row>
    <row r="843" spans="19:36">
      <c r="S843" s="169"/>
      <c r="T843" s="169"/>
      <c r="W843" s="178"/>
      <c r="X843" s="169"/>
      <c r="Y843" s="169"/>
      <c r="AB843" s="77"/>
      <c r="AC843" s="420"/>
      <c r="AD843" s="420"/>
      <c r="AE843" s="420"/>
      <c r="AF843" s="420"/>
      <c r="AG843" s="420"/>
      <c r="AH843" s="420"/>
      <c r="AI843" s="407"/>
      <c r="AJ843" s="55"/>
    </row>
    <row r="844" spans="19:36">
      <c r="S844" s="169"/>
      <c r="T844" s="169"/>
      <c r="W844" s="178"/>
      <c r="X844" s="169"/>
      <c r="Y844" s="169"/>
      <c r="AB844" s="77"/>
      <c r="AC844" s="420"/>
      <c r="AD844" s="420"/>
      <c r="AE844" s="420"/>
      <c r="AF844" s="420"/>
      <c r="AG844" s="420"/>
      <c r="AH844" s="420"/>
      <c r="AI844" s="407"/>
      <c r="AJ844" s="55"/>
    </row>
    <row r="845" spans="19:36">
      <c r="S845" s="169"/>
      <c r="T845" s="169"/>
      <c r="W845" s="178"/>
      <c r="X845" s="169"/>
      <c r="Y845" s="169"/>
      <c r="AB845" s="77"/>
      <c r="AC845" s="420"/>
      <c r="AD845" s="420"/>
      <c r="AE845" s="420"/>
      <c r="AF845" s="420"/>
      <c r="AG845" s="420"/>
      <c r="AH845" s="420"/>
      <c r="AI845" s="407"/>
      <c r="AJ845" s="55"/>
    </row>
    <row r="846" spans="19:36">
      <c r="S846" s="169"/>
      <c r="T846" s="169"/>
      <c r="W846" s="178"/>
      <c r="X846" s="169"/>
      <c r="Y846" s="169"/>
      <c r="AB846" s="77"/>
      <c r="AC846" s="420"/>
      <c r="AD846" s="420"/>
      <c r="AE846" s="420"/>
      <c r="AF846" s="420"/>
      <c r="AG846" s="420"/>
      <c r="AH846" s="420"/>
      <c r="AI846" s="407"/>
      <c r="AJ846" s="55"/>
    </row>
    <row r="847" spans="19:36">
      <c r="S847" s="169"/>
      <c r="T847" s="169"/>
      <c r="W847" s="178"/>
      <c r="X847" s="169"/>
      <c r="Y847" s="169"/>
      <c r="AB847" s="77"/>
      <c r="AC847" s="420"/>
      <c r="AD847" s="420"/>
      <c r="AE847" s="420"/>
      <c r="AF847" s="420"/>
      <c r="AG847" s="420"/>
      <c r="AH847" s="420"/>
      <c r="AI847" s="407"/>
      <c r="AJ847" s="55"/>
    </row>
    <row r="848" spans="19:36">
      <c r="S848" s="169"/>
      <c r="T848" s="169"/>
      <c r="W848" s="178"/>
      <c r="X848" s="169"/>
      <c r="Y848" s="169"/>
      <c r="AB848" s="77"/>
      <c r="AC848" s="420"/>
      <c r="AD848" s="420"/>
      <c r="AE848" s="420"/>
      <c r="AF848" s="420"/>
      <c r="AG848" s="420"/>
      <c r="AH848" s="420"/>
      <c r="AI848" s="407"/>
      <c r="AJ848" s="55"/>
    </row>
    <row r="849" spans="19:36">
      <c r="S849" s="169"/>
      <c r="T849" s="169"/>
      <c r="W849" s="178"/>
      <c r="X849" s="169"/>
      <c r="Y849" s="169"/>
      <c r="AB849" s="77"/>
      <c r="AC849" s="420"/>
      <c r="AD849" s="420"/>
      <c r="AE849" s="420"/>
      <c r="AF849" s="420"/>
      <c r="AG849" s="420"/>
      <c r="AH849" s="420"/>
      <c r="AI849" s="407"/>
      <c r="AJ849" s="55"/>
    </row>
    <row r="850" spans="19:36">
      <c r="S850" s="169"/>
      <c r="T850" s="169"/>
      <c r="W850" s="178"/>
      <c r="X850" s="169"/>
      <c r="Y850" s="169"/>
      <c r="AB850" s="77"/>
      <c r="AC850" s="420"/>
      <c r="AD850" s="420"/>
      <c r="AE850" s="420"/>
      <c r="AF850" s="420"/>
      <c r="AG850" s="420"/>
      <c r="AH850" s="420"/>
      <c r="AI850" s="407"/>
      <c r="AJ850" s="55"/>
    </row>
    <row r="851" spans="19:36">
      <c r="S851" s="169"/>
      <c r="T851" s="169"/>
      <c r="W851" s="178"/>
      <c r="X851" s="169"/>
      <c r="Y851" s="169"/>
      <c r="AB851" s="77"/>
      <c r="AC851" s="420"/>
      <c r="AD851" s="420"/>
      <c r="AE851" s="420"/>
      <c r="AF851" s="420"/>
      <c r="AG851" s="420"/>
      <c r="AH851" s="420"/>
      <c r="AI851" s="407"/>
      <c r="AJ851" s="55"/>
    </row>
    <row r="852" spans="19:36">
      <c r="S852" s="169"/>
      <c r="T852" s="169"/>
      <c r="W852" s="178"/>
      <c r="X852" s="169"/>
      <c r="Y852" s="169"/>
      <c r="AB852" s="77"/>
      <c r="AC852" s="420"/>
      <c r="AD852" s="420"/>
      <c r="AE852" s="420"/>
      <c r="AF852" s="420"/>
      <c r="AG852" s="420"/>
      <c r="AH852" s="420"/>
      <c r="AI852" s="407"/>
      <c r="AJ852" s="55"/>
    </row>
    <row r="853" spans="19:36">
      <c r="S853" s="169"/>
      <c r="T853" s="169"/>
      <c r="W853" s="178"/>
      <c r="X853" s="169"/>
      <c r="Y853" s="169"/>
      <c r="AB853" s="77"/>
      <c r="AC853" s="420"/>
      <c r="AD853" s="420"/>
      <c r="AE853" s="420"/>
      <c r="AF853" s="420"/>
      <c r="AG853" s="420"/>
      <c r="AH853" s="420"/>
      <c r="AI853" s="407"/>
      <c r="AJ853" s="55"/>
    </row>
    <row r="854" spans="19:36">
      <c r="S854" s="169"/>
      <c r="T854" s="169"/>
      <c r="W854" s="178"/>
      <c r="X854" s="169"/>
      <c r="Y854" s="169"/>
      <c r="AB854" s="77"/>
      <c r="AC854" s="420"/>
      <c r="AD854" s="420"/>
      <c r="AE854" s="420"/>
      <c r="AF854" s="420"/>
      <c r="AG854" s="420"/>
      <c r="AH854" s="420"/>
      <c r="AI854" s="407"/>
      <c r="AJ854" s="55"/>
    </row>
    <row r="855" spans="19:36">
      <c r="S855" s="169"/>
      <c r="T855" s="169"/>
      <c r="W855" s="178"/>
      <c r="X855" s="169"/>
      <c r="Y855" s="169"/>
      <c r="AB855" s="77"/>
      <c r="AC855" s="420"/>
      <c r="AD855" s="420"/>
      <c r="AE855" s="420"/>
      <c r="AF855" s="420"/>
      <c r="AG855" s="420"/>
      <c r="AH855" s="420"/>
      <c r="AI855" s="407"/>
      <c r="AJ855" s="55"/>
    </row>
    <row r="856" spans="19:36">
      <c r="S856" s="169"/>
      <c r="T856" s="169"/>
      <c r="W856" s="178"/>
      <c r="X856" s="169"/>
      <c r="Y856" s="169"/>
      <c r="AB856" s="77"/>
      <c r="AC856" s="420"/>
      <c r="AD856" s="420"/>
      <c r="AE856" s="420"/>
      <c r="AF856" s="420"/>
      <c r="AG856" s="420"/>
      <c r="AH856" s="420"/>
      <c r="AI856" s="407"/>
      <c r="AJ856" s="55"/>
    </row>
    <row r="857" spans="19:36">
      <c r="S857" s="169"/>
      <c r="T857" s="169"/>
      <c r="W857" s="178"/>
      <c r="X857" s="169"/>
      <c r="Y857" s="169"/>
      <c r="AB857" s="77"/>
      <c r="AC857" s="420"/>
      <c r="AD857" s="420"/>
      <c r="AE857" s="420"/>
      <c r="AF857" s="420"/>
      <c r="AG857" s="420"/>
      <c r="AH857" s="420"/>
      <c r="AI857" s="407"/>
      <c r="AJ857" s="55"/>
    </row>
    <row r="858" spans="19:36">
      <c r="S858" s="169"/>
      <c r="T858" s="169"/>
      <c r="W858" s="178"/>
      <c r="X858" s="169"/>
      <c r="Y858" s="169"/>
      <c r="AB858" s="77"/>
      <c r="AC858" s="420"/>
      <c r="AD858" s="420"/>
      <c r="AE858" s="420"/>
      <c r="AF858" s="420"/>
      <c r="AG858" s="420"/>
      <c r="AH858" s="420"/>
      <c r="AI858" s="407"/>
      <c r="AJ858" s="55"/>
    </row>
    <row r="859" spans="19:36">
      <c r="S859" s="169"/>
      <c r="T859" s="169"/>
      <c r="W859" s="178"/>
      <c r="X859" s="169"/>
      <c r="Y859" s="169"/>
      <c r="AB859" s="77"/>
      <c r="AC859" s="420"/>
      <c r="AD859" s="420"/>
      <c r="AE859" s="420"/>
      <c r="AF859" s="420"/>
      <c r="AG859" s="420"/>
      <c r="AH859" s="420"/>
      <c r="AI859" s="407"/>
      <c r="AJ859" s="55"/>
    </row>
    <row r="860" spans="19:36">
      <c r="S860" s="169"/>
      <c r="T860" s="169"/>
      <c r="W860" s="178"/>
      <c r="X860" s="169"/>
      <c r="Y860" s="169"/>
      <c r="AB860" s="77"/>
      <c r="AC860" s="420"/>
      <c r="AD860" s="420"/>
      <c r="AE860" s="420"/>
      <c r="AF860" s="420"/>
      <c r="AG860" s="420"/>
      <c r="AH860" s="420"/>
      <c r="AI860" s="407"/>
      <c r="AJ860" s="55"/>
    </row>
    <row r="861" spans="19:36">
      <c r="S861" s="169"/>
      <c r="T861" s="169"/>
      <c r="W861" s="178"/>
      <c r="X861" s="169"/>
      <c r="Y861" s="169"/>
      <c r="AB861" s="77"/>
      <c r="AC861" s="420"/>
      <c r="AD861" s="420"/>
      <c r="AE861" s="420"/>
      <c r="AF861" s="420"/>
      <c r="AG861" s="420"/>
      <c r="AH861" s="420"/>
      <c r="AI861" s="407"/>
      <c r="AJ861" s="55"/>
    </row>
    <row r="862" spans="19:36">
      <c r="S862" s="169"/>
      <c r="T862" s="169"/>
      <c r="W862" s="178"/>
      <c r="X862" s="169"/>
      <c r="Y862" s="169"/>
      <c r="AB862" s="77"/>
      <c r="AC862" s="420"/>
      <c r="AD862" s="420"/>
      <c r="AE862" s="420"/>
      <c r="AF862" s="420"/>
      <c r="AG862" s="420"/>
      <c r="AH862" s="420"/>
      <c r="AI862" s="407"/>
      <c r="AJ862" s="55"/>
    </row>
    <row r="863" spans="19:36">
      <c r="S863" s="169"/>
      <c r="T863" s="169"/>
      <c r="W863" s="178"/>
      <c r="X863" s="169"/>
      <c r="Y863" s="169"/>
      <c r="AB863" s="77"/>
      <c r="AC863" s="420"/>
      <c r="AD863" s="420"/>
      <c r="AE863" s="420"/>
      <c r="AF863" s="420"/>
      <c r="AG863" s="420"/>
      <c r="AH863" s="420"/>
      <c r="AI863" s="407"/>
      <c r="AJ863" s="55"/>
    </row>
    <row r="864" spans="19:36">
      <c r="S864" s="169"/>
      <c r="T864" s="169"/>
      <c r="W864" s="178"/>
      <c r="X864" s="169"/>
      <c r="Y864" s="169"/>
      <c r="AB864" s="77"/>
      <c r="AC864" s="420"/>
      <c r="AD864" s="420"/>
      <c r="AE864" s="420"/>
      <c r="AF864" s="420"/>
      <c r="AG864" s="420"/>
      <c r="AH864" s="420"/>
      <c r="AI864" s="407"/>
      <c r="AJ864" s="55"/>
    </row>
    <row r="865" spans="19:36">
      <c r="S865" s="169"/>
      <c r="T865" s="169"/>
      <c r="W865" s="178"/>
      <c r="X865" s="169"/>
      <c r="Y865" s="169"/>
      <c r="AB865" s="77"/>
      <c r="AC865" s="420"/>
      <c r="AD865" s="420"/>
      <c r="AE865" s="420"/>
      <c r="AF865" s="420"/>
      <c r="AG865" s="420"/>
      <c r="AH865" s="420"/>
      <c r="AI865" s="407"/>
      <c r="AJ865" s="55"/>
    </row>
    <row r="866" spans="19:36">
      <c r="S866" s="169"/>
      <c r="T866" s="169"/>
      <c r="W866" s="178"/>
      <c r="X866" s="169"/>
      <c r="Y866" s="169"/>
      <c r="AB866" s="77"/>
      <c r="AC866" s="420"/>
      <c r="AD866" s="420"/>
      <c r="AE866" s="420"/>
      <c r="AF866" s="420"/>
      <c r="AG866" s="420"/>
      <c r="AH866" s="420"/>
      <c r="AI866" s="407"/>
      <c r="AJ866" s="55"/>
    </row>
    <row r="867" spans="19:36">
      <c r="S867" s="169"/>
      <c r="T867" s="169"/>
      <c r="W867" s="178"/>
      <c r="X867" s="169"/>
      <c r="Y867" s="169"/>
      <c r="AB867" s="77"/>
      <c r="AC867" s="420"/>
      <c r="AD867" s="420"/>
      <c r="AE867" s="420"/>
      <c r="AF867" s="420"/>
      <c r="AG867" s="420"/>
      <c r="AH867" s="420"/>
      <c r="AI867" s="407"/>
      <c r="AJ867" s="55"/>
    </row>
    <row r="868" spans="19:36">
      <c r="S868" s="169"/>
      <c r="T868" s="169"/>
      <c r="W868" s="178"/>
      <c r="X868" s="169"/>
      <c r="Y868" s="169"/>
      <c r="AB868" s="77"/>
      <c r="AC868" s="420"/>
      <c r="AD868" s="420"/>
      <c r="AE868" s="420"/>
      <c r="AF868" s="420"/>
      <c r="AG868" s="420"/>
      <c r="AH868" s="420"/>
      <c r="AI868" s="407"/>
      <c r="AJ868" s="55"/>
    </row>
    <row r="869" spans="19:36">
      <c r="S869" s="169"/>
      <c r="T869" s="169"/>
      <c r="W869" s="178"/>
      <c r="X869" s="169"/>
      <c r="Y869" s="169"/>
      <c r="AB869" s="77"/>
      <c r="AC869" s="420"/>
      <c r="AD869" s="420"/>
      <c r="AE869" s="420"/>
      <c r="AF869" s="420"/>
      <c r="AG869" s="420"/>
      <c r="AH869" s="420"/>
      <c r="AI869" s="407"/>
      <c r="AJ869" s="55"/>
    </row>
    <row r="870" spans="19:36">
      <c r="S870" s="169"/>
      <c r="T870" s="169"/>
      <c r="W870" s="178"/>
      <c r="X870" s="169"/>
      <c r="Y870" s="169"/>
      <c r="AB870" s="77"/>
      <c r="AC870" s="420"/>
      <c r="AD870" s="420"/>
      <c r="AE870" s="420"/>
      <c r="AF870" s="420"/>
      <c r="AG870" s="420"/>
      <c r="AH870" s="420"/>
      <c r="AI870" s="407"/>
      <c r="AJ870" s="55"/>
    </row>
    <row r="871" spans="19:36">
      <c r="S871" s="169"/>
      <c r="T871" s="169"/>
      <c r="W871" s="178"/>
      <c r="X871" s="169"/>
      <c r="Y871" s="169"/>
      <c r="AB871" s="77"/>
      <c r="AC871" s="420"/>
      <c r="AD871" s="420"/>
      <c r="AE871" s="420"/>
      <c r="AF871" s="420"/>
      <c r="AG871" s="420"/>
      <c r="AH871" s="420"/>
      <c r="AI871" s="407"/>
      <c r="AJ871" s="55"/>
    </row>
    <row r="872" spans="19:36">
      <c r="S872" s="169"/>
      <c r="T872" s="169"/>
      <c r="W872" s="178"/>
      <c r="X872" s="169"/>
      <c r="Y872" s="169"/>
      <c r="AB872" s="77"/>
      <c r="AC872" s="420"/>
      <c r="AD872" s="420"/>
      <c r="AE872" s="420"/>
      <c r="AF872" s="420"/>
      <c r="AG872" s="420"/>
      <c r="AH872" s="420"/>
      <c r="AI872" s="407"/>
      <c r="AJ872" s="55"/>
    </row>
    <row r="873" spans="19:36">
      <c r="S873" s="169"/>
      <c r="T873" s="169"/>
      <c r="W873" s="178"/>
      <c r="X873" s="169"/>
      <c r="Y873" s="169"/>
      <c r="AB873" s="77"/>
      <c r="AC873" s="420"/>
      <c r="AD873" s="420"/>
      <c r="AE873" s="420"/>
      <c r="AF873" s="420"/>
      <c r="AG873" s="420"/>
      <c r="AH873" s="420"/>
      <c r="AI873" s="407"/>
      <c r="AJ873" s="55"/>
    </row>
    <row r="874" spans="19:36">
      <c r="S874" s="169"/>
      <c r="T874" s="169"/>
      <c r="W874" s="178"/>
      <c r="X874" s="169"/>
      <c r="Y874" s="169"/>
      <c r="AB874" s="77"/>
      <c r="AC874" s="420"/>
      <c r="AD874" s="420"/>
      <c r="AE874" s="420"/>
      <c r="AF874" s="420"/>
      <c r="AG874" s="420"/>
      <c r="AH874" s="420"/>
      <c r="AI874" s="407"/>
      <c r="AJ874" s="55"/>
    </row>
    <row r="875" spans="19:36">
      <c r="S875" s="169"/>
      <c r="T875" s="169"/>
      <c r="W875" s="178"/>
      <c r="X875" s="169"/>
      <c r="Y875" s="169"/>
      <c r="AB875" s="77"/>
      <c r="AC875" s="420"/>
      <c r="AD875" s="420"/>
      <c r="AE875" s="420"/>
      <c r="AF875" s="420"/>
      <c r="AG875" s="420"/>
      <c r="AH875" s="420"/>
      <c r="AI875" s="407"/>
      <c r="AJ875" s="55"/>
    </row>
    <row r="876" spans="19:36">
      <c r="S876" s="169"/>
      <c r="T876" s="169"/>
      <c r="W876" s="178"/>
      <c r="X876" s="169"/>
      <c r="Y876" s="169"/>
      <c r="AB876" s="77"/>
      <c r="AC876" s="420"/>
      <c r="AD876" s="420"/>
      <c r="AE876" s="420"/>
      <c r="AF876" s="420"/>
      <c r="AG876" s="420"/>
      <c r="AH876" s="420"/>
      <c r="AI876" s="407"/>
      <c r="AJ876" s="55"/>
    </row>
    <row r="877" spans="19:36">
      <c r="S877" s="169"/>
      <c r="T877" s="169"/>
      <c r="W877" s="178"/>
      <c r="X877" s="169"/>
      <c r="Y877" s="169"/>
      <c r="AB877" s="77"/>
      <c r="AC877" s="420"/>
      <c r="AD877" s="420"/>
      <c r="AE877" s="420"/>
      <c r="AF877" s="420"/>
      <c r="AG877" s="420"/>
      <c r="AH877" s="420"/>
      <c r="AI877" s="407"/>
      <c r="AJ877" s="55"/>
    </row>
    <row r="878" spans="19:36">
      <c r="S878" s="169"/>
      <c r="T878" s="169"/>
      <c r="W878" s="178"/>
      <c r="X878" s="169"/>
      <c r="Y878" s="169"/>
      <c r="AB878" s="77"/>
      <c r="AC878" s="420"/>
      <c r="AD878" s="420"/>
      <c r="AE878" s="420"/>
      <c r="AF878" s="420"/>
      <c r="AG878" s="420"/>
      <c r="AH878" s="420"/>
      <c r="AI878" s="407"/>
      <c r="AJ878" s="55"/>
    </row>
    <row r="879" spans="19:36">
      <c r="S879" s="169"/>
      <c r="T879" s="169"/>
      <c r="W879" s="178"/>
      <c r="X879" s="169"/>
      <c r="Y879" s="169"/>
      <c r="AB879" s="77"/>
      <c r="AC879" s="420"/>
      <c r="AD879" s="420"/>
      <c r="AE879" s="420"/>
      <c r="AF879" s="420"/>
      <c r="AG879" s="420"/>
      <c r="AH879" s="420"/>
      <c r="AI879" s="407"/>
      <c r="AJ879" s="55"/>
    </row>
    <row r="880" spans="19:36">
      <c r="S880" s="169"/>
      <c r="T880" s="169"/>
      <c r="W880" s="178"/>
      <c r="X880" s="169"/>
      <c r="Y880" s="169"/>
      <c r="AB880" s="77"/>
      <c r="AC880" s="420"/>
      <c r="AD880" s="420"/>
      <c r="AE880" s="420"/>
      <c r="AF880" s="420"/>
      <c r="AG880" s="420"/>
      <c r="AH880" s="420"/>
      <c r="AI880" s="407"/>
      <c r="AJ880" s="55"/>
    </row>
    <row r="881" spans="19:36">
      <c r="S881" s="169"/>
      <c r="T881" s="169"/>
      <c r="W881" s="178"/>
      <c r="X881" s="169"/>
      <c r="Y881" s="169"/>
      <c r="AB881" s="77"/>
      <c r="AC881" s="420"/>
      <c r="AD881" s="420"/>
      <c r="AE881" s="420"/>
      <c r="AF881" s="420"/>
      <c r="AG881" s="420"/>
      <c r="AH881" s="420"/>
      <c r="AI881" s="407"/>
      <c r="AJ881" s="55"/>
    </row>
    <row r="882" spans="19:36">
      <c r="S882" s="169"/>
      <c r="T882" s="169"/>
      <c r="W882" s="178"/>
      <c r="X882" s="169"/>
      <c r="Y882" s="169"/>
      <c r="AB882" s="77"/>
      <c r="AC882" s="420"/>
      <c r="AD882" s="420"/>
      <c r="AE882" s="420"/>
      <c r="AF882" s="420"/>
      <c r="AG882" s="420"/>
      <c r="AH882" s="420"/>
      <c r="AI882" s="407"/>
      <c r="AJ882" s="55"/>
    </row>
    <row r="883" spans="19:36">
      <c r="S883" s="169"/>
      <c r="T883" s="169"/>
      <c r="W883" s="178"/>
      <c r="X883" s="169"/>
      <c r="Y883" s="169"/>
      <c r="AB883" s="77"/>
      <c r="AC883" s="420"/>
      <c r="AD883" s="420"/>
      <c r="AE883" s="420"/>
      <c r="AF883" s="420"/>
      <c r="AG883" s="420"/>
      <c r="AH883" s="420"/>
      <c r="AI883" s="407"/>
      <c r="AJ883" s="55"/>
    </row>
    <row r="884" spans="19:36">
      <c r="S884" s="169"/>
      <c r="T884" s="169"/>
      <c r="W884" s="178"/>
      <c r="X884" s="169"/>
      <c r="Y884" s="169"/>
      <c r="AB884" s="77"/>
      <c r="AC884" s="420"/>
      <c r="AD884" s="420"/>
      <c r="AE884" s="420"/>
      <c r="AF884" s="420"/>
      <c r="AG884" s="420"/>
      <c r="AH884" s="420"/>
      <c r="AI884" s="407"/>
      <c r="AJ884" s="55"/>
    </row>
    <row r="885" spans="19:36">
      <c r="S885" s="169"/>
      <c r="T885" s="169"/>
      <c r="W885" s="178"/>
      <c r="X885" s="169"/>
      <c r="Y885" s="169"/>
      <c r="AB885" s="77"/>
      <c r="AC885" s="420"/>
      <c r="AD885" s="420"/>
      <c r="AE885" s="420"/>
      <c r="AF885" s="420"/>
      <c r="AG885" s="420"/>
      <c r="AH885" s="420"/>
      <c r="AI885" s="407"/>
      <c r="AJ885" s="55"/>
    </row>
    <row r="886" spans="19:36">
      <c r="S886" s="169"/>
      <c r="T886" s="169"/>
      <c r="W886" s="178"/>
      <c r="X886" s="169"/>
      <c r="Y886" s="169"/>
      <c r="AB886" s="77"/>
      <c r="AC886" s="420"/>
      <c r="AD886" s="420"/>
      <c r="AE886" s="420"/>
      <c r="AF886" s="420"/>
      <c r="AG886" s="420"/>
      <c r="AH886" s="420"/>
      <c r="AI886" s="407"/>
      <c r="AJ886" s="55"/>
    </row>
    <row r="887" spans="19:36">
      <c r="S887" s="169"/>
      <c r="T887" s="169"/>
      <c r="W887" s="178"/>
      <c r="X887" s="169"/>
      <c r="Y887" s="169"/>
      <c r="AB887" s="77"/>
      <c r="AC887" s="420"/>
      <c r="AD887" s="420"/>
      <c r="AE887" s="420"/>
      <c r="AF887" s="420"/>
      <c r="AG887" s="420"/>
      <c r="AH887" s="420"/>
      <c r="AI887" s="407"/>
      <c r="AJ887" s="55"/>
    </row>
    <row r="888" spans="19:36">
      <c r="S888" s="169"/>
      <c r="T888" s="169"/>
      <c r="W888" s="178"/>
      <c r="X888" s="169"/>
      <c r="Y888" s="169"/>
      <c r="AB888" s="77"/>
      <c r="AC888" s="420"/>
      <c r="AD888" s="420"/>
      <c r="AE888" s="420"/>
      <c r="AF888" s="420"/>
      <c r="AG888" s="420"/>
      <c r="AH888" s="420"/>
      <c r="AI888" s="407"/>
      <c r="AJ888" s="55"/>
    </row>
    <row r="889" spans="19:36">
      <c r="S889" s="169"/>
      <c r="T889" s="169"/>
      <c r="W889" s="178"/>
      <c r="X889" s="169"/>
      <c r="Y889" s="169"/>
      <c r="AB889" s="77"/>
      <c r="AC889" s="420"/>
      <c r="AD889" s="420"/>
      <c r="AE889" s="420"/>
      <c r="AF889" s="420"/>
      <c r="AG889" s="420"/>
      <c r="AH889" s="420"/>
      <c r="AI889" s="407"/>
      <c r="AJ889" s="55"/>
    </row>
    <row r="890" spans="19:36">
      <c r="S890" s="169"/>
      <c r="T890" s="169"/>
      <c r="W890" s="178"/>
      <c r="X890" s="169"/>
      <c r="Y890" s="169"/>
      <c r="AB890" s="77"/>
      <c r="AC890" s="420"/>
      <c r="AD890" s="420"/>
      <c r="AE890" s="420"/>
      <c r="AF890" s="420"/>
      <c r="AG890" s="420"/>
      <c r="AH890" s="420"/>
      <c r="AI890" s="407"/>
      <c r="AJ890" s="55"/>
    </row>
    <row r="891" spans="19:36">
      <c r="S891" s="169"/>
      <c r="T891" s="169"/>
      <c r="W891" s="178"/>
      <c r="X891" s="169"/>
      <c r="Y891" s="169"/>
      <c r="AB891" s="77"/>
      <c r="AC891" s="420"/>
      <c r="AD891" s="420"/>
      <c r="AE891" s="420"/>
      <c r="AF891" s="420"/>
      <c r="AG891" s="420"/>
      <c r="AH891" s="420"/>
      <c r="AI891" s="407"/>
      <c r="AJ891" s="55"/>
    </row>
    <row r="892" spans="19:36">
      <c r="S892" s="169"/>
      <c r="T892" s="169"/>
      <c r="W892" s="178"/>
      <c r="X892" s="169"/>
      <c r="Y892" s="169"/>
      <c r="AB892" s="77"/>
      <c r="AC892" s="420"/>
      <c r="AD892" s="420"/>
      <c r="AE892" s="420"/>
      <c r="AF892" s="420"/>
      <c r="AG892" s="420"/>
      <c r="AH892" s="420"/>
      <c r="AI892" s="407"/>
      <c r="AJ892" s="55"/>
    </row>
    <row r="893" spans="19:36">
      <c r="S893" s="169"/>
      <c r="T893" s="169"/>
      <c r="W893" s="178"/>
      <c r="X893" s="169"/>
      <c r="Y893" s="169"/>
      <c r="AB893" s="77"/>
      <c r="AC893" s="420"/>
      <c r="AD893" s="420"/>
      <c r="AE893" s="420"/>
      <c r="AF893" s="420"/>
      <c r="AG893" s="420"/>
      <c r="AH893" s="420"/>
      <c r="AI893" s="407"/>
      <c r="AJ893" s="55"/>
    </row>
    <row r="894" spans="19:36">
      <c r="S894" s="169"/>
      <c r="T894" s="169"/>
      <c r="W894" s="178"/>
      <c r="X894" s="169"/>
      <c r="Y894" s="169"/>
      <c r="AB894" s="77"/>
      <c r="AC894" s="420"/>
      <c r="AD894" s="420"/>
      <c r="AE894" s="420"/>
      <c r="AF894" s="420"/>
      <c r="AG894" s="420"/>
      <c r="AH894" s="420"/>
      <c r="AI894" s="407"/>
      <c r="AJ894" s="55"/>
    </row>
    <row r="895" spans="19:36">
      <c r="S895" s="169"/>
      <c r="T895" s="169"/>
      <c r="W895" s="178"/>
      <c r="X895" s="169"/>
      <c r="Y895" s="169"/>
      <c r="AB895" s="77"/>
      <c r="AC895" s="420"/>
      <c r="AD895" s="420"/>
      <c r="AE895" s="420"/>
      <c r="AF895" s="420"/>
      <c r="AG895" s="420"/>
      <c r="AH895" s="420"/>
      <c r="AI895" s="407"/>
      <c r="AJ895" s="55"/>
    </row>
    <row r="896" spans="19:36">
      <c r="S896" s="169"/>
      <c r="T896" s="169"/>
      <c r="W896" s="178"/>
      <c r="X896" s="169"/>
      <c r="Y896" s="169"/>
      <c r="AB896" s="77"/>
      <c r="AC896" s="420"/>
      <c r="AD896" s="420"/>
      <c r="AE896" s="420"/>
      <c r="AF896" s="420"/>
      <c r="AG896" s="420"/>
      <c r="AH896" s="420"/>
      <c r="AI896" s="407"/>
      <c r="AJ896" s="55"/>
    </row>
    <row r="897" spans="19:36">
      <c r="S897" s="169"/>
      <c r="T897" s="169"/>
      <c r="W897" s="178"/>
      <c r="X897" s="169"/>
      <c r="Y897" s="169"/>
      <c r="AB897" s="77"/>
      <c r="AC897" s="420"/>
      <c r="AD897" s="420"/>
      <c r="AE897" s="420"/>
      <c r="AF897" s="420"/>
      <c r="AG897" s="420"/>
      <c r="AH897" s="420"/>
      <c r="AI897" s="407"/>
      <c r="AJ897" s="55"/>
    </row>
    <row r="898" spans="19:36">
      <c r="S898" s="169"/>
      <c r="T898" s="169"/>
      <c r="W898" s="178"/>
      <c r="X898" s="169"/>
      <c r="Y898" s="169"/>
      <c r="AB898" s="77"/>
      <c r="AC898" s="420"/>
      <c r="AD898" s="420"/>
      <c r="AE898" s="420"/>
      <c r="AF898" s="420"/>
      <c r="AG898" s="420"/>
      <c r="AH898" s="420"/>
      <c r="AI898" s="407"/>
      <c r="AJ898" s="55"/>
    </row>
    <row r="899" spans="19:36">
      <c r="S899" s="169"/>
      <c r="T899" s="169"/>
      <c r="W899" s="178"/>
      <c r="X899" s="169"/>
      <c r="Y899" s="169"/>
      <c r="AB899" s="77"/>
      <c r="AC899" s="420"/>
      <c r="AD899" s="420"/>
      <c r="AE899" s="420"/>
      <c r="AF899" s="420"/>
      <c r="AG899" s="420"/>
      <c r="AH899" s="420"/>
      <c r="AI899" s="407"/>
      <c r="AJ899" s="55"/>
    </row>
    <row r="900" spans="19:36">
      <c r="S900" s="169"/>
      <c r="T900" s="169"/>
      <c r="W900" s="178"/>
      <c r="X900" s="169"/>
      <c r="Y900" s="169"/>
      <c r="AB900" s="77"/>
      <c r="AC900" s="420"/>
      <c r="AD900" s="420"/>
      <c r="AE900" s="420"/>
      <c r="AF900" s="420"/>
      <c r="AG900" s="420"/>
      <c r="AH900" s="420"/>
      <c r="AI900" s="407"/>
      <c r="AJ900" s="55"/>
    </row>
    <row r="901" spans="19:36">
      <c r="S901" s="169"/>
      <c r="T901" s="169"/>
      <c r="W901" s="178"/>
      <c r="X901" s="169"/>
      <c r="Y901" s="169"/>
      <c r="AB901" s="77"/>
      <c r="AC901" s="420"/>
      <c r="AD901" s="420"/>
      <c r="AE901" s="420"/>
      <c r="AF901" s="420"/>
      <c r="AG901" s="420"/>
      <c r="AH901" s="420"/>
      <c r="AI901" s="407"/>
      <c r="AJ901" s="55"/>
    </row>
    <row r="902" spans="19:36">
      <c r="S902" s="169"/>
      <c r="T902" s="169"/>
      <c r="W902" s="178"/>
      <c r="X902" s="169"/>
      <c r="Y902" s="169"/>
      <c r="AB902" s="77"/>
      <c r="AC902" s="420"/>
      <c r="AD902" s="420"/>
      <c r="AE902" s="420"/>
      <c r="AF902" s="420"/>
      <c r="AG902" s="420"/>
      <c r="AH902" s="420"/>
      <c r="AI902" s="407"/>
      <c r="AJ902" s="55"/>
    </row>
    <row r="903" spans="19:36">
      <c r="S903" s="169"/>
      <c r="T903" s="169"/>
      <c r="W903" s="178"/>
      <c r="X903" s="169"/>
      <c r="Y903" s="169"/>
      <c r="AB903" s="77"/>
      <c r="AC903" s="420"/>
      <c r="AD903" s="420"/>
      <c r="AE903" s="420"/>
      <c r="AF903" s="420"/>
      <c r="AG903" s="420"/>
      <c r="AH903" s="420"/>
      <c r="AI903" s="407"/>
      <c r="AJ903" s="55"/>
    </row>
    <row r="904" spans="19:36">
      <c r="S904" s="169"/>
      <c r="T904" s="169"/>
      <c r="W904" s="178"/>
      <c r="X904" s="169"/>
      <c r="Y904" s="169"/>
      <c r="AB904" s="77"/>
      <c r="AC904" s="420"/>
      <c r="AD904" s="420"/>
      <c r="AE904" s="420"/>
      <c r="AF904" s="420"/>
      <c r="AG904" s="420"/>
      <c r="AH904" s="420"/>
      <c r="AI904" s="407"/>
      <c r="AJ904" s="55"/>
    </row>
    <row r="905" spans="19:36">
      <c r="S905" s="169"/>
      <c r="T905" s="169"/>
      <c r="W905" s="178"/>
      <c r="X905" s="169"/>
      <c r="Y905" s="169"/>
      <c r="AB905" s="77"/>
      <c r="AC905" s="420"/>
      <c r="AD905" s="420"/>
      <c r="AE905" s="420"/>
      <c r="AF905" s="420"/>
      <c r="AG905" s="420"/>
      <c r="AH905" s="420"/>
      <c r="AI905" s="407"/>
      <c r="AJ905" s="55"/>
    </row>
    <row r="906" spans="19:36">
      <c r="S906" s="169"/>
      <c r="T906" s="169"/>
      <c r="W906" s="178"/>
      <c r="X906" s="169"/>
      <c r="Y906" s="169"/>
      <c r="AB906" s="77"/>
      <c r="AC906" s="420"/>
      <c r="AD906" s="420"/>
      <c r="AE906" s="420"/>
      <c r="AF906" s="420"/>
      <c r="AG906" s="420"/>
      <c r="AH906" s="420"/>
      <c r="AI906" s="407"/>
      <c r="AJ906" s="55"/>
    </row>
    <row r="907" spans="19:36">
      <c r="S907" s="169"/>
      <c r="T907" s="169"/>
      <c r="W907" s="178"/>
      <c r="X907" s="169"/>
      <c r="Y907" s="169"/>
      <c r="AB907" s="77"/>
      <c r="AC907" s="420"/>
      <c r="AD907" s="420"/>
      <c r="AE907" s="420"/>
      <c r="AF907" s="420"/>
      <c r="AG907" s="420"/>
      <c r="AH907" s="420"/>
      <c r="AI907" s="407"/>
      <c r="AJ907" s="55"/>
    </row>
    <row r="908" spans="19:36">
      <c r="S908" s="169"/>
      <c r="T908" s="169"/>
      <c r="W908" s="178"/>
      <c r="X908" s="169"/>
      <c r="Y908" s="169"/>
      <c r="AB908" s="77"/>
      <c r="AC908" s="420"/>
      <c r="AD908" s="420"/>
      <c r="AE908" s="420"/>
      <c r="AF908" s="420"/>
      <c r="AG908" s="420"/>
      <c r="AH908" s="420"/>
      <c r="AI908" s="407"/>
      <c r="AJ908" s="55"/>
    </row>
    <row r="909" spans="19:36">
      <c r="S909" s="169"/>
      <c r="T909" s="169"/>
      <c r="W909" s="178"/>
      <c r="X909" s="169"/>
      <c r="Y909" s="169"/>
      <c r="AB909" s="77"/>
      <c r="AC909" s="420"/>
      <c r="AD909" s="420"/>
      <c r="AE909" s="420"/>
      <c r="AF909" s="420"/>
      <c r="AG909" s="420"/>
      <c r="AH909" s="420"/>
      <c r="AI909" s="407"/>
      <c r="AJ909" s="55"/>
    </row>
    <row r="910" spans="19:36">
      <c r="S910" s="169"/>
      <c r="T910" s="169"/>
      <c r="W910" s="178"/>
      <c r="X910" s="169"/>
      <c r="Y910" s="169"/>
      <c r="AB910" s="77"/>
      <c r="AC910" s="420"/>
      <c r="AD910" s="420"/>
      <c r="AE910" s="420"/>
      <c r="AF910" s="420"/>
      <c r="AG910" s="420"/>
      <c r="AH910" s="420"/>
      <c r="AI910" s="407"/>
      <c r="AJ910" s="55"/>
    </row>
    <row r="911" spans="19:36">
      <c r="S911" s="169"/>
      <c r="T911" s="169"/>
      <c r="W911" s="178"/>
      <c r="X911" s="169"/>
      <c r="Y911" s="169"/>
      <c r="AB911" s="77"/>
      <c r="AC911" s="420"/>
      <c r="AD911" s="420"/>
      <c r="AE911" s="420"/>
      <c r="AF911" s="420"/>
      <c r="AG911" s="420"/>
      <c r="AH911" s="420"/>
      <c r="AI911" s="407"/>
      <c r="AJ911" s="55"/>
    </row>
    <row r="912" spans="19:36">
      <c r="S912" s="169"/>
      <c r="T912" s="169"/>
      <c r="W912" s="178"/>
      <c r="X912" s="169"/>
      <c r="Y912" s="169"/>
      <c r="AB912" s="77"/>
      <c r="AC912" s="420"/>
      <c r="AD912" s="420"/>
      <c r="AE912" s="420"/>
      <c r="AF912" s="420"/>
      <c r="AG912" s="420"/>
      <c r="AH912" s="420"/>
      <c r="AI912" s="407"/>
      <c r="AJ912" s="55"/>
    </row>
    <row r="913" spans="19:36">
      <c r="S913" s="169"/>
      <c r="T913" s="169"/>
      <c r="W913" s="178"/>
      <c r="X913" s="169"/>
      <c r="Y913" s="169"/>
      <c r="AB913" s="77"/>
      <c r="AC913" s="420"/>
      <c r="AD913" s="420"/>
      <c r="AE913" s="420"/>
      <c r="AF913" s="420"/>
      <c r="AG913" s="420"/>
      <c r="AH913" s="420"/>
      <c r="AI913" s="407"/>
      <c r="AJ913" s="55"/>
    </row>
    <row r="914" spans="19:36">
      <c r="S914" s="169"/>
      <c r="T914" s="169"/>
      <c r="W914" s="178"/>
      <c r="X914" s="169"/>
      <c r="Y914" s="169"/>
      <c r="AB914" s="77"/>
      <c r="AC914" s="420"/>
      <c r="AD914" s="420"/>
      <c r="AE914" s="420"/>
      <c r="AF914" s="420"/>
      <c r="AG914" s="420"/>
      <c r="AH914" s="420"/>
      <c r="AI914" s="407"/>
      <c r="AJ914" s="55"/>
    </row>
    <row r="915" spans="19:36">
      <c r="S915" s="169"/>
      <c r="T915" s="169"/>
      <c r="W915" s="178"/>
      <c r="X915" s="169"/>
      <c r="Y915" s="169"/>
      <c r="AB915" s="77"/>
      <c r="AC915" s="420"/>
      <c r="AD915" s="420"/>
      <c r="AE915" s="420"/>
      <c r="AF915" s="420"/>
      <c r="AG915" s="420"/>
      <c r="AH915" s="420"/>
      <c r="AI915" s="407"/>
      <c r="AJ915" s="55"/>
    </row>
    <row r="916" spans="19:36">
      <c r="S916" s="169"/>
      <c r="T916" s="169"/>
      <c r="W916" s="178"/>
      <c r="X916" s="169"/>
      <c r="Y916" s="169"/>
      <c r="AB916" s="77"/>
      <c r="AC916" s="420"/>
      <c r="AD916" s="420"/>
      <c r="AE916" s="420"/>
      <c r="AF916" s="420"/>
      <c r="AG916" s="420"/>
      <c r="AH916" s="420"/>
      <c r="AI916" s="407"/>
      <c r="AJ916" s="55"/>
    </row>
    <row r="917" spans="19:36">
      <c r="S917" s="169"/>
      <c r="T917" s="169"/>
      <c r="W917" s="178"/>
      <c r="X917" s="169"/>
      <c r="Y917" s="169"/>
      <c r="AB917" s="77"/>
      <c r="AC917" s="420"/>
      <c r="AD917" s="420"/>
      <c r="AE917" s="420"/>
      <c r="AF917" s="420"/>
      <c r="AG917" s="420"/>
      <c r="AH917" s="420"/>
      <c r="AI917" s="407"/>
      <c r="AJ917" s="55"/>
    </row>
    <row r="918" spans="19:36">
      <c r="S918" s="169"/>
      <c r="T918" s="169"/>
      <c r="W918" s="178"/>
      <c r="X918" s="169"/>
      <c r="Y918" s="169"/>
      <c r="AB918" s="77"/>
      <c r="AC918" s="420"/>
      <c r="AD918" s="420"/>
      <c r="AE918" s="420"/>
      <c r="AF918" s="420"/>
      <c r="AG918" s="420"/>
      <c r="AH918" s="420"/>
      <c r="AI918" s="407"/>
      <c r="AJ918" s="55"/>
    </row>
    <row r="919" spans="19:36">
      <c r="S919" s="169"/>
      <c r="T919" s="169"/>
      <c r="W919" s="178"/>
      <c r="X919" s="169"/>
      <c r="Y919" s="169"/>
      <c r="AB919" s="77"/>
      <c r="AC919" s="420"/>
      <c r="AD919" s="420"/>
      <c r="AE919" s="420"/>
      <c r="AF919" s="420"/>
      <c r="AG919" s="420"/>
      <c r="AH919" s="420"/>
      <c r="AI919" s="407"/>
      <c r="AJ919" s="55"/>
    </row>
    <row r="920" spans="19:36">
      <c r="S920" s="169"/>
      <c r="T920" s="169"/>
      <c r="W920" s="178"/>
      <c r="X920" s="169"/>
      <c r="Y920" s="169"/>
      <c r="AB920" s="77"/>
      <c r="AC920" s="420"/>
      <c r="AD920" s="420"/>
      <c r="AE920" s="420"/>
      <c r="AF920" s="420"/>
      <c r="AG920" s="420"/>
      <c r="AH920" s="420"/>
      <c r="AI920" s="407"/>
      <c r="AJ920" s="55"/>
    </row>
    <row r="921" spans="19:36">
      <c r="S921" s="169"/>
      <c r="T921" s="169"/>
      <c r="W921" s="178"/>
      <c r="X921" s="169"/>
      <c r="Y921" s="169"/>
      <c r="AB921" s="77"/>
      <c r="AC921" s="420"/>
      <c r="AD921" s="420"/>
      <c r="AE921" s="420"/>
      <c r="AF921" s="420"/>
      <c r="AG921" s="420"/>
      <c r="AH921" s="420"/>
      <c r="AI921" s="407"/>
      <c r="AJ921" s="55"/>
    </row>
    <row r="922" spans="19:36">
      <c r="S922" s="169"/>
      <c r="T922" s="169"/>
      <c r="W922" s="178"/>
      <c r="X922" s="169"/>
      <c r="Y922" s="169"/>
      <c r="AB922" s="77"/>
      <c r="AC922" s="420"/>
      <c r="AD922" s="420"/>
      <c r="AE922" s="420"/>
      <c r="AF922" s="420"/>
      <c r="AG922" s="420"/>
      <c r="AH922" s="420"/>
      <c r="AI922" s="407"/>
      <c r="AJ922" s="55"/>
    </row>
    <row r="923" spans="19:36">
      <c r="S923" s="169"/>
      <c r="T923" s="169"/>
      <c r="W923" s="178"/>
      <c r="X923" s="169"/>
      <c r="Y923" s="169"/>
      <c r="AB923" s="77"/>
      <c r="AC923" s="420"/>
      <c r="AD923" s="420"/>
      <c r="AE923" s="420"/>
      <c r="AF923" s="420"/>
      <c r="AG923" s="420"/>
      <c r="AH923" s="420"/>
      <c r="AI923" s="407"/>
      <c r="AJ923" s="55"/>
    </row>
    <row r="924" spans="19:36">
      <c r="S924" s="169"/>
      <c r="T924" s="169"/>
      <c r="W924" s="178"/>
      <c r="X924" s="169"/>
      <c r="Y924" s="169"/>
      <c r="AB924" s="77"/>
      <c r="AC924" s="420"/>
      <c r="AD924" s="420"/>
      <c r="AE924" s="420"/>
      <c r="AF924" s="420"/>
      <c r="AG924" s="420"/>
      <c r="AH924" s="420"/>
      <c r="AI924" s="407"/>
      <c r="AJ924" s="55"/>
    </row>
    <row r="925" spans="19:36">
      <c r="S925" s="169"/>
      <c r="T925" s="169"/>
      <c r="W925" s="178"/>
      <c r="X925" s="169"/>
      <c r="Y925" s="169"/>
      <c r="AB925" s="77"/>
      <c r="AC925" s="420"/>
      <c r="AD925" s="420"/>
      <c r="AE925" s="420"/>
      <c r="AF925" s="420"/>
      <c r="AG925" s="420"/>
      <c r="AH925" s="420"/>
      <c r="AI925" s="407"/>
      <c r="AJ925" s="55"/>
    </row>
    <row r="926" spans="19:36">
      <c r="S926" s="169"/>
      <c r="T926" s="169"/>
      <c r="W926" s="178"/>
      <c r="X926" s="169"/>
      <c r="Y926" s="169"/>
      <c r="AB926" s="77"/>
      <c r="AC926" s="420"/>
      <c r="AD926" s="420"/>
      <c r="AE926" s="420"/>
      <c r="AF926" s="420"/>
      <c r="AG926" s="420"/>
      <c r="AH926" s="420"/>
      <c r="AI926" s="407"/>
      <c r="AJ926" s="55"/>
    </row>
    <row r="927" spans="19:36">
      <c r="S927" s="169"/>
      <c r="T927" s="169"/>
      <c r="W927" s="178"/>
      <c r="X927" s="169"/>
      <c r="Y927" s="169"/>
      <c r="AB927" s="77"/>
      <c r="AC927" s="420"/>
      <c r="AD927" s="420"/>
      <c r="AE927" s="420"/>
      <c r="AF927" s="420"/>
      <c r="AG927" s="420"/>
      <c r="AH927" s="420"/>
      <c r="AI927" s="407"/>
      <c r="AJ927" s="55"/>
    </row>
    <row r="928" spans="19:36">
      <c r="S928" s="169"/>
      <c r="T928" s="169"/>
      <c r="W928" s="178"/>
      <c r="X928" s="169"/>
      <c r="Y928" s="169"/>
      <c r="AB928" s="77"/>
      <c r="AC928" s="420"/>
      <c r="AD928" s="420"/>
      <c r="AE928" s="420"/>
      <c r="AF928" s="420"/>
      <c r="AG928" s="420"/>
      <c r="AH928" s="420"/>
      <c r="AI928" s="407"/>
      <c r="AJ928" s="55"/>
    </row>
    <row r="929" spans="19:36">
      <c r="S929" s="169"/>
      <c r="T929" s="169"/>
      <c r="W929" s="178"/>
      <c r="X929" s="169"/>
      <c r="Y929" s="169"/>
      <c r="AB929" s="77"/>
      <c r="AC929" s="420"/>
      <c r="AD929" s="420"/>
      <c r="AE929" s="420"/>
      <c r="AF929" s="420"/>
      <c r="AG929" s="420"/>
      <c r="AH929" s="420"/>
      <c r="AI929" s="407"/>
      <c r="AJ929" s="55"/>
    </row>
    <row r="930" spans="19:36">
      <c r="S930" s="169"/>
      <c r="T930" s="169"/>
      <c r="W930" s="178"/>
      <c r="X930" s="169"/>
      <c r="Y930" s="169"/>
      <c r="AB930" s="77"/>
      <c r="AC930" s="420"/>
      <c r="AD930" s="420"/>
      <c r="AE930" s="420"/>
      <c r="AF930" s="420"/>
      <c r="AG930" s="420"/>
      <c r="AH930" s="420"/>
      <c r="AI930" s="407"/>
      <c r="AJ930" s="55"/>
    </row>
    <row r="931" spans="19:36">
      <c r="S931" s="169"/>
      <c r="T931" s="169"/>
      <c r="W931" s="178"/>
      <c r="X931" s="169"/>
      <c r="Y931" s="169"/>
      <c r="AB931" s="77"/>
      <c r="AC931" s="420"/>
      <c r="AD931" s="420"/>
      <c r="AE931" s="420"/>
      <c r="AF931" s="420"/>
      <c r="AG931" s="420"/>
      <c r="AH931" s="420"/>
      <c r="AI931" s="407"/>
      <c r="AJ931" s="55"/>
    </row>
    <row r="932" spans="19:36">
      <c r="S932" s="169"/>
      <c r="T932" s="169"/>
      <c r="W932" s="178"/>
      <c r="X932" s="169"/>
      <c r="Y932" s="169"/>
      <c r="AB932" s="77"/>
      <c r="AC932" s="420"/>
      <c r="AD932" s="420"/>
      <c r="AE932" s="420"/>
      <c r="AF932" s="420"/>
      <c r="AG932" s="420"/>
      <c r="AH932" s="420"/>
      <c r="AI932" s="407"/>
      <c r="AJ932" s="55"/>
    </row>
    <row r="933" spans="19:36">
      <c r="S933" s="169"/>
      <c r="T933" s="169"/>
      <c r="W933" s="178"/>
      <c r="X933" s="169"/>
      <c r="Y933" s="169"/>
      <c r="AB933" s="77"/>
      <c r="AC933" s="420"/>
      <c r="AD933" s="420"/>
      <c r="AE933" s="420"/>
      <c r="AF933" s="420"/>
      <c r="AG933" s="420"/>
      <c r="AH933" s="420"/>
      <c r="AI933" s="407"/>
      <c r="AJ933" s="55"/>
    </row>
    <row r="934" spans="19:36">
      <c r="S934" s="169"/>
      <c r="T934" s="169"/>
      <c r="W934" s="178"/>
      <c r="X934" s="169"/>
      <c r="Y934" s="169"/>
      <c r="AB934" s="77"/>
      <c r="AC934" s="420"/>
      <c r="AD934" s="420"/>
      <c r="AE934" s="420"/>
      <c r="AF934" s="420"/>
      <c r="AG934" s="420"/>
      <c r="AH934" s="420"/>
      <c r="AI934" s="407"/>
      <c r="AJ934" s="55"/>
    </row>
    <row r="935" spans="19:36">
      <c r="S935" s="169"/>
      <c r="T935" s="169"/>
      <c r="W935" s="178"/>
      <c r="X935" s="169"/>
      <c r="Y935" s="169"/>
      <c r="AB935" s="77"/>
      <c r="AC935" s="420"/>
      <c r="AD935" s="420"/>
      <c r="AE935" s="420"/>
      <c r="AF935" s="420"/>
      <c r="AG935" s="420"/>
      <c r="AH935" s="420"/>
      <c r="AI935" s="407"/>
      <c r="AJ935" s="55"/>
    </row>
    <row r="936" spans="19:36">
      <c r="S936" s="169"/>
      <c r="T936" s="169"/>
      <c r="W936" s="178"/>
      <c r="X936" s="169"/>
      <c r="Y936" s="169"/>
      <c r="AB936" s="77"/>
      <c r="AC936" s="420"/>
      <c r="AD936" s="420"/>
      <c r="AE936" s="420"/>
      <c r="AF936" s="420"/>
      <c r="AG936" s="420"/>
      <c r="AH936" s="420"/>
      <c r="AI936" s="407"/>
      <c r="AJ936" s="55"/>
    </row>
    <row r="937" spans="19:36">
      <c r="S937" s="169"/>
      <c r="T937" s="169"/>
      <c r="W937" s="178"/>
      <c r="X937" s="169"/>
      <c r="Y937" s="169"/>
      <c r="AB937" s="77"/>
      <c r="AC937" s="420"/>
      <c r="AD937" s="420"/>
      <c r="AE937" s="420"/>
      <c r="AF937" s="420"/>
      <c r="AG937" s="420"/>
      <c r="AH937" s="420"/>
      <c r="AI937" s="407"/>
      <c r="AJ937" s="55"/>
    </row>
    <row r="938" spans="19:36">
      <c r="S938" s="169"/>
      <c r="T938" s="169"/>
      <c r="W938" s="178"/>
      <c r="X938" s="169"/>
      <c r="Y938" s="169"/>
      <c r="AB938" s="77"/>
      <c r="AC938" s="420"/>
      <c r="AD938" s="420"/>
      <c r="AE938" s="420"/>
      <c r="AF938" s="420"/>
      <c r="AG938" s="420"/>
      <c r="AH938" s="420"/>
      <c r="AI938" s="407"/>
      <c r="AJ938" s="55"/>
    </row>
    <row r="939" spans="19:36">
      <c r="S939" s="169"/>
      <c r="T939" s="169"/>
      <c r="W939" s="178"/>
      <c r="X939" s="169"/>
      <c r="Y939" s="169"/>
      <c r="AB939" s="77"/>
      <c r="AC939" s="420"/>
      <c r="AD939" s="420"/>
      <c r="AE939" s="420"/>
      <c r="AF939" s="420"/>
      <c r="AG939" s="420"/>
      <c r="AH939" s="420"/>
      <c r="AI939" s="407"/>
      <c r="AJ939" s="55"/>
    </row>
    <row r="940" spans="19:36">
      <c r="S940" s="169"/>
      <c r="T940" s="169"/>
      <c r="W940" s="178"/>
      <c r="X940" s="169"/>
      <c r="Y940" s="169"/>
      <c r="AB940" s="77"/>
      <c r="AC940" s="420"/>
      <c r="AD940" s="420"/>
      <c r="AE940" s="420"/>
      <c r="AF940" s="420"/>
      <c r="AG940" s="420"/>
      <c r="AH940" s="420"/>
      <c r="AI940" s="407"/>
      <c r="AJ940" s="55"/>
    </row>
    <row r="941" spans="19:36">
      <c r="S941" s="169"/>
      <c r="T941" s="169"/>
      <c r="W941" s="178"/>
      <c r="X941" s="169"/>
      <c r="Y941" s="169"/>
      <c r="AB941" s="77"/>
      <c r="AC941" s="420"/>
      <c r="AD941" s="420"/>
      <c r="AE941" s="420"/>
      <c r="AF941" s="420"/>
      <c r="AG941" s="420"/>
      <c r="AH941" s="420"/>
      <c r="AI941" s="407"/>
      <c r="AJ941" s="55"/>
    </row>
    <row r="942" spans="19:36">
      <c r="S942" s="169"/>
      <c r="T942" s="169"/>
      <c r="W942" s="178"/>
      <c r="X942" s="169"/>
      <c r="Y942" s="169"/>
      <c r="AB942" s="77"/>
      <c r="AC942" s="420"/>
      <c r="AD942" s="420"/>
      <c r="AE942" s="420"/>
      <c r="AF942" s="420"/>
      <c r="AG942" s="420"/>
      <c r="AH942" s="420"/>
      <c r="AI942" s="407"/>
      <c r="AJ942" s="55"/>
    </row>
    <row r="943" spans="19:36">
      <c r="S943" s="169"/>
      <c r="T943" s="169"/>
      <c r="W943" s="178"/>
      <c r="X943" s="169"/>
      <c r="Y943" s="169"/>
      <c r="AB943" s="77"/>
      <c r="AC943" s="420"/>
      <c r="AD943" s="420"/>
      <c r="AE943" s="420"/>
      <c r="AF943" s="420"/>
      <c r="AG943" s="420"/>
      <c r="AH943" s="420"/>
      <c r="AI943" s="407"/>
      <c r="AJ943" s="55"/>
    </row>
    <row r="944" spans="19:36">
      <c r="S944" s="169"/>
      <c r="T944" s="169"/>
      <c r="W944" s="178"/>
      <c r="X944" s="169"/>
      <c r="Y944" s="169"/>
      <c r="AB944" s="77"/>
      <c r="AC944" s="420"/>
      <c r="AD944" s="420"/>
      <c r="AE944" s="420"/>
      <c r="AF944" s="420"/>
      <c r="AG944" s="420"/>
      <c r="AH944" s="420"/>
      <c r="AI944" s="407"/>
      <c r="AJ944" s="55"/>
    </row>
    <row r="945" spans="19:36">
      <c r="S945" s="169"/>
      <c r="T945" s="169"/>
      <c r="W945" s="178"/>
      <c r="X945" s="169"/>
      <c r="Y945" s="169"/>
      <c r="AB945" s="77"/>
      <c r="AC945" s="420"/>
      <c r="AD945" s="420"/>
      <c r="AE945" s="420"/>
      <c r="AF945" s="420"/>
      <c r="AG945" s="420"/>
      <c r="AH945" s="420"/>
      <c r="AI945" s="407"/>
      <c r="AJ945" s="55"/>
    </row>
    <row r="946" spans="19:36">
      <c r="S946" s="169"/>
      <c r="T946" s="169"/>
      <c r="W946" s="178"/>
      <c r="X946" s="169"/>
      <c r="Y946" s="169"/>
      <c r="AB946" s="77"/>
      <c r="AC946" s="420"/>
      <c r="AD946" s="420"/>
      <c r="AE946" s="420"/>
      <c r="AF946" s="420"/>
      <c r="AG946" s="420"/>
      <c r="AH946" s="420"/>
      <c r="AI946" s="407"/>
      <c r="AJ946" s="55"/>
    </row>
    <row r="947" spans="19:36">
      <c r="S947" s="169"/>
      <c r="T947" s="169"/>
      <c r="W947" s="178"/>
      <c r="X947" s="169"/>
      <c r="Y947" s="169"/>
      <c r="AB947" s="77"/>
      <c r="AC947" s="420"/>
      <c r="AD947" s="420"/>
      <c r="AE947" s="420"/>
      <c r="AF947" s="420"/>
      <c r="AG947" s="420"/>
      <c r="AH947" s="420"/>
      <c r="AI947" s="407"/>
      <c r="AJ947" s="55"/>
    </row>
    <row r="948" spans="19:36">
      <c r="S948" s="169"/>
      <c r="T948" s="169"/>
      <c r="W948" s="178"/>
      <c r="X948" s="169"/>
      <c r="Y948" s="169"/>
      <c r="AB948" s="77"/>
      <c r="AC948" s="420"/>
      <c r="AD948" s="420"/>
      <c r="AE948" s="420"/>
      <c r="AF948" s="420"/>
      <c r="AG948" s="420"/>
      <c r="AH948" s="420"/>
      <c r="AI948" s="407"/>
      <c r="AJ948" s="55"/>
    </row>
    <row r="949" spans="19:36">
      <c r="S949" s="169"/>
      <c r="T949" s="169"/>
      <c r="W949" s="178"/>
      <c r="X949" s="169"/>
      <c r="Y949" s="169"/>
      <c r="AB949" s="77"/>
      <c r="AC949" s="420"/>
      <c r="AD949" s="420"/>
      <c r="AE949" s="420"/>
      <c r="AF949" s="420"/>
      <c r="AG949" s="420"/>
      <c r="AH949" s="420"/>
      <c r="AI949" s="407"/>
      <c r="AJ949" s="55"/>
    </row>
    <row r="950" spans="19:36">
      <c r="S950" s="169"/>
      <c r="T950" s="169"/>
      <c r="W950" s="178"/>
      <c r="X950" s="169"/>
      <c r="Y950" s="169"/>
      <c r="AB950" s="77"/>
      <c r="AC950" s="420"/>
      <c r="AD950" s="420"/>
      <c r="AE950" s="420"/>
      <c r="AF950" s="420"/>
      <c r="AG950" s="420"/>
      <c r="AH950" s="420"/>
      <c r="AI950" s="407"/>
      <c r="AJ950" s="55"/>
    </row>
    <row r="951" spans="19:36">
      <c r="S951" s="169"/>
      <c r="T951" s="169"/>
      <c r="W951" s="178"/>
      <c r="X951" s="169"/>
      <c r="Y951" s="169"/>
      <c r="AB951" s="77"/>
      <c r="AC951" s="420"/>
      <c r="AD951" s="420"/>
      <c r="AE951" s="420"/>
      <c r="AF951" s="420"/>
      <c r="AG951" s="420"/>
      <c r="AH951" s="420"/>
      <c r="AI951" s="407"/>
      <c r="AJ951" s="55"/>
    </row>
    <row r="952" spans="19:36">
      <c r="S952" s="169"/>
      <c r="T952" s="169"/>
      <c r="W952" s="178"/>
      <c r="X952" s="169"/>
      <c r="Y952" s="169"/>
      <c r="AB952" s="77"/>
      <c r="AC952" s="420"/>
      <c r="AD952" s="420"/>
      <c r="AE952" s="420"/>
      <c r="AF952" s="420"/>
      <c r="AG952" s="420"/>
      <c r="AH952" s="420"/>
      <c r="AI952" s="407"/>
      <c r="AJ952" s="55"/>
    </row>
    <row r="953" spans="19:36">
      <c r="S953" s="169"/>
      <c r="T953" s="169"/>
      <c r="W953" s="178"/>
      <c r="X953" s="169"/>
      <c r="Y953" s="169"/>
      <c r="AB953" s="77"/>
      <c r="AC953" s="420"/>
      <c r="AD953" s="420"/>
      <c r="AE953" s="420"/>
      <c r="AF953" s="420"/>
      <c r="AG953" s="420"/>
      <c r="AH953" s="420"/>
      <c r="AI953" s="407"/>
      <c r="AJ953" s="55"/>
    </row>
    <row r="954" spans="19:36">
      <c r="S954" s="169"/>
      <c r="T954" s="169"/>
      <c r="W954" s="178"/>
      <c r="X954" s="169"/>
      <c r="Y954" s="169"/>
      <c r="AB954" s="77"/>
      <c r="AC954" s="420"/>
      <c r="AD954" s="420"/>
      <c r="AE954" s="420"/>
      <c r="AF954" s="420"/>
      <c r="AG954" s="420"/>
      <c r="AH954" s="420"/>
      <c r="AI954" s="407"/>
      <c r="AJ954" s="55"/>
    </row>
    <row r="955" spans="19:36">
      <c r="S955" s="169"/>
      <c r="T955" s="169"/>
      <c r="W955" s="178"/>
      <c r="X955" s="169"/>
      <c r="Y955" s="169"/>
      <c r="AB955" s="77"/>
      <c r="AC955" s="420"/>
      <c r="AD955" s="420"/>
      <c r="AE955" s="420"/>
      <c r="AF955" s="420"/>
      <c r="AG955" s="420"/>
      <c r="AH955" s="420"/>
      <c r="AI955" s="407"/>
      <c r="AJ955" s="55"/>
    </row>
    <row r="956" spans="19:36">
      <c r="S956" s="169"/>
      <c r="T956" s="169"/>
      <c r="W956" s="178"/>
      <c r="X956" s="169"/>
      <c r="Y956" s="169"/>
      <c r="AB956" s="77"/>
      <c r="AC956" s="420"/>
      <c r="AD956" s="420"/>
      <c r="AE956" s="420"/>
      <c r="AF956" s="420"/>
      <c r="AG956" s="420"/>
      <c r="AH956" s="420"/>
      <c r="AI956" s="407"/>
      <c r="AJ956" s="55"/>
    </row>
    <row r="957" spans="19:36">
      <c r="S957" s="169"/>
      <c r="T957" s="169"/>
      <c r="W957" s="178"/>
      <c r="X957" s="169"/>
      <c r="Y957" s="169"/>
      <c r="AB957" s="77"/>
      <c r="AC957" s="420"/>
      <c r="AD957" s="420"/>
      <c r="AE957" s="420"/>
      <c r="AF957" s="420"/>
      <c r="AG957" s="420"/>
      <c r="AH957" s="420"/>
      <c r="AI957" s="407"/>
      <c r="AJ957" s="55"/>
    </row>
    <row r="958" spans="19:36">
      <c r="S958" s="169"/>
      <c r="T958" s="169"/>
      <c r="W958" s="178"/>
      <c r="X958" s="169"/>
      <c r="Y958" s="169"/>
      <c r="AB958" s="77"/>
      <c r="AC958" s="420"/>
      <c r="AD958" s="420"/>
      <c r="AE958" s="420"/>
      <c r="AF958" s="420"/>
      <c r="AG958" s="420"/>
      <c r="AH958" s="420"/>
      <c r="AI958" s="407"/>
      <c r="AJ958" s="55"/>
    </row>
    <row r="959" spans="19:36">
      <c r="S959" s="169"/>
      <c r="T959" s="169"/>
      <c r="W959" s="178"/>
      <c r="X959" s="169"/>
      <c r="Y959" s="169"/>
      <c r="AB959" s="77"/>
      <c r="AC959" s="420"/>
      <c r="AD959" s="420"/>
      <c r="AE959" s="420"/>
      <c r="AF959" s="420"/>
      <c r="AG959" s="420"/>
      <c r="AH959" s="420"/>
      <c r="AI959" s="407"/>
      <c r="AJ959" s="55"/>
    </row>
    <row r="960" spans="19:36">
      <c r="S960" s="169"/>
      <c r="T960" s="169"/>
      <c r="W960" s="178"/>
      <c r="X960" s="169"/>
      <c r="Y960" s="169"/>
      <c r="AB960" s="77"/>
      <c r="AC960" s="420"/>
      <c r="AD960" s="420"/>
      <c r="AE960" s="420"/>
      <c r="AF960" s="420"/>
      <c r="AG960" s="420"/>
      <c r="AH960" s="420"/>
      <c r="AI960" s="407"/>
      <c r="AJ960" s="55"/>
    </row>
    <row r="961" spans="19:36">
      <c r="S961" s="169"/>
      <c r="T961" s="169"/>
      <c r="W961" s="178"/>
      <c r="X961" s="169"/>
      <c r="Y961" s="169"/>
      <c r="AB961" s="77"/>
      <c r="AC961" s="420"/>
      <c r="AD961" s="420"/>
      <c r="AE961" s="420"/>
      <c r="AF961" s="420"/>
      <c r="AG961" s="420"/>
      <c r="AH961" s="420"/>
      <c r="AI961" s="407"/>
      <c r="AJ961" s="55"/>
    </row>
    <row r="962" spans="19:36">
      <c r="S962" s="169"/>
      <c r="T962" s="169"/>
      <c r="W962" s="178"/>
      <c r="X962" s="169"/>
      <c r="Y962" s="169"/>
      <c r="AB962" s="77"/>
      <c r="AC962" s="420"/>
      <c r="AD962" s="420"/>
      <c r="AE962" s="420"/>
      <c r="AF962" s="420"/>
      <c r="AG962" s="420"/>
      <c r="AH962" s="420"/>
      <c r="AI962" s="407"/>
      <c r="AJ962" s="55"/>
    </row>
    <row r="963" spans="19:36">
      <c r="S963" s="169"/>
      <c r="T963" s="169"/>
      <c r="W963" s="178"/>
      <c r="X963" s="169"/>
      <c r="Y963" s="169"/>
      <c r="AB963" s="77"/>
      <c r="AC963" s="420"/>
      <c r="AD963" s="420"/>
      <c r="AE963" s="420"/>
      <c r="AF963" s="420"/>
      <c r="AG963" s="420"/>
      <c r="AH963" s="420"/>
      <c r="AI963" s="407"/>
      <c r="AJ963" s="55"/>
    </row>
    <row r="964" spans="19:36">
      <c r="S964" s="169"/>
      <c r="T964" s="169"/>
      <c r="W964" s="178"/>
      <c r="X964" s="169"/>
      <c r="Y964" s="169"/>
      <c r="AB964" s="77"/>
      <c r="AC964" s="420"/>
      <c r="AD964" s="420"/>
      <c r="AE964" s="420"/>
      <c r="AF964" s="420"/>
      <c r="AG964" s="420"/>
      <c r="AH964" s="420"/>
      <c r="AI964" s="407"/>
      <c r="AJ964" s="55"/>
    </row>
    <row r="965" spans="19:36">
      <c r="S965" s="169"/>
      <c r="T965" s="169"/>
      <c r="W965" s="178"/>
      <c r="X965" s="169"/>
      <c r="Y965" s="169"/>
      <c r="AB965" s="77"/>
      <c r="AC965" s="420"/>
      <c r="AD965" s="420"/>
      <c r="AE965" s="420"/>
      <c r="AF965" s="420"/>
      <c r="AG965" s="420"/>
      <c r="AH965" s="420"/>
      <c r="AI965" s="407"/>
      <c r="AJ965" s="55"/>
    </row>
    <row r="966" spans="19:36">
      <c r="S966" s="169"/>
      <c r="T966" s="169"/>
      <c r="W966" s="178"/>
      <c r="X966" s="169"/>
      <c r="Y966" s="169"/>
      <c r="AB966" s="77"/>
      <c r="AC966" s="420"/>
      <c r="AD966" s="420"/>
      <c r="AE966" s="420"/>
      <c r="AF966" s="420"/>
      <c r="AG966" s="420"/>
      <c r="AH966" s="420"/>
      <c r="AI966" s="407"/>
      <c r="AJ966" s="55"/>
    </row>
    <row r="967" spans="19:36">
      <c r="S967" s="169"/>
      <c r="T967" s="169"/>
      <c r="W967" s="178"/>
      <c r="X967" s="169"/>
      <c r="Y967" s="169"/>
      <c r="AB967" s="77"/>
      <c r="AC967" s="420"/>
      <c r="AD967" s="420"/>
      <c r="AE967" s="420"/>
      <c r="AF967" s="420"/>
      <c r="AG967" s="420"/>
      <c r="AH967" s="420"/>
      <c r="AI967" s="407"/>
      <c r="AJ967" s="55"/>
    </row>
    <row r="968" spans="19:36">
      <c r="S968" s="169"/>
      <c r="T968" s="169"/>
      <c r="W968" s="178"/>
      <c r="X968" s="169"/>
      <c r="Y968" s="169"/>
      <c r="AB968" s="77"/>
      <c r="AC968" s="420"/>
      <c r="AD968" s="420"/>
      <c r="AE968" s="420"/>
      <c r="AF968" s="420"/>
      <c r="AG968" s="420"/>
      <c r="AH968" s="420"/>
      <c r="AI968" s="407"/>
      <c r="AJ968" s="55"/>
    </row>
    <row r="969" spans="19:36">
      <c r="S969" s="169"/>
      <c r="T969" s="169"/>
      <c r="W969" s="178"/>
      <c r="X969" s="169"/>
      <c r="Y969" s="169"/>
      <c r="AB969" s="77"/>
      <c r="AC969" s="420"/>
      <c r="AD969" s="420"/>
      <c r="AE969" s="420"/>
      <c r="AF969" s="420"/>
      <c r="AG969" s="420"/>
      <c r="AH969" s="420"/>
      <c r="AI969" s="407"/>
      <c r="AJ969" s="55"/>
    </row>
    <row r="970" spans="19:36">
      <c r="S970" s="169"/>
      <c r="T970" s="169"/>
      <c r="W970" s="178"/>
      <c r="X970" s="169"/>
      <c r="Y970" s="169"/>
      <c r="AB970" s="77"/>
      <c r="AC970" s="420"/>
      <c r="AD970" s="420"/>
      <c r="AE970" s="420"/>
      <c r="AF970" s="420"/>
      <c r="AG970" s="420"/>
      <c r="AH970" s="420"/>
      <c r="AI970" s="407"/>
      <c r="AJ970" s="55"/>
    </row>
    <row r="971" spans="19:36">
      <c r="S971" s="169"/>
      <c r="T971" s="169"/>
      <c r="W971" s="178"/>
      <c r="X971" s="169"/>
      <c r="Y971" s="169"/>
      <c r="AB971" s="77"/>
      <c r="AC971" s="420"/>
      <c r="AD971" s="420"/>
      <c r="AE971" s="420"/>
      <c r="AF971" s="420"/>
      <c r="AG971" s="420"/>
      <c r="AH971" s="420"/>
      <c r="AI971" s="407"/>
      <c r="AJ971" s="55"/>
    </row>
    <row r="972" spans="19:36">
      <c r="S972" s="169"/>
      <c r="T972" s="169"/>
      <c r="W972" s="178"/>
      <c r="X972" s="169"/>
      <c r="Y972" s="169"/>
      <c r="AB972" s="77"/>
      <c r="AC972" s="420"/>
      <c r="AD972" s="420"/>
      <c r="AE972" s="420"/>
      <c r="AF972" s="420"/>
      <c r="AG972" s="420"/>
      <c r="AH972" s="420"/>
      <c r="AI972" s="407"/>
      <c r="AJ972" s="55"/>
    </row>
    <row r="973" spans="19:36">
      <c r="S973" s="169"/>
      <c r="T973" s="169"/>
      <c r="W973" s="178"/>
      <c r="X973" s="169"/>
      <c r="Y973" s="169"/>
      <c r="AB973" s="77"/>
      <c r="AC973" s="420"/>
      <c r="AD973" s="420"/>
      <c r="AE973" s="420"/>
      <c r="AF973" s="420"/>
      <c r="AG973" s="420"/>
      <c r="AH973" s="420"/>
      <c r="AI973" s="407"/>
      <c r="AJ973" s="55"/>
    </row>
    <row r="974" spans="19:36">
      <c r="S974" s="169"/>
      <c r="T974" s="169"/>
      <c r="W974" s="178"/>
      <c r="X974" s="169"/>
      <c r="Y974" s="169"/>
      <c r="AB974" s="77"/>
      <c r="AC974" s="420"/>
      <c r="AD974" s="420"/>
      <c r="AE974" s="420"/>
      <c r="AF974" s="420"/>
      <c r="AG974" s="420"/>
      <c r="AH974" s="420"/>
      <c r="AI974" s="407"/>
      <c r="AJ974" s="55"/>
    </row>
    <row r="975" spans="19:36">
      <c r="S975" s="169"/>
      <c r="T975" s="169"/>
      <c r="W975" s="178"/>
      <c r="X975" s="169"/>
      <c r="Y975" s="169"/>
      <c r="AB975" s="77"/>
      <c r="AC975" s="420"/>
      <c r="AD975" s="420"/>
      <c r="AE975" s="420"/>
      <c r="AF975" s="420"/>
      <c r="AG975" s="420"/>
      <c r="AH975" s="420"/>
      <c r="AI975" s="407"/>
      <c r="AJ975" s="55"/>
    </row>
    <row r="976" spans="19:36">
      <c r="S976" s="169"/>
      <c r="T976" s="169"/>
      <c r="W976" s="178"/>
      <c r="X976" s="169"/>
      <c r="Y976" s="169"/>
      <c r="AB976" s="77"/>
      <c r="AC976" s="420"/>
      <c r="AD976" s="420"/>
      <c r="AE976" s="420"/>
      <c r="AF976" s="420"/>
      <c r="AG976" s="420"/>
      <c r="AH976" s="420"/>
      <c r="AI976" s="407"/>
      <c r="AJ976" s="55"/>
    </row>
    <row r="977" spans="19:36">
      <c r="S977" s="169"/>
      <c r="T977" s="169"/>
      <c r="W977" s="178"/>
      <c r="X977" s="169"/>
      <c r="Y977" s="169"/>
      <c r="AB977" s="77"/>
      <c r="AC977" s="420"/>
      <c r="AD977" s="420"/>
      <c r="AE977" s="420"/>
      <c r="AF977" s="420"/>
      <c r="AG977" s="420"/>
      <c r="AH977" s="420"/>
      <c r="AI977" s="407"/>
      <c r="AJ977" s="55"/>
    </row>
    <row r="978" spans="19:36">
      <c r="S978" s="169"/>
      <c r="T978" s="169"/>
      <c r="W978" s="178"/>
      <c r="X978" s="169"/>
      <c r="Y978" s="169"/>
      <c r="AB978" s="77"/>
      <c r="AC978" s="420"/>
      <c r="AD978" s="420"/>
      <c r="AE978" s="420"/>
      <c r="AF978" s="420"/>
      <c r="AG978" s="420"/>
      <c r="AH978" s="420"/>
      <c r="AI978" s="407"/>
      <c r="AJ978" s="55"/>
    </row>
    <row r="979" spans="19:36">
      <c r="S979" s="169"/>
      <c r="T979" s="169"/>
      <c r="W979" s="178"/>
      <c r="X979" s="169"/>
      <c r="Y979" s="169"/>
      <c r="AB979" s="77"/>
      <c r="AC979" s="420"/>
      <c r="AD979" s="420"/>
      <c r="AE979" s="420"/>
      <c r="AF979" s="420"/>
      <c r="AG979" s="420"/>
      <c r="AH979" s="420"/>
      <c r="AI979" s="407"/>
      <c r="AJ979" s="55"/>
    </row>
    <row r="980" spans="19:36">
      <c r="S980" s="169"/>
      <c r="T980" s="169"/>
      <c r="W980" s="178"/>
      <c r="X980" s="169"/>
      <c r="Y980" s="169"/>
      <c r="AB980" s="77"/>
      <c r="AC980" s="420"/>
      <c r="AD980" s="420"/>
      <c r="AE980" s="420"/>
      <c r="AF980" s="420"/>
      <c r="AG980" s="420"/>
      <c r="AH980" s="420"/>
      <c r="AI980" s="407"/>
      <c r="AJ980" s="55"/>
    </row>
    <row r="981" spans="19:36">
      <c r="S981" s="169"/>
      <c r="T981" s="169"/>
      <c r="W981" s="178"/>
      <c r="X981" s="169"/>
      <c r="Y981" s="169"/>
      <c r="AB981" s="77"/>
      <c r="AC981" s="420"/>
      <c r="AD981" s="420"/>
      <c r="AE981" s="420"/>
      <c r="AF981" s="420"/>
      <c r="AG981" s="420"/>
      <c r="AH981" s="420"/>
      <c r="AI981" s="407"/>
      <c r="AJ981" s="55"/>
    </row>
    <row r="982" spans="19:36">
      <c r="S982" s="169"/>
      <c r="T982" s="169"/>
      <c r="W982" s="178"/>
      <c r="X982" s="169"/>
      <c r="Y982" s="169"/>
      <c r="AB982" s="77"/>
      <c r="AC982" s="420"/>
      <c r="AD982" s="420"/>
      <c r="AE982" s="420"/>
      <c r="AF982" s="420"/>
      <c r="AG982" s="420"/>
      <c r="AH982" s="420"/>
      <c r="AI982" s="407"/>
      <c r="AJ982" s="55"/>
    </row>
    <row r="983" spans="19:36">
      <c r="S983" s="169"/>
      <c r="T983" s="169"/>
      <c r="W983" s="178"/>
      <c r="X983" s="169"/>
      <c r="Y983" s="169"/>
      <c r="AB983" s="77"/>
      <c r="AC983" s="420"/>
      <c r="AD983" s="420"/>
      <c r="AE983" s="420"/>
      <c r="AF983" s="420"/>
      <c r="AG983" s="420"/>
      <c r="AH983" s="420"/>
      <c r="AI983" s="407"/>
      <c r="AJ983" s="55"/>
    </row>
    <row r="984" spans="19:36">
      <c r="S984" s="169"/>
      <c r="T984" s="169"/>
      <c r="W984" s="178"/>
      <c r="X984" s="169"/>
      <c r="Y984" s="169"/>
      <c r="AB984" s="77"/>
      <c r="AC984" s="420"/>
      <c r="AD984" s="420"/>
      <c r="AE984" s="420"/>
      <c r="AF984" s="420"/>
      <c r="AG984" s="420"/>
      <c r="AH984" s="420"/>
      <c r="AI984" s="407"/>
      <c r="AJ984" s="55"/>
    </row>
    <row r="985" spans="19:36">
      <c r="S985" s="169"/>
      <c r="T985" s="169"/>
      <c r="W985" s="178"/>
      <c r="X985" s="169"/>
      <c r="Y985" s="169"/>
      <c r="AB985" s="77"/>
      <c r="AC985" s="420"/>
      <c r="AD985" s="420"/>
      <c r="AE985" s="420"/>
      <c r="AF985" s="420"/>
      <c r="AG985" s="420"/>
      <c r="AH985" s="420"/>
      <c r="AI985" s="407"/>
      <c r="AJ985" s="55"/>
    </row>
    <row r="986" spans="19:36">
      <c r="S986" s="169"/>
      <c r="T986" s="169"/>
      <c r="W986" s="178"/>
      <c r="X986" s="169"/>
      <c r="Y986" s="169"/>
      <c r="AB986" s="77"/>
      <c r="AC986" s="420"/>
      <c r="AD986" s="420"/>
      <c r="AE986" s="420"/>
      <c r="AF986" s="420"/>
      <c r="AG986" s="420"/>
      <c r="AH986" s="420"/>
      <c r="AI986" s="407"/>
      <c r="AJ986" s="55"/>
    </row>
    <row r="987" spans="19:36">
      <c r="S987" s="169"/>
      <c r="T987" s="169"/>
      <c r="W987" s="178"/>
      <c r="X987" s="169"/>
      <c r="Y987" s="169"/>
      <c r="AB987" s="77"/>
      <c r="AC987" s="420"/>
      <c r="AD987" s="420"/>
      <c r="AE987" s="420"/>
      <c r="AF987" s="420"/>
      <c r="AG987" s="420"/>
      <c r="AH987" s="420"/>
      <c r="AI987" s="407"/>
      <c r="AJ987" s="55"/>
    </row>
    <row r="988" spans="19:36">
      <c r="S988" s="169"/>
      <c r="T988" s="169"/>
      <c r="W988" s="178"/>
      <c r="X988" s="169"/>
      <c r="Y988" s="169"/>
      <c r="AB988" s="77"/>
      <c r="AC988" s="420"/>
      <c r="AD988" s="420"/>
      <c r="AE988" s="420"/>
      <c r="AF988" s="420"/>
      <c r="AG988" s="420"/>
      <c r="AH988" s="420"/>
      <c r="AI988" s="407"/>
      <c r="AJ988" s="55"/>
    </row>
    <row r="989" spans="19:36">
      <c r="S989" s="169"/>
      <c r="T989" s="169"/>
      <c r="W989" s="178"/>
      <c r="X989" s="169"/>
      <c r="Y989" s="169"/>
      <c r="AB989" s="77"/>
      <c r="AC989" s="420"/>
      <c r="AD989" s="420"/>
      <c r="AE989" s="420"/>
      <c r="AF989" s="420"/>
      <c r="AG989" s="420"/>
      <c r="AH989" s="420"/>
      <c r="AI989" s="407"/>
      <c r="AJ989" s="55"/>
    </row>
    <row r="990" spans="19:36">
      <c r="S990" s="169"/>
      <c r="T990" s="169"/>
      <c r="W990" s="178"/>
      <c r="X990" s="169"/>
      <c r="Y990" s="169"/>
      <c r="AB990" s="77"/>
      <c r="AC990" s="420"/>
      <c r="AD990" s="420"/>
      <c r="AE990" s="420"/>
      <c r="AF990" s="420"/>
      <c r="AG990" s="420"/>
      <c r="AH990" s="420"/>
      <c r="AI990" s="407"/>
      <c r="AJ990" s="55"/>
    </row>
    <row r="991" spans="19:36">
      <c r="S991" s="169"/>
      <c r="T991" s="169"/>
      <c r="W991" s="178"/>
      <c r="X991" s="169"/>
      <c r="Y991" s="169"/>
      <c r="AB991" s="77"/>
      <c r="AC991" s="420"/>
      <c r="AD991" s="420"/>
      <c r="AE991" s="420"/>
      <c r="AF991" s="420"/>
      <c r="AG991" s="420"/>
      <c r="AH991" s="420"/>
      <c r="AI991" s="407"/>
      <c r="AJ991" s="55"/>
    </row>
    <row r="992" spans="19:36">
      <c r="S992" s="169"/>
      <c r="T992" s="169"/>
      <c r="W992" s="178"/>
      <c r="X992" s="169"/>
      <c r="Y992" s="169"/>
      <c r="AB992" s="77"/>
      <c r="AC992" s="420"/>
      <c r="AD992" s="420"/>
      <c r="AE992" s="420"/>
      <c r="AF992" s="420"/>
      <c r="AG992" s="420"/>
      <c r="AH992" s="420"/>
      <c r="AI992" s="407"/>
      <c r="AJ992" s="55"/>
    </row>
    <row r="993" spans="19:36">
      <c r="S993" s="169"/>
      <c r="T993" s="169"/>
      <c r="W993" s="178"/>
      <c r="X993" s="169"/>
      <c r="Y993" s="169"/>
      <c r="AB993" s="77"/>
      <c r="AC993" s="420"/>
      <c r="AD993" s="420"/>
      <c r="AE993" s="420"/>
      <c r="AF993" s="420"/>
      <c r="AG993" s="420"/>
      <c r="AH993" s="420"/>
      <c r="AI993" s="407"/>
      <c r="AJ993" s="55"/>
    </row>
    <row r="994" spans="19:36">
      <c r="S994" s="169"/>
      <c r="T994" s="169"/>
      <c r="W994" s="178"/>
      <c r="X994" s="169"/>
      <c r="Y994" s="169"/>
      <c r="AB994" s="77"/>
      <c r="AC994" s="420"/>
      <c r="AD994" s="420"/>
      <c r="AE994" s="420"/>
      <c r="AF994" s="420"/>
      <c r="AG994" s="420"/>
      <c r="AH994" s="420"/>
      <c r="AI994" s="407"/>
      <c r="AJ994" s="55"/>
    </row>
    <row r="995" spans="19:36">
      <c r="S995" s="169"/>
      <c r="T995" s="169"/>
      <c r="W995" s="178"/>
      <c r="X995" s="169"/>
      <c r="Y995" s="169"/>
      <c r="AB995" s="77"/>
      <c r="AC995" s="420"/>
      <c r="AD995" s="420"/>
      <c r="AE995" s="420"/>
      <c r="AF995" s="420"/>
      <c r="AG995" s="420"/>
      <c r="AH995" s="420"/>
      <c r="AI995" s="407"/>
      <c r="AJ995" s="55"/>
    </row>
    <row r="996" spans="19:36">
      <c r="S996" s="169"/>
      <c r="T996" s="169"/>
      <c r="W996" s="178"/>
      <c r="X996" s="169"/>
      <c r="Y996" s="169"/>
      <c r="AB996" s="77"/>
      <c r="AC996" s="420"/>
      <c r="AD996" s="420"/>
      <c r="AE996" s="420"/>
      <c r="AF996" s="420"/>
      <c r="AG996" s="420"/>
      <c r="AH996" s="420"/>
      <c r="AI996" s="407"/>
      <c r="AJ996" s="55"/>
    </row>
    <row r="997" spans="19:36">
      <c r="S997" s="169"/>
      <c r="T997" s="169"/>
      <c r="W997" s="178"/>
      <c r="X997" s="169"/>
      <c r="Y997" s="169"/>
      <c r="AB997" s="77"/>
      <c r="AC997" s="420"/>
      <c r="AD997" s="420"/>
      <c r="AE997" s="420"/>
      <c r="AF997" s="420"/>
      <c r="AG997" s="420"/>
      <c r="AH997" s="420"/>
      <c r="AI997" s="407"/>
      <c r="AJ997" s="55"/>
    </row>
    <row r="998" spans="19:36">
      <c r="S998" s="169"/>
      <c r="T998" s="169"/>
      <c r="W998" s="178"/>
      <c r="X998" s="169"/>
      <c r="Y998" s="169"/>
      <c r="AB998" s="77"/>
      <c r="AC998" s="420"/>
      <c r="AD998" s="420"/>
      <c r="AE998" s="420"/>
      <c r="AF998" s="420"/>
      <c r="AG998" s="420"/>
      <c r="AH998" s="420"/>
      <c r="AI998" s="407"/>
      <c r="AJ998" s="55"/>
    </row>
    <row r="999" spans="19:36">
      <c r="S999" s="169"/>
      <c r="T999" s="169"/>
      <c r="W999" s="178"/>
      <c r="X999" s="169"/>
      <c r="Y999" s="169"/>
      <c r="AB999" s="77"/>
      <c r="AC999" s="420"/>
      <c r="AD999" s="420"/>
      <c r="AE999" s="420"/>
      <c r="AF999" s="420"/>
      <c r="AG999" s="420"/>
      <c r="AH999" s="420"/>
      <c r="AI999" s="407"/>
      <c r="AJ999" s="55"/>
    </row>
    <row r="1000" spans="19:36">
      <c r="S1000" s="169"/>
      <c r="T1000" s="169"/>
      <c r="W1000" s="178"/>
      <c r="X1000" s="169"/>
      <c r="Y1000" s="169"/>
      <c r="AB1000" s="77"/>
      <c r="AC1000" s="420"/>
      <c r="AD1000" s="420"/>
      <c r="AE1000" s="420"/>
      <c r="AF1000" s="420"/>
      <c r="AG1000" s="420"/>
      <c r="AH1000" s="420"/>
      <c r="AI1000" s="407"/>
      <c r="AJ1000" s="55"/>
    </row>
    <row r="1001" spans="19:36">
      <c r="S1001" s="169"/>
      <c r="T1001" s="169"/>
      <c r="W1001" s="178"/>
      <c r="X1001" s="169"/>
      <c r="Y1001" s="169"/>
      <c r="AB1001" s="77"/>
      <c r="AC1001" s="420"/>
      <c r="AD1001" s="420"/>
      <c r="AE1001" s="420"/>
      <c r="AF1001" s="420"/>
      <c r="AG1001" s="420"/>
      <c r="AH1001" s="420"/>
      <c r="AI1001" s="407"/>
      <c r="AJ1001" s="55"/>
    </row>
    <row r="1002" spans="19:36">
      <c r="S1002" s="169"/>
      <c r="T1002" s="169"/>
      <c r="W1002" s="178"/>
      <c r="X1002" s="169"/>
      <c r="Y1002" s="169"/>
      <c r="AB1002" s="77"/>
      <c r="AC1002" s="420"/>
      <c r="AD1002" s="420"/>
      <c r="AE1002" s="420"/>
      <c r="AF1002" s="420"/>
      <c r="AG1002" s="420"/>
      <c r="AH1002" s="420"/>
      <c r="AI1002" s="407"/>
      <c r="AJ1002" s="55"/>
    </row>
    <row r="1003" spans="19:36">
      <c r="S1003" s="169"/>
      <c r="T1003" s="169"/>
      <c r="W1003" s="178"/>
      <c r="X1003" s="169"/>
      <c r="Y1003" s="169"/>
      <c r="AB1003" s="77"/>
      <c r="AC1003" s="420"/>
      <c r="AD1003" s="420"/>
      <c r="AE1003" s="420"/>
      <c r="AF1003" s="420"/>
      <c r="AG1003" s="420"/>
      <c r="AH1003" s="420"/>
      <c r="AI1003" s="407"/>
      <c r="AJ1003" s="55"/>
    </row>
    <row r="1004" spans="19:36">
      <c r="S1004" s="169"/>
      <c r="T1004" s="169"/>
      <c r="W1004" s="178"/>
      <c r="X1004" s="169"/>
      <c r="Y1004" s="169"/>
      <c r="AB1004" s="77"/>
      <c r="AC1004" s="420"/>
      <c r="AD1004" s="420"/>
      <c r="AE1004" s="420"/>
      <c r="AF1004" s="420"/>
      <c r="AG1004" s="420"/>
      <c r="AH1004" s="420"/>
      <c r="AI1004" s="407"/>
      <c r="AJ1004" s="55"/>
    </row>
    <row r="1005" spans="19:36">
      <c r="S1005" s="169"/>
      <c r="T1005" s="169"/>
      <c r="W1005" s="178"/>
      <c r="X1005" s="169"/>
      <c r="Y1005" s="169"/>
      <c r="AB1005" s="77"/>
      <c r="AC1005" s="420"/>
      <c r="AD1005" s="420"/>
      <c r="AE1005" s="420"/>
      <c r="AF1005" s="420"/>
      <c r="AG1005" s="420"/>
      <c r="AH1005" s="420"/>
      <c r="AI1005" s="407"/>
      <c r="AJ1005" s="55"/>
    </row>
    <row r="1006" spans="19:36">
      <c r="S1006" s="169"/>
      <c r="T1006" s="169"/>
      <c r="W1006" s="178"/>
      <c r="X1006" s="169"/>
      <c r="Y1006" s="169"/>
      <c r="AB1006" s="77"/>
      <c r="AC1006" s="420"/>
      <c r="AD1006" s="420"/>
      <c r="AE1006" s="420"/>
      <c r="AF1006" s="420"/>
      <c r="AG1006" s="420"/>
      <c r="AH1006" s="420"/>
      <c r="AI1006" s="407"/>
      <c r="AJ1006" s="55"/>
    </row>
    <row r="1007" spans="19:36">
      <c r="S1007" s="169"/>
      <c r="T1007" s="169"/>
      <c r="W1007" s="178"/>
      <c r="X1007" s="169"/>
      <c r="Y1007" s="169"/>
      <c r="AB1007" s="77"/>
      <c r="AC1007" s="420"/>
      <c r="AD1007" s="420"/>
      <c r="AE1007" s="420"/>
      <c r="AF1007" s="420"/>
      <c r="AG1007" s="420"/>
      <c r="AH1007" s="420"/>
      <c r="AI1007" s="407"/>
      <c r="AJ1007" s="55"/>
    </row>
    <row r="1008" spans="19:36">
      <c r="S1008" s="169"/>
      <c r="T1008" s="169"/>
      <c r="W1008" s="178"/>
      <c r="X1008" s="169"/>
      <c r="Y1008" s="169"/>
      <c r="AB1008" s="77"/>
      <c r="AC1008" s="420"/>
      <c r="AD1008" s="420"/>
      <c r="AE1008" s="420"/>
      <c r="AF1008" s="420"/>
      <c r="AG1008" s="420"/>
      <c r="AH1008" s="420"/>
      <c r="AI1008" s="407"/>
      <c r="AJ1008" s="55"/>
    </row>
    <row r="1009" spans="19:36">
      <c r="S1009" s="169"/>
      <c r="T1009" s="169"/>
      <c r="W1009" s="178"/>
      <c r="X1009" s="169"/>
      <c r="Y1009" s="169"/>
      <c r="AB1009" s="77"/>
      <c r="AC1009" s="420"/>
      <c r="AD1009" s="420"/>
      <c r="AE1009" s="420"/>
      <c r="AF1009" s="420"/>
      <c r="AG1009" s="420"/>
      <c r="AH1009" s="420"/>
      <c r="AI1009" s="407"/>
      <c r="AJ1009" s="55"/>
    </row>
    <row r="1010" spans="19:36">
      <c r="S1010" s="169"/>
      <c r="T1010" s="169"/>
      <c r="W1010" s="178"/>
      <c r="X1010" s="169"/>
      <c r="Y1010" s="169"/>
      <c r="AB1010" s="77"/>
      <c r="AC1010" s="420"/>
      <c r="AD1010" s="420"/>
      <c r="AE1010" s="420"/>
      <c r="AF1010" s="420"/>
      <c r="AG1010" s="420"/>
      <c r="AH1010" s="420"/>
      <c r="AI1010" s="407"/>
      <c r="AJ1010" s="55"/>
    </row>
    <row r="1011" spans="19:36">
      <c r="S1011" s="169"/>
      <c r="T1011" s="169"/>
      <c r="W1011" s="178"/>
      <c r="X1011" s="169"/>
      <c r="Y1011" s="169"/>
      <c r="AB1011" s="77"/>
      <c r="AC1011" s="420"/>
      <c r="AD1011" s="420"/>
      <c r="AE1011" s="420"/>
      <c r="AF1011" s="420"/>
      <c r="AG1011" s="420"/>
      <c r="AH1011" s="420"/>
      <c r="AI1011" s="407"/>
      <c r="AJ1011" s="55"/>
    </row>
    <row r="1012" spans="19:36">
      <c r="S1012" s="169"/>
      <c r="T1012" s="169"/>
      <c r="W1012" s="178"/>
      <c r="X1012" s="169"/>
      <c r="Y1012" s="169"/>
      <c r="AB1012" s="77"/>
      <c r="AC1012" s="420"/>
      <c r="AD1012" s="420"/>
      <c r="AE1012" s="420"/>
      <c r="AF1012" s="420"/>
      <c r="AG1012" s="420"/>
      <c r="AH1012" s="420"/>
      <c r="AI1012" s="407"/>
      <c r="AJ1012" s="55"/>
    </row>
    <row r="1013" spans="19:36">
      <c r="S1013" s="169"/>
      <c r="T1013" s="169"/>
      <c r="W1013" s="178"/>
      <c r="X1013" s="169"/>
      <c r="Y1013" s="169"/>
      <c r="AB1013" s="77"/>
      <c r="AC1013" s="420"/>
      <c r="AD1013" s="420"/>
      <c r="AE1013" s="420"/>
      <c r="AF1013" s="420"/>
      <c r="AG1013" s="420"/>
      <c r="AH1013" s="420"/>
      <c r="AI1013" s="407"/>
      <c r="AJ1013" s="55"/>
    </row>
    <row r="1014" spans="19:36">
      <c r="S1014" s="169"/>
      <c r="T1014" s="169"/>
      <c r="W1014" s="178"/>
      <c r="X1014" s="169"/>
      <c r="Y1014" s="169"/>
      <c r="AB1014" s="77"/>
      <c r="AC1014" s="420"/>
      <c r="AD1014" s="420"/>
      <c r="AE1014" s="420"/>
      <c r="AF1014" s="420"/>
      <c r="AG1014" s="420"/>
      <c r="AH1014" s="420"/>
      <c r="AI1014" s="407"/>
      <c r="AJ1014" s="55"/>
    </row>
    <row r="1015" spans="19:36">
      <c r="S1015" s="169"/>
      <c r="T1015" s="169"/>
      <c r="W1015" s="178"/>
      <c r="X1015" s="169"/>
      <c r="Y1015" s="169"/>
      <c r="AB1015" s="77"/>
      <c r="AC1015" s="420"/>
      <c r="AD1015" s="420"/>
      <c r="AE1015" s="420"/>
      <c r="AF1015" s="420"/>
      <c r="AG1015" s="420"/>
      <c r="AH1015" s="420"/>
      <c r="AI1015" s="407"/>
      <c r="AJ1015" s="55"/>
    </row>
    <row r="1016" spans="19:36">
      <c r="S1016" s="169"/>
      <c r="T1016" s="169"/>
      <c r="W1016" s="178"/>
      <c r="X1016" s="169"/>
      <c r="Y1016" s="169"/>
      <c r="AB1016" s="77"/>
      <c r="AC1016" s="420"/>
      <c r="AD1016" s="420"/>
      <c r="AE1016" s="420"/>
      <c r="AF1016" s="420"/>
      <c r="AG1016" s="420"/>
      <c r="AH1016" s="420"/>
      <c r="AI1016" s="407"/>
      <c r="AJ1016" s="55"/>
    </row>
    <row r="1017" spans="19:36">
      <c r="S1017" s="169"/>
      <c r="T1017" s="169"/>
      <c r="W1017" s="178"/>
      <c r="X1017" s="169"/>
      <c r="Y1017" s="169"/>
      <c r="AB1017" s="77"/>
      <c r="AC1017" s="420"/>
      <c r="AD1017" s="420"/>
      <c r="AE1017" s="420"/>
      <c r="AF1017" s="420"/>
      <c r="AG1017" s="420"/>
      <c r="AH1017" s="420"/>
      <c r="AI1017" s="407"/>
      <c r="AJ1017" s="55"/>
    </row>
    <row r="1018" spans="19:36">
      <c r="S1018" s="169"/>
      <c r="T1018" s="169"/>
      <c r="W1018" s="178"/>
      <c r="X1018" s="169"/>
      <c r="Y1018" s="169"/>
      <c r="AB1018" s="77"/>
      <c r="AC1018" s="420"/>
      <c r="AD1018" s="420"/>
      <c r="AE1018" s="420"/>
      <c r="AF1018" s="420"/>
      <c r="AG1018" s="420"/>
      <c r="AH1018" s="420"/>
      <c r="AI1018" s="407"/>
      <c r="AJ1018" s="55"/>
    </row>
    <row r="1019" spans="19:36">
      <c r="S1019" s="169"/>
      <c r="T1019" s="169"/>
      <c r="W1019" s="178"/>
      <c r="X1019" s="169"/>
      <c r="Y1019" s="169"/>
      <c r="AB1019" s="77"/>
      <c r="AC1019" s="420"/>
      <c r="AD1019" s="420"/>
      <c r="AE1019" s="420"/>
      <c r="AF1019" s="420"/>
      <c r="AG1019" s="420"/>
      <c r="AH1019" s="420"/>
      <c r="AI1019" s="407"/>
      <c r="AJ1019" s="55"/>
    </row>
    <row r="1020" spans="19:36">
      <c r="S1020" s="169"/>
      <c r="T1020" s="169"/>
      <c r="W1020" s="178"/>
      <c r="X1020" s="169"/>
      <c r="Y1020" s="169"/>
      <c r="AB1020" s="77"/>
      <c r="AC1020" s="420"/>
      <c r="AD1020" s="420"/>
      <c r="AE1020" s="420"/>
      <c r="AF1020" s="420"/>
      <c r="AG1020" s="420"/>
      <c r="AH1020" s="420"/>
      <c r="AI1020" s="407"/>
      <c r="AJ1020" s="55"/>
    </row>
    <row r="1021" spans="19:36">
      <c r="S1021" s="169"/>
      <c r="T1021" s="169"/>
      <c r="W1021" s="178"/>
      <c r="X1021" s="169"/>
      <c r="Y1021" s="169"/>
      <c r="AB1021" s="77"/>
      <c r="AC1021" s="420"/>
      <c r="AD1021" s="420"/>
      <c r="AE1021" s="420"/>
      <c r="AF1021" s="420"/>
      <c r="AG1021" s="420"/>
      <c r="AH1021" s="420"/>
      <c r="AI1021" s="407"/>
      <c r="AJ1021" s="55"/>
    </row>
    <row r="1022" spans="19:36">
      <c r="S1022" s="169"/>
      <c r="T1022" s="169"/>
      <c r="W1022" s="178"/>
      <c r="X1022" s="169"/>
      <c r="Y1022" s="169"/>
      <c r="AB1022" s="77"/>
      <c r="AC1022" s="420"/>
      <c r="AD1022" s="420"/>
      <c r="AE1022" s="420"/>
      <c r="AF1022" s="420"/>
      <c r="AG1022" s="420"/>
      <c r="AH1022" s="420"/>
      <c r="AI1022" s="407"/>
      <c r="AJ1022" s="55"/>
    </row>
    <row r="1023" spans="19:36">
      <c r="S1023" s="169"/>
      <c r="T1023" s="169"/>
      <c r="W1023" s="178"/>
      <c r="X1023" s="169"/>
      <c r="Y1023" s="169"/>
      <c r="AB1023" s="77"/>
      <c r="AC1023" s="420"/>
      <c r="AD1023" s="420"/>
      <c r="AE1023" s="420"/>
      <c r="AF1023" s="420"/>
      <c r="AG1023" s="420"/>
      <c r="AH1023" s="420"/>
      <c r="AI1023" s="407"/>
      <c r="AJ1023" s="55"/>
    </row>
    <row r="1024" spans="19:36">
      <c r="S1024" s="169"/>
      <c r="T1024" s="169"/>
      <c r="W1024" s="178"/>
      <c r="X1024" s="169"/>
      <c r="Y1024" s="169"/>
      <c r="AB1024" s="77"/>
      <c r="AC1024" s="420"/>
      <c r="AD1024" s="420"/>
      <c r="AE1024" s="420"/>
      <c r="AF1024" s="420"/>
      <c r="AG1024" s="420"/>
      <c r="AH1024" s="420"/>
      <c r="AI1024" s="407"/>
      <c r="AJ1024" s="55"/>
    </row>
    <row r="1025" spans="19:36">
      <c r="S1025" s="169"/>
      <c r="T1025" s="169"/>
      <c r="W1025" s="178"/>
      <c r="X1025" s="169"/>
      <c r="Y1025" s="169"/>
      <c r="AB1025" s="77"/>
      <c r="AC1025" s="420"/>
      <c r="AD1025" s="420"/>
      <c r="AE1025" s="420"/>
      <c r="AF1025" s="420"/>
      <c r="AG1025" s="420"/>
      <c r="AH1025" s="420"/>
      <c r="AI1025" s="407"/>
      <c r="AJ1025" s="55"/>
    </row>
    <row r="1026" spans="19:36">
      <c r="S1026" s="169"/>
      <c r="T1026" s="169"/>
      <c r="W1026" s="178"/>
      <c r="X1026" s="169"/>
      <c r="Y1026" s="169"/>
      <c r="AB1026" s="77"/>
      <c r="AC1026" s="420"/>
      <c r="AD1026" s="420"/>
      <c r="AE1026" s="420"/>
      <c r="AF1026" s="420"/>
      <c r="AG1026" s="420"/>
      <c r="AH1026" s="420"/>
      <c r="AI1026" s="407"/>
      <c r="AJ1026" s="55"/>
    </row>
    <row r="1027" spans="19:36">
      <c r="S1027" s="169"/>
      <c r="T1027" s="169"/>
      <c r="W1027" s="178"/>
      <c r="X1027" s="169"/>
      <c r="Y1027" s="169"/>
      <c r="AB1027" s="77"/>
      <c r="AC1027" s="420"/>
      <c r="AD1027" s="420"/>
      <c r="AE1027" s="420"/>
      <c r="AF1027" s="420"/>
      <c r="AG1027" s="420"/>
      <c r="AH1027" s="420"/>
      <c r="AI1027" s="407"/>
      <c r="AJ1027" s="55"/>
    </row>
    <row r="1028" spans="19:36">
      <c r="S1028" s="169"/>
      <c r="T1028" s="169"/>
      <c r="W1028" s="178"/>
      <c r="X1028" s="169"/>
      <c r="Y1028" s="169"/>
      <c r="AB1028" s="77"/>
      <c r="AC1028" s="420"/>
      <c r="AD1028" s="420"/>
      <c r="AE1028" s="420"/>
      <c r="AF1028" s="420"/>
      <c r="AG1028" s="420"/>
      <c r="AH1028" s="420"/>
      <c r="AI1028" s="407"/>
      <c r="AJ1028" s="55"/>
    </row>
    <row r="1029" spans="19:36">
      <c r="S1029" s="169"/>
      <c r="T1029" s="169"/>
      <c r="W1029" s="178"/>
      <c r="X1029" s="169"/>
      <c r="Y1029" s="169"/>
      <c r="AB1029" s="77"/>
      <c r="AC1029" s="420"/>
      <c r="AD1029" s="420"/>
      <c r="AE1029" s="420"/>
      <c r="AF1029" s="420"/>
      <c r="AG1029" s="420"/>
      <c r="AH1029" s="420"/>
      <c r="AI1029" s="407"/>
      <c r="AJ1029" s="55"/>
    </row>
    <row r="1030" spans="19:36">
      <c r="S1030" s="169"/>
      <c r="T1030" s="169"/>
      <c r="W1030" s="178"/>
      <c r="X1030" s="169"/>
      <c r="Y1030" s="169"/>
      <c r="AB1030" s="77"/>
      <c r="AC1030" s="420"/>
      <c r="AD1030" s="420"/>
      <c r="AE1030" s="420"/>
      <c r="AF1030" s="420"/>
      <c r="AG1030" s="420"/>
      <c r="AH1030" s="420"/>
      <c r="AI1030" s="407"/>
      <c r="AJ1030" s="55"/>
    </row>
    <row r="1031" spans="19:36">
      <c r="S1031" s="169"/>
      <c r="T1031" s="169"/>
      <c r="W1031" s="178"/>
      <c r="X1031" s="169"/>
      <c r="Y1031" s="169"/>
      <c r="AB1031" s="77"/>
      <c r="AC1031" s="420"/>
      <c r="AD1031" s="420"/>
      <c r="AE1031" s="420"/>
      <c r="AF1031" s="420"/>
      <c r="AG1031" s="420"/>
      <c r="AH1031" s="420"/>
      <c r="AI1031" s="407"/>
      <c r="AJ1031" s="55"/>
    </row>
    <row r="1032" spans="19:36">
      <c r="S1032" s="169"/>
      <c r="T1032" s="169"/>
      <c r="W1032" s="178"/>
      <c r="X1032" s="169"/>
      <c r="Y1032" s="169"/>
      <c r="AB1032" s="77"/>
      <c r="AC1032" s="420"/>
      <c r="AD1032" s="420"/>
      <c r="AE1032" s="420"/>
      <c r="AF1032" s="420"/>
      <c r="AG1032" s="420"/>
      <c r="AH1032" s="420"/>
      <c r="AI1032" s="407"/>
      <c r="AJ1032" s="55"/>
    </row>
    <row r="1033" spans="19:36">
      <c r="S1033" s="169"/>
      <c r="T1033" s="169"/>
      <c r="W1033" s="178"/>
      <c r="X1033" s="169"/>
      <c r="Y1033" s="169"/>
      <c r="AB1033" s="77"/>
      <c r="AC1033" s="420"/>
      <c r="AD1033" s="420"/>
      <c r="AE1033" s="420"/>
      <c r="AF1033" s="420"/>
      <c r="AG1033" s="420"/>
      <c r="AH1033" s="420"/>
      <c r="AI1033" s="407"/>
      <c r="AJ1033" s="55"/>
    </row>
    <row r="1034" spans="19:36">
      <c r="S1034" s="169"/>
      <c r="T1034" s="169"/>
      <c r="W1034" s="178"/>
      <c r="X1034" s="169"/>
      <c r="Y1034" s="169"/>
      <c r="AB1034" s="77"/>
      <c r="AC1034" s="420"/>
      <c r="AD1034" s="420"/>
      <c r="AE1034" s="420"/>
      <c r="AF1034" s="420"/>
      <c r="AG1034" s="420"/>
      <c r="AH1034" s="420"/>
      <c r="AI1034" s="407"/>
      <c r="AJ1034" s="55"/>
    </row>
    <row r="1035" spans="19:36">
      <c r="S1035" s="169"/>
      <c r="T1035" s="169"/>
      <c r="W1035" s="178"/>
      <c r="X1035" s="169"/>
      <c r="Y1035" s="169"/>
      <c r="AB1035" s="77"/>
      <c r="AC1035" s="420"/>
      <c r="AD1035" s="420"/>
      <c r="AE1035" s="420"/>
      <c r="AF1035" s="420"/>
      <c r="AG1035" s="420"/>
      <c r="AH1035" s="420"/>
      <c r="AI1035" s="407"/>
      <c r="AJ1035" s="55"/>
    </row>
    <row r="1036" spans="19:36">
      <c r="S1036" s="169"/>
      <c r="T1036" s="169"/>
      <c r="W1036" s="178"/>
      <c r="X1036" s="169"/>
      <c r="Y1036" s="169"/>
      <c r="AB1036" s="77"/>
      <c r="AC1036" s="420"/>
      <c r="AD1036" s="420"/>
      <c r="AE1036" s="420"/>
      <c r="AF1036" s="420"/>
      <c r="AG1036" s="420"/>
      <c r="AH1036" s="420"/>
      <c r="AI1036" s="407"/>
      <c r="AJ1036" s="55"/>
    </row>
    <row r="1037" spans="19:36">
      <c r="S1037" s="169"/>
      <c r="T1037" s="169"/>
      <c r="W1037" s="178"/>
      <c r="X1037" s="169"/>
      <c r="Y1037" s="169"/>
      <c r="AB1037" s="77"/>
      <c r="AC1037" s="420"/>
      <c r="AD1037" s="420"/>
      <c r="AE1037" s="420"/>
      <c r="AF1037" s="420"/>
      <c r="AG1037" s="420"/>
      <c r="AH1037" s="420"/>
      <c r="AI1037" s="407"/>
      <c r="AJ1037" s="55"/>
    </row>
    <row r="1038" spans="19:36">
      <c r="S1038" s="169"/>
      <c r="T1038" s="169"/>
      <c r="W1038" s="178"/>
      <c r="X1038" s="169"/>
      <c r="Y1038" s="169"/>
      <c r="AB1038" s="77"/>
      <c r="AC1038" s="420"/>
      <c r="AD1038" s="420"/>
      <c r="AE1038" s="420"/>
      <c r="AF1038" s="420"/>
      <c r="AG1038" s="420"/>
      <c r="AH1038" s="420"/>
      <c r="AI1038" s="407"/>
      <c r="AJ1038" s="55"/>
    </row>
    <row r="1039" spans="19:36">
      <c r="S1039" s="169"/>
      <c r="T1039" s="169"/>
      <c r="W1039" s="178"/>
      <c r="X1039" s="169"/>
      <c r="Y1039" s="169"/>
      <c r="AB1039" s="77"/>
      <c r="AC1039" s="420"/>
      <c r="AD1039" s="420"/>
      <c r="AE1039" s="420"/>
      <c r="AF1039" s="420"/>
      <c r="AG1039" s="420"/>
      <c r="AH1039" s="420"/>
      <c r="AI1039" s="407"/>
      <c r="AJ1039" s="55"/>
    </row>
    <row r="1040" spans="19:36">
      <c r="S1040" s="169"/>
      <c r="T1040" s="169"/>
      <c r="W1040" s="178"/>
      <c r="X1040" s="169"/>
      <c r="Y1040" s="169"/>
      <c r="AB1040" s="77"/>
      <c r="AC1040" s="420"/>
      <c r="AD1040" s="420"/>
      <c r="AE1040" s="420"/>
      <c r="AF1040" s="420"/>
      <c r="AG1040" s="420"/>
      <c r="AH1040" s="420"/>
      <c r="AI1040" s="407"/>
      <c r="AJ1040" s="55"/>
    </row>
    <row r="1041" spans="19:36">
      <c r="S1041" s="169"/>
      <c r="T1041" s="169"/>
      <c r="W1041" s="178"/>
      <c r="X1041" s="169"/>
      <c r="Y1041" s="169"/>
      <c r="AB1041" s="77"/>
      <c r="AC1041" s="420"/>
      <c r="AD1041" s="420"/>
      <c r="AE1041" s="420"/>
      <c r="AF1041" s="420"/>
      <c r="AG1041" s="420"/>
      <c r="AH1041" s="420"/>
      <c r="AI1041" s="407"/>
      <c r="AJ1041" s="55"/>
    </row>
    <row r="1042" spans="19:36">
      <c r="S1042" s="169"/>
      <c r="T1042" s="169"/>
      <c r="W1042" s="178"/>
      <c r="X1042" s="169"/>
      <c r="Y1042" s="169"/>
      <c r="AB1042" s="77"/>
      <c r="AC1042" s="420"/>
      <c r="AD1042" s="420"/>
      <c r="AE1042" s="420"/>
      <c r="AF1042" s="420"/>
      <c r="AG1042" s="420"/>
      <c r="AH1042" s="420"/>
      <c r="AI1042" s="407"/>
      <c r="AJ1042" s="55"/>
    </row>
    <row r="1043" spans="19:36">
      <c r="S1043" s="169"/>
      <c r="T1043" s="169"/>
      <c r="W1043" s="178"/>
      <c r="X1043" s="169"/>
      <c r="Y1043" s="169"/>
      <c r="AB1043" s="77"/>
      <c r="AC1043" s="420"/>
      <c r="AD1043" s="420"/>
      <c r="AE1043" s="420"/>
      <c r="AF1043" s="420"/>
      <c r="AG1043" s="420"/>
      <c r="AH1043" s="420"/>
      <c r="AI1043" s="407"/>
      <c r="AJ1043" s="55"/>
    </row>
    <row r="1044" spans="19:36">
      <c r="S1044" s="169"/>
      <c r="T1044" s="169"/>
      <c r="W1044" s="178"/>
      <c r="X1044" s="169"/>
      <c r="Y1044" s="169"/>
      <c r="AB1044" s="77"/>
      <c r="AC1044" s="420"/>
      <c r="AD1044" s="420"/>
      <c r="AE1044" s="420"/>
      <c r="AF1044" s="420"/>
      <c r="AG1044" s="420"/>
      <c r="AH1044" s="420"/>
      <c r="AI1044" s="407"/>
      <c r="AJ1044" s="55"/>
    </row>
    <row r="1045" spans="19:36">
      <c r="S1045" s="169"/>
      <c r="T1045" s="169"/>
      <c r="W1045" s="178"/>
      <c r="X1045" s="169"/>
      <c r="Y1045" s="169"/>
      <c r="AB1045" s="77"/>
      <c r="AC1045" s="420"/>
      <c r="AD1045" s="420"/>
      <c r="AE1045" s="420"/>
      <c r="AF1045" s="420"/>
      <c r="AG1045" s="420"/>
      <c r="AH1045" s="420"/>
      <c r="AI1045" s="407"/>
      <c r="AJ1045" s="55"/>
    </row>
    <row r="1046" spans="19:36">
      <c r="S1046" s="169"/>
      <c r="T1046" s="169"/>
      <c r="W1046" s="178"/>
      <c r="X1046" s="169"/>
      <c r="Y1046" s="169"/>
      <c r="AB1046" s="77"/>
      <c r="AC1046" s="420"/>
      <c r="AD1046" s="420"/>
      <c r="AE1046" s="420"/>
      <c r="AF1046" s="420"/>
      <c r="AG1046" s="420"/>
      <c r="AH1046" s="420"/>
      <c r="AI1046" s="407"/>
      <c r="AJ1046" s="55"/>
    </row>
    <row r="1047" spans="19:36">
      <c r="S1047" s="169"/>
      <c r="T1047" s="169"/>
      <c r="W1047" s="178"/>
      <c r="X1047" s="169"/>
      <c r="Y1047" s="169"/>
      <c r="AB1047" s="77"/>
      <c r="AC1047" s="420"/>
      <c r="AD1047" s="420"/>
      <c r="AE1047" s="420"/>
      <c r="AF1047" s="420"/>
      <c r="AG1047" s="420"/>
      <c r="AH1047" s="420"/>
      <c r="AI1047" s="407"/>
      <c r="AJ1047" s="55"/>
    </row>
    <row r="1048" spans="19:36">
      <c r="S1048" s="169"/>
      <c r="T1048" s="169"/>
      <c r="W1048" s="178"/>
      <c r="X1048" s="169"/>
      <c r="Y1048" s="169"/>
      <c r="AB1048" s="77"/>
      <c r="AC1048" s="420"/>
      <c r="AD1048" s="420"/>
      <c r="AE1048" s="420"/>
      <c r="AF1048" s="420"/>
      <c r="AG1048" s="420"/>
      <c r="AH1048" s="420"/>
      <c r="AI1048" s="407"/>
      <c r="AJ1048" s="55"/>
    </row>
    <row r="1049" spans="19:36">
      <c r="S1049" s="169"/>
      <c r="T1049" s="169"/>
      <c r="W1049" s="178"/>
      <c r="X1049" s="169"/>
      <c r="Y1049" s="169"/>
      <c r="AB1049" s="77"/>
      <c r="AC1049" s="420"/>
      <c r="AD1049" s="420"/>
      <c r="AE1049" s="420"/>
      <c r="AF1049" s="420"/>
      <c r="AG1049" s="420"/>
      <c r="AH1049" s="420"/>
      <c r="AI1049" s="407"/>
      <c r="AJ1049" s="55"/>
    </row>
    <row r="1050" spans="19:36">
      <c r="S1050" s="169"/>
      <c r="T1050" s="169"/>
      <c r="W1050" s="178"/>
      <c r="X1050" s="169"/>
      <c r="Y1050" s="169"/>
      <c r="AB1050" s="77"/>
      <c r="AC1050" s="420"/>
      <c r="AD1050" s="420"/>
      <c r="AE1050" s="420"/>
      <c r="AF1050" s="420"/>
      <c r="AG1050" s="420"/>
      <c r="AH1050" s="420"/>
      <c r="AI1050" s="407"/>
      <c r="AJ1050" s="55"/>
    </row>
    <row r="1051" spans="19:36">
      <c r="S1051" s="169"/>
      <c r="T1051" s="169"/>
      <c r="W1051" s="178"/>
      <c r="X1051" s="169"/>
      <c r="Y1051" s="169"/>
      <c r="AB1051" s="77"/>
      <c r="AC1051" s="420"/>
      <c r="AD1051" s="420"/>
      <c r="AE1051" s="420"/>
      <c r="AF1051" s="420"/>
      <c r="AG1051" s="420"/>
      <c r="AH1051" s="420"/>
      <c r="AI1051" s="407"/>
      <c r="AJ1051" s="55"/>
    </row>
    <row r="1052" spans="19:36">
      <c r="S1052" s="169"/>
      <c r="T1052" s="169"/>
      <c r="W1052" s="178"/>
      <c r="X1052" s="169"/>
      <c r="Y1052" s="169"/>
      <c r="AB1052" s="77"/>
      <c r="AC1052" s="420"/>
      <c r="AD1052" s="420"/>
      <c r="AE1052" s="420"/>
      <c r="AF1052" s="420"/>
      <c r="AG1052" s="420"/>
      <c r="AH1052" s="420"/>
      <c r="AI1052" s="407"/>
      <c r="AJ1052" s="55"/>
    </row>
    <row r="1053" spans="19:36">
      <c r="S1053" s="169"/>
      <c r="T1053" s="169"/>
      <c r="W1053" s="178"/>
      <c r="X1053" s="169"/>
      <c r="Y1053" s="169"/>
      <c r="AB1053" s="77"/>
      <c r="AC1053" s="420"/>
      <c r="AD1053" s="420"/>
      <c r="AE1053" s="420"/>
      <c r="AF1053" s="420"/>
      <c r="AG1053" s="420"/>
      <c r="AH1053" s="420"/>
      <c r="AI1053" s="407"/>
      <c r="AJ1053" s="55"/>
    </row>
    <row r="1054" spans="19:36">
      <c r="S1054" s="169"/>
      <c r="T1054" s="169"/>
      <c r="W1054" s="178"/>
      <c r="X1054" s="169"/>
      <c r="Y1054" s="169"/>
      <c r="AB1054" s="77"/>
      <c r="AC1054" s="420"/>
      <c r="AD1054" s="420"/>
      <c r="AE1054" s="420"/>
      <c r="AF1054" s="420"/>
      <c r="AG1054" s="420"/>
      <c r="AH1054" s="420"/>
      <c r="AI1054" s="407"/>
      <c r="AJ1054" s="55"/>
    </row>
    <row r="1055" spans="19:36">
      <c r="S1055" s="169"/>
      <c r="T1055" s="169"/>
      <c r="W1055" s="178"/>
      <c r="X1055" s="169"/>
      <c r="Y1055" s="169"/>
      <c r="AB1055" s="77"/>
      <c r="AC1055" s="420"/>
      <c r="AD1055" s="420"/>
      <c r="AE1055" s="420"/>
      <c r="AF1055" s="420"/>
      <c r="AG1055" s="420"/>
      <c r="AH1055" s="420"/>
      <c r="AI1055" s="407"/>
      <c r="AJ1055" s="55"/>
    </row>
    <row r="1056" spans="19:36">
      <c r="S1056" s="169"/>
      <c r="T1056" s="169"/>
      <c r="W1056" s="178"/>
      <c r="X1056" s="169"/>
      <c r="Y1056" s="169"/>
      <c r="AB1056" s="77"/>
      <c r="AC1056" s="420"/>
      <c r="AD1056" s="420"/>
      <c r="AE1056" s="420"/>
      <c r="AF1056" s="420"/>
      <c r="AG1056" s="420"/>
      <c r="AH1056" s="420"/>
      <c r="AI1056" s="407"/>
      <c r="AJ1056" s="55"/>
    </row>
    <row r="1057" spans="19:36">
      <c r="S1057" s="169"/>
      <c r="T1057" s="169"/>
      <c r="W1057" s="178"/>
      <c r="X1057" s="169"/>
      <c r="Y1057" s="169"/>
      <c r="AB1057" s="77"/>
      <c r="AC1057" s="420"/>
      <c r="AD1057" s="420"/>
      <c r="AE1057" s="420"/>
      <c r="AF1057" s="420"/>
      <c r="AG1057" s="420"/>
      <c r="AH1057" s="420"/>
      <c r="AI1057" s="407"/>
      <c r="AJ1057" s="55"/>
    </row>
    <row r="1058" spans="19:36">
      <c r="S1058" s="169"/>
      <c r="T1058" s="169"/>
      <c r="W1058" s="178"/>
      <c r="X1058" s="169"/>
      <c r="Y1058" s="169"/>
      <c r="AB1058" s="77"/>
      <c r="AC1058" s="420"/>
      <c r="AD1058" s="420"/>
      <c r="AE1058" s="420"/>
      <c r="AF1058" s="420"/>
      <c r="AG1058" s="420"/>
      <c r="AH1058" s="420"/>
      <c r="AI1058" s="407"/>
      <c r="AJ1058" s="55"/>
    </row>
    <row r="1059" spans="19:36">
      <c r="S1059" s="169"/>
      <c r="T1059" s="169"/>
      <c r="W1059" s="178"/>
      <c r="X1059" s="169"/>
      <c r="Y1059" s="169"/>
      <c r="AB1059" s="77"/>
      <c r="AC1059" s="420"/>
      <c r="AD1059" s="420"/>
      <c r="AE1059" s="420"/>
      <c r="AF1059" s="420"/>
      <c r="AG1059" s="420"/>
      <c r="AH1059" s="420"/>
      <c r="AI1059" s="407"/>
      <c r="AJ1059" s="55"/>
    </row>
    <row r="1060" spans="19:36">
      <c r="S1060" s="169"/>
      <c r="T1060" s="169"/>
      <c r="W1060" s="178"/>
      <c r="X1060" s="169"/>
      <c r="Y1060" s="169"/>
      <c r="AB1060" s="77"/>
      <c r="AC1060" s="420"/>
      <c r="AD1060" s="420"/>
      <c r="AE1060" s="420"/>
      <c r="AF1060" s="420"/>
      <c r="AG1060" s="420"/>
      <c r="AH1060" s="420"/>
      <c r="AI1060" s="407"/>
      <c r="AJ1060" s="55"/>
    </row>
    <row r="1061" spans="19:36">
      <c r="S1061" s="169"/>
      <c r="T1061" s="169"/>
      <c r="W1061" s="178"/>
      <c r="X1061" s="169"/>
      <c r="Y1061" s="169"/>
      <c r="AB1061" s="77"/>
      <c r="AC1061" s="420"/>
      <c r="AD1061" s="420"/>
      <c r="AE1061" s="420"/>
      <c r="AF1061" s="420"/>
      <c r="AG1061" s="420"/>
      <c r="AH1061" s="420"/>
      <c r="AI1061" s="407"/>
      <c r="AJ1061" s="55"/>
    </row>
    <row r="1062" spans="19:36">
      <c r="S1062" s="169"/>
      <c r="T1062" s="169"/>
      <c r="W1062" s="178"/>
      <c r="X1062" s="169"/>
      <c r="Y1062" s="169"/>
      <c r="AB1062" s="77"/>
      <c r="AC1062" s="420"/>
      <c r="AD1062" s="420"/>
      <c r="AE1062" s="420"/>
      <c r="AF1062" s="420"/>
      <c r="AG1062" s="420"/>
      <c r="AH1062" s="420"/>
      <c r="AI1062" s="407"/>
      <c r="AJ1062" s="55"/>
    </row>
    <row r="1063" spans="19:36">
      <c r="S1063" s="169"/>
      <c r="T1063" s="169"/>
      <c r="W1063" s="178"/>
      <c r="X1063" s="169"/>
      <c r="Y1063" s="169"/>
      <c r="AB1063" s="77"/>
      <c r="AC1063" s="420"/>
      <c r="AD1063" s="420"/>
      <c r="AE1063" s="420"/>
      <c r="AF1063" s="420"/>
      <c r="AG1063" s="420"/>
      <c r="AH1063" s="420"/>
      <c r="AI1063" s="407"/>
      <c r="AJ1063" s="55"/>
    </row>
    <row r="1064" spans="19:36">
      <c r="S1064" s="169"/>
      <c r="T1064" s="169"/>
      <c r="W1064" s="178"/>
      <c r="X1064" s="169"/>
      <c r="Y1064" s="169"/>
      <c r="AB1064" s="77"/>
      <c r="AC1064" s="420"/>
      <c r="AD1064" s="420"/>
      <c r="AE1064" s="420"/>
      <c r="AF1064" s="420"/>
      <c r="AG1064" s="420"/>
      <c r="AH1064" s="420"/>
      <c r="AI1064" s="407"/>
      <c r="AJ1064" s="55"/>
    </row>
    <row r="1065" spans="19:36">
      <c r="S1065" s="169"/>
      <c r="T1065" s="169"/>
      <c r="W1065" s="178"/>
      <c r="X1065" s="169"/>
      <c r="Y1065" s="169"/>
      <c r="AB1065" s="77"/>
      <c r="AC1065" s="420"/>
      <c r="AD1065" s="420"/>
      <c r="AE1065" s="420"/>
      <c r="AF1065" s="420"/>
      <c r="AG1065" s="420"/>
      <c r="AH1065" s="420"/>
      <c r="AI1065" s="407"/>
      <c r="AJ1065" s="55"/>
    </row>
    <row r="1066" spans="19:36">
      <c r="S1066" s="169"/>
      <c r="T1066" s="169"/>
      <c r="W1066" s="178"/>
      <c r="X1066" s="169"/>
      <c r="Y1066" s="169"/>
      <c r="AB1066" s="77"/>
      <c r="AC1066" s="420"/>
      <c r="AD1066" s="420"/>
      <c r="AE1066" s="420"/>
      <c r="AF1066" s="420"/>
      <c r="AG1066" s="420"/>
      <c r="AH1066" s="420"/>
      <c r="AI1066" s="407"/>
      <c r="AJ1066" s="55"/>
    </row>
    <row r="1067" spans="19:36">
      <c r="S1067" s="169"/>
      <c r="T1067" s="169"/>
      <c r="W1067" s="178"/>
      <c r="X1067" s="169"/>
      <c r="Y1067" s="169"/>
      <c r="AB1067" s="77"/>
      <c r="AC1067" s="420"/>
      <c r="AD1067" s="420"/>
      <c r="AE1067" s="420"/>
      <c r="AF1067" s="420"/>
      <c r="AG1067" s="420"/>
      <c r="AH1067" s="420"/>
      <c r="AI1067" s="407"/>
      <c r="AJ1067" s="55"/>
    </row>
    <row r="1068" spans="19:36">
      <c r="S1068" s="169"/>
      <c r="T1068" s="169"/>
      <c r="W1068" s="178"/>
      <c r="X1068" s="169"/>
      <c r="Y1068" s="169"/>
      <c r="AB1068" s="77"/>
      <c r="AC1068" s="420"/>
      <c r="AD1068" s="420"/>
      <c r="AE1068" s="420"/>
      <c r="AF1068" s="420"/>
      <c r="AG1068" s="420"/>
      <c r="AH1068" s="420"/>
      <c r="AI1068" s="407"/>
      <c r="AJ1068" s="55"/>
    </row>
    <row r="1069" spans="19:36">
      <c r="S1069" s="169"/>
      <c r="T1069" s="169"/>
      <c r="W1069" s="178"/>
      <c r="X1069" s="169"/>
      <c r="Y1069" s="169"/>
      <c r="AB1069" s="77"/>
      <c r="AC1069" s="420"/>
      <c r="AD1069" s="420"/>
      <c r="AE1069" s="420"/>
      <c r="AF1069" s="420"/>
      <c r="AG1069" s="420"/>
      <c r="AH1069" s="420"/>
      <c r="AI1069" s="407"/>
      <c r="AJ1069" s="55"/>
    </row>
    <row r="1070" spans="19:36">
      <c r="S1070" s="169"/>
      <c r="T1070" s="169"/>
      <c r="W1070" s="178"/>
      <c r="X1070" s="169"/>
      <c r="Y1070" s="169"/>
      <c r="AB1070" s="77"/>
      <c r="AC1070" s="420"/>
      <c r="AD1070" s="420"/>
      <c r="AE1070" s="420"/>
      <c r="AF1070" s="420"/>
      <c r="AG1070" s="420"/>
      <c r="AH1070" s="420"/>
      <c r="AI1070" s="407"/>
      <c r="AJ1070" s="55"/>
    </row>
    <row r="1071" spans="19:36">
      <c r="S1071" s="169"/>
      <c r="T1071" s="169"/>
      <c r="W1071" s="178"/>
      <c r="X1071" s="169"/>
      <c r="Y1071" s="169"/>
      <c r="AB1071" s="77"/>
      <c r="AC1071" s="420"/>
      <c r="AD1071" s="420"/>
      <c r="AE1071" s="420"/>
      <c r="AF1071" s="420"/>
      <c r="AG1071" s="420"/>
      <c r="AH1071" s="420"/>
      <c r="AI1071" s="407"/>
      <c r="AJ1071" s="55"/>
    </row>
    <row r="1072" spans="19:36">
      <c r="S1072" s="169"/>
      <c r="T1072" s="169"/>
      <c r="W1072" s="178"/>
      <c r="X1072" s="169"/>
      <c r="Y1072" s="169"/>
      <c r="AB1072" s="77"/>
      <c r="AC1072" s="420"/>
      <c r="AD1072" s="420"/>
      <c r="AE1072" s="420"/>
      <c r="AF1072" s="420"/>
      <c r="AG1072" s="420"/>
      <c r="AH1072" s="420"/>
      <c r="AI1072" s="407"/>
      <c r="AJ1072" s="55"/>
    </row>
    <row r="1073" spans="19:36">
      <c r="S1073" s="169"/>
      <c r="T1073" s="169"/>
      <c r="W1073" s="178"/>
      <c r="X1073" s="169"/>
      <c r="Y1073" s="169"/>
      <c r="AB1073" s="77"/>
      <c r="AC1073" s="420"/>
      <c r="AD1073" s="420"/>
      <c r="AE1073" s="420"/>
      <c r="AF1073" s="420"/>
      <c r="AG1073" s="420"/>
      <c r="AH1073" s="420"/>
      <c r="AI1073" s="407"/>
      <c r="AJ1073" s="55"/>
    </row>
    <row r="1074" spans="19:36">
      <c r="S1074" s="169"/>
      <c r="T1074" s="169"/>
      <c r="W1074" s="178"/>
      <c r="X1074" s="169"/>
      <c r="Y1074" s="169"/>
      <c r="AB1074" s="77"/>
      <c r="AC1074" s="420"/>
      <c r="AD1074" s="420"/>
      <c r="AE1074" s="420"/>
      <c r="AF1074" s="420"/>
      <c r="AG1074" s="420"/>
      <c r="AH1074" s="420"/>
      <c r="AI1074" s="407"/>
      <c r="AJ1074" s="55"/>
    </row>
    <row r="1075" spans="19:36">
      <c r="S1075" s="169"/>
      <c r="T1075" s="169"/>
      <c r="W1075" s="178"/>
      <c r="X1075" s="169"/>
      <c r="Y1075" s="169"/>
      <c r="AB1075" s="77"/>
      <c r="AC1075" s="420"/>
      <c r="AD1075" s="420"/>
      <c r="AE1075" s="420"/>
      <c r="AF1075" s="420"/>
      <c r="AG1075" s="420"/>
      <c r="AH1075" s="420"/>
      <c r="AI1075" s="407"/>
      <c r="AJ1075" s="55"/>
    </row>
    <row r="1076" spans="19:36">
      <c r="S1076" s="169"/>
      <c r="T1076" s="169"/>
      <c r="W1076" s="178"/>
      <c r="X1076" s="169"/>
      <c r="Y1076" s="169"/>
      <c r="AB1076" s="77"/>
      <c r="AC1076" s="420"/>
      <c r="AD1076" s="420"/>
      <c r="AE1076" s="420"/>
      <c r="AF1076" s="420"/>
      <c r="AG1076" s="420"/>
      <c r="AH1076" s="420"/>
      <c r="AI1076" s="407"/>
      <c r="AJ1076" s="55"/>
    </row>
    <row r="1077" spans="19:36">
      <c r="S1077" s="169"/>
      <c r="T1077" s="169"/>
      <c r="W1077" s="178"/>
      <c r="X1077" s="169"/>
      <c r="Y1077" s="169"/>
      <c r="AB1077" s="77"/>
      <c r="AC1077" s="420"/>
      <c r="AD1077" s="420"/>
      <c r="AE1077" s="420"/>
      <c r="AF1077" s="420"/>
      <c r="AG1077" s="420"/>
      <c r="AH1077" s="420"/>
      <c r="AI1077" s="407"/>
      <c r="AJ1077" s="55"/>
    </row>
    <row r="1078" spans="19:36">
      <c r="S1078" s="169"/>
      <c r="T1078" s="169"/>
      <c r="W1078" s="178"/>
      <c r="X1078" s="169"/>
      <c r="Y1078" s="169"/>
      <c r="AB1078" s="77"/>
      <c r="AC1078" s="420"/>
      <c r="AD1078" s="420"/>
      <c r="AE1078" s="420"/>
      <c r="AF1078" s="420"/>
      <c r="AG1078" s="420"/>
      <c r="AH1078" s="420"/>
      <c r="AI1078" s="407"/>
      <c r="AJ1078" s="55"/>
    </row>
    <row r="1079" spans="19:36">
      <c r="S1079" s="169"/>
      <c r="T1079" s="169"/>
      <c r="W1079" s="178"/>
      <c r="X1079" s="169"/>
      <c r="Y1079" s="169"/>
      <c r="AB1079" s="77"/>
      <c r="AC1079" s="420"/>
      <c r="AD1079" s="420"/>
      <c r="AE1079" s="420"/>
      <c r="AF1079" s="420"/>
      <c r="AG1079" s="420"/>
      <c r="AH1079" s="420"/>
      <c r="AI1079" s="407"/>
      <c r="AJ1079" s="55"/>
    </row>
    <row r="1080" spans="19:36">
      <c r="S1080" s="169"/>
      <c r="T1080" s="169"/>
      <c r="W1080" s="178"/>
      <c r="X1080" s="169"/>
      <c r="Y1080" s="169"/>
      <c r="AB1080" s="77"/>
      <c r="AC1080" s="420"/>
      <c r="AD1080" s="420"/>
      <c r="AE1080" s="420"/>
      <c r="AF1080" s="420"/>
      <c r="AG1080" s="420"/>
      <c r="AH1080" s="420"/>
      <c r="AI1080" s="407"/>
      <c r="AJ1080" s="55"/>
    </row>
    <row r="1081" spans="19:36">
      <c r="S1081" s="169"/>
      <c r="T1081" s="169"/>
      <c r="W1081" s="178"/>
      <c r="X1081" s="169"/>
      <c r="Y1081" s="169"/>
      <c r="AB1081" s="77"/>
      <c r="AC1081" s="420"/>
      <c r="AD1081" s="420"/>
      <c r="AE1081" s="420"/>
      <c r="AF1081" s="420"/>
      <c r="AG1081" s="420"/>
      <c r="AH1081" s="420"/>
      <c r="AI1081" s="407"/>
      <c r="AJ1081" s="55"/>
    </row>
    <row r="1082" spans="19:36">
      <c r="S1082" s="169"/>
      <c r="T1082" s="169"/>
      <c r="W1082" s="178"/>
      <c r="X1082" s="169"/>
      <c r="Y1082" s="169"/>
      <c r="AB1082" s="77"/>
      <c r="AC1082" s="420"/>
      <c r="AD1082" s="420"/>
      <c r="AE1082" s="420"/>
      <c r="AF1082" s="420"/>
      <c r="AG1082" s="420"/>
      <c r="AH1082" s="420"/>
      <c r="AI1082" s="407"/>
      <c r="AJ1082" s="55"/>
    </row>
    <row r="1083" spans="19:36">
      <c r="S1083" s="169"/>
      <c r="T1083" s="169"/>
      <c r="W1083" s="178"/>
      <c r="X1083" s="169"/>
      <c r="Y1083" s="169"/>
      <c r="AB1083" s="77"/>
      <c r="AC1083" s="420"/>
      <c r="AD1083" s="420"/>
      <c r="AE1083" s="420"/>
      <c r="AF1083" s="420"/>
      <c r="AG1083" s="420"/>
      <c r="AH1083" s="420"/>
      <c r="AI1083" s="407"/>
      <c r="AJ1083" s="55"/>
    </row>
    <row r="1084" spans="19:36">
      <c r="S1084" s="169"/>
      <c r="T1084" s="169"/>
      <c r="W1084" s="178"/>
      <c r="X1084" s="169"/>
      <c r="Y1084" s="169"/>
      <c r="AB1084" s="77"/>
      <c r="AC1084" s="420"/>
      <c r="AD1084" s="420"/>
      <c r="AE1084" s="420"/>
      <c r="AF1084" s="420"/>
      <c r="AG1084" s="420"/>
      <c r="AH1084" s="420"/>
      <c r="AI1084" s="407"/>
      <c r="AJ1084" s="55"/>
    </row>
    <row r="1085" spans="19:36">
      <c r="S1085" s="169"/>
      <c r="T1085" s="169"/>
      <c r="W1085" s="178"/>
      <c r="X1085" s="169"/>
      <c r="Y1085" s="169"/>
      <c r="AB1085" s="77"/>
      <c r="AC1085" s="420"/>
      <c r="AD1085" s="420"/>
      <c r="AE1085" s="420"/>
      <c r="AF1085" s="420"/>
      <c r="AG1085" s="420"/>
      <c r="AH1085" s="420"/>
      <c r="AI1085" s="407"/>
      <c r="AJ1085" s="55"/>
    </row>
    <row r="1086" spans="19:36">
      <c r="S1086" s="169"/>
      <c r="T1086" s="169"/>
      <c r="W1086" s="178"/>
      <c r="X1086" s="169"/>
      <c r="Y1086" s="169"/>
      <c r="AB1086" s="77"/>
      <c r="AC1086" s="420"/>
      <c r="AD1086" s="420"/>
      <c r="AE1086" s="420"/>
      <c r="AF1086" s="420"/>
      <c r="AG1086" s="420"/>
      <c r="AH1086" s="420"/>
      <c r="AI1086" s="407"/>
      <c r="AJ1086" s="55"/>
    </row>
    <row r="1087" spans="19:36">
      <c r="S1087" s="169"/>
      <c r="T1087" s="169"/>
      <c r="W1087" s="178"/>
      <c r="X1087" s="169"/>
      <c r="Y1087" s="169"/>
      <c r="AB1087" s="77"/>
      <c r="AC1087" s="420"/>
      <c r="AD1087" s="420"/>
      <c r="AE1087" s="420"/>
      <c r="AF1087" s="420"/>
      <c r="AG1087" s="420"/>
      <c r="AH1087" s="420"/>
      <c r="AI1087" s="407"/>
      <c r="AJ1087" s="55"/>
    </row>
    <row r="1088" spans="19:36">
      <c r="S1088" s="169"/>
      <c r="T1088" s="169"/>
      <c r="W1088" s="178"/>
      <c r="X1088" s="169"/>
      <c r="Y1088" s="169"/>
      <c r="AB1088" s="77"/>
      <c r="AC1088" s="420"/>
      <c r="AD1088" s="420"/>
      <c r="AE1088" s="420"/>
      <c r="AF1088" s="420"/>
      <c r="AG1088" s="420"/>
      <c r="AH1088" s="420"/>
      <c r="AI1088" s="407"/>
      <c r="AJ1088" s="55"/>
    </row>
    <row r="1089" spans="19:36">
      <c r="S1089" s="169"/>
      <c r="T1089" s="169"/>
      <c r="W1089" s="178"/>
      <c r="X1089" s="169"/>
      <c r="Y1089" s="169"/>
      <c r="AB1089" s="77"/>
      <c r="AC1089" s="420"/>
      <c r="AD1089" s="420"/>
      <c r="AE1089" s="420"/>
      <c r="AF1089" s="420"/>
      <c r="AG1089" s="420"/>
      <c r="AH1089" s="420"/>
      <c r="AI1089" s="407"/>
      <c r="AJ1089" s="55"/>
    </row>
    <row r="1090" spans="19:36">
      <c r="S1090" s="169"/>
      <c r="T1090" s="169"/>
      <c r="W1090" s="178"/>
      <c r="X1090" s="169"/>
      <c r="Y1090" s="169"/>
      <c r="AB1090" s="77"/>
      <c r="AC1090" s="420"/>
      <c r="AD1090" s="420"/>
      <c r="AE1090" s="420"/>
      <c r="AF1090" s="420"/>
      <c r="AG1090" s="420"/>
      <c r="AH1090" s="420"/>
      <c r="AI1090" s="407"/>
      <c r="AJ1090" s="55"/>
    </row>
    <row r="1091" spans="19:36">
      <c r="S1091" s="169"/>
      <c r="T1091" s="169"/>
      <c r="W1091" s="178"/>
      <c r="X1091" s="169"/>
      <c r="Y1091" s="169"/>
      <c r="AB1091" s="77"/>
      <c r="AC1091" s="420"/>
      <c r="AD1091" s="420"/>
      <c r="AE1091" s="420"/>
      <c r="AF1091" s="420"/>
      <c r="AG1091" s="420"/>
      <c r="AH1091" s="420"/>
      <c r="AI1091" s="407"/>
      <c r="AJ1091" s="55"/>
    </row>
    <row r="1092" spans="19:36">
      <c r="S1092" s="169"/>
      <c r="T1092" s="169"/>
      <c r="W1092" s="178"/>
      <c r="X1092" s="169"/>
      <c r="Y1092" s="169"/>
      <c r="AB1092" s="77"/>
      <c r="AC1092" s="420"/>
      <c r="AD1092" s="420"/>
      <c r="AE1092" s="420"/>
      <c r="AF1092" s="420"/>
      <c r="AG1092" s="420"/>
      <c r="AH1092" s="420"/>
      <c r="AI1092" s="407"/>
      <c r="AJ1092" s="55"/>
    </row>
    <row r="1093" spans="19:36">
      <c r="S1093" s="169"/>
      <c r="T1093" s="169"/>
      <c r="W1093" s="178"/>
      <c r="X1093" s="169"/>
      <c r="Y1093" s="169"/>
      <c r="AB1093" s="77"/>
      <c r="AC1093" s="420"/>
      <c r="AD1093" s="420"/>
      <c r="AE1093" s="420"/>
      <c r="AF1093" s="420"/>
      <c r="AG1093" s="420"/>
      <c r="AH1093" s="420"/>
      <c r="AI1093" s="407"/>
      <c r="AJ1093" s="55"/>
    </row>
    <row r="1094" spans="19:36">
      <c r="S1094" s="169"/>
      <c r="T1094" s="169"/>
      <c r="W1094" s="178"/>
      <c r="X1094" s="169"/>
      <c r="Y1094" s="169"/>
      <c r="AB1094" s="77"/>
      <c r="AC1094" s="420"/>
      <c r="AD1094" s="420"/>
      <c r="AE1094" s="420"/>
      <c r="AF1094" s="420"/>
      <c r="AG1094" s="420"/>
      <c r="AH1094" s="420"/>
      <c r="AI1094" s="407"/>
      <c r="AJ1094" s="55"/>
    </row>
    <row r="1095" spans="19:36">
      <c r="S1095" s="169"/>
      <c r="T1095" s="169"/>
      <c r="W1095" s="178"/>
      <c r="X1095" s="169"/>
      <c r="Y1095" s="169"/>
      <c r="AB1095" s="77"/>
      <c r="AC1095" s="420"/>
      <c r="AD1095" s="420"/>
      <c r="AE1095" s="420"/>
      <c r="AF1095" s="420"/>
      <c r="AG1095" s="420"/>
      <c r="AH1095" s="420"/>
      <c r="AI1095" s="407"/>
      <c r="AJ1095" s="55"/>
    </row>
    <row r="1096" spans="19:36">
      <c r="S1096" s="169"/>
      <c r="T1096" s="169"/>
      <c r="W1096" s="178"/>
      <c r="X1096" s="169"/>
      <c r="Y1096" s="169"/>
      <c r="AB1096" s="77"/>
      <c r="AC1096" s="420"/>
      <c r="AD1096" s="420"/>
      <c r="AE1096" s="420"/>
      <c r="AF1096" s="420"/>
      <c r="AG1096" s="420"/>
      <c r="AH1096" s="420"/>
      <c r="AI1096" s="407"/>
      <c r="AJ1096" s="55"/>
    </row>
    <row r="1097" spans="19:36">
      <c r="S1097" s="169"/>
      <c r="T1097" s="169"/>
      <c r="W1097" s="178"/>
      <c r="X1097" s="169"/>
      <c r="Y1097" s="169"/>
      <c r="AB1097" s="77"/>
      <c r="AC1097" s="420"/>
      <c r="AD1097" s="420"/>
      <c r="AE1097" s="420"/>
      <c r="AF1097" s="420"/>
      <c r="AG1097" s="420"/>
      <c r="AH1097" s="420"/>
      <c r="AI1097" s="407"/>
      <c r="AJ1097" s="55"/>
    </row>
    <row r="1098" spans="19:36">
      <c r="S1098" s="169"/>
      <c r="T1098" s="169"/>
      <c r="W1098" s="178"/>
      <c r="X1098" s="169"/>
      <c r="Y1098" s="169"/>
      <c r="AB1098" s="77"/>
      <c r="AC1098" s="420"/>
      <c r="AD1098" s="420"/>
      <c r="AE1098" s="420"/>
      <c r="AF1098" s="420"/>
      <c r="AG1098" s="420"/>
      <c r="AH1098" s="420"/>
      <c r="AI1098" s="407"/>
      <c r="AJ1098" s="55"/>
    </row>
    <row r="1099" spans="19:36">
      <c r="S1099" s="169"/>
      <c r="T1099" s="169"/>
      <c r="W1099" s="178"/>
      <c r="X1099" s="169"/>
      <c r="Y1099" s="169"/>
      <c r="AB1099" s="77"/>
      <c r="AC1099" s="420"/>
      <c r="AD1099" s="420"/>
      <c r="AE1099" s="420"/>
      <c r="AF1099" s="420"/>
      <c r="AG1099" s="420"/>
      <c r="AH1099" s="420"/>
      <c r="AI1099" s="407"/>
      <c r="AJ1099" s="55"/>
    </row>
    <row r="1100" spans="19:36">
      <c r="S1100" s="169"/>
      <c r="T1100" s="169"/>
      <c r="W1100" s="178"/>
      <c r="X1100" s="169"/>
      <c r="Y1100" s="169"/>
      <c r="AB1100" s="77"/>
      <c r="AC1100" s="420"/>
      <c r="AD1100" s="420"/>
      <c r="AE1100" s="420"/>
      <c r="AF1100" s="420"/>
      <c r="AG1100" s="420"/>
      <c r="AH1100" s="420"/>
      <c r="AI1100" s="407"/>
      <c r="AJ1100" s="55"/>
    </row>
    <row r="1101" spans="19:36">
      <c r="S1101" s="169"/>
      <c r="T1101" s="169"/>
      <c r="W1101" s="178"/>
      <c r="X1101" s="169"/>
      <c r="Y1101" s="169"/>
      <c r="AB1101" s="77"/>
      <c r="AC1101" s="420"/>
      <c r="AD1101" s="420"/>
      <c r="AE1101" s="420"/>
      <c r="AF1101" s="420"/>
      <c r="AG1101" s="420"/>
      <c r="AH1101" s="420"/>
      <c r="AI1101" s="407"/>
      <c r="AJ1101" s="55"/>
    </row>
    <row r="1102" spans="19:36">
      <c r="S1102" s="169"/>
      <c r="T1102" s="169"/>
      <c r="W1102" s="178"/>
      <c r="X1102" s="169"/>
      <c r="Y1102" s="169"/>
      <c r="AB1102" s="77"/>
      <c r="AC1102" s="420"/>
      <c r="AD1102" s="420"/>
      <c r="AE1102" s="420"/>
      <c r="AF1102" s="420"/>
      <c r="AG1102" s="420"/>
      <c r="AH1102" s="420"/>
      <c r="AI1102" s="407"/>
      <c r="AJ1102" s="55"/>
    </row>
    <row r="1103" spans="19:36">
      <c r="S1103" s="169"/>
      <c r="T1103" s="169"/>
      <c r="W1103" s="178"/>
      <c r="X1103" s="169"/>
      <c r="Y1103" s="169"/>
      <c r="AB1103" s="77"/>
      <c r="AC1103" s="420"/>
      <c r="AD1103" s="420"/>
      <c r="AE1103" s="420"/>
      <c r="AF1103" s="420"/>
      <c r="AG1103" s="420"/>
      <c r="AH1103" s="420"/>
      <c r="AI1103" s="407"/>
      <c r="AJ1103" s="55"/>
    </row>
    <row r="1104" spans="19:36">
      <c r="S1104" s="169"/>
      <c r="T1104" s="169"/>
      <c r="W1104" s="178"/>
      <c r="X1104" s="169"/>
      <c r="Y1104" s="169"/>
      <c r="AB1104" s="77"/>
      <c r="AC1104" s="420"/>
      <c r="AD1104" s="420"/>
      <c r="AE1104" s="420"/>
      <c r="AF1104" s="420"/>
      <c r="AG1104" s="420"/>
      <c r="AH1104" s="420"/>
      <c r="AI1104" s="407"/>
      <c r="AJ1104" s="55"/>
    </row>
    <row r="1105" spans="19:36">
      <c r="S1105" s="169"/>
      <c r="T1105" s="169"/>
      <c r="W1105" s="178"/>
      <c r="X1105" s="169"/>
      <c r="Y1105" s="169"/>
      <c r="AB1105" s="77"/>
      <c r="AC1105" s="420"/>
      <c r="AD1105" s="420"/>
      <c r="AE1105" s="420"/>
      <c r="AF1105" s="420"/>
      <c r="AG1105" s="420"/>
      <c r="AH1105" s="420"/>
      <c r="AI1105" s="407"/>
      <c r="AJ1105" s="55"/>
    </row>
    <row r="1106" spans="19:36">
      <c r="S1106" s="169"/>
      <c r="T1106" s="169"/>
      <c r="W1106" s="178"/>
      <c r="X1106" s="169"/>
      <c r="Y1106" s="169"/>
      <c r="AB1106" s="77"/>
      <c r="AC1106" s="420"/>
      <c r="AD1106" s="420"/>
      <c r="AE1106" s="420"/>
      <c r="AF1106" s="420"/>
      <c r="AG1106" s="420"/>
      <c r="AH1106" s="420"/>
      <c r="AI1106" s="407"/>
      <c r="AJ1106" s="55"/>
    </row>
    <row r="1107" spans="19:36">
      <c r="S1107" s="169"/>
      <c r="T1107" s="169"/>
      <c r="W1107" s="178"/>
      <c r="X1107" s="169"/>
      <c r="Y1107" s="169"/>
      <c r="AB1107" s="77"/>
      <c r="AC1107" s="420"/>
      <c r="AD1107" s="420"/>
      <c r="AE1107" s="420"/>
      <c r="AF1107" s="420"/>
      <c r="AG1107" s="420"/>
      <c r="AH1107" s="420"/>
      <c r="AI1107" s="407"/>
      <c r="AJ1107" s="55"/>
    </row>
    <row r="1108" spans="19:36">
      <c r="S1108" s="169"/>
      <c r="T1108" s="169"/>
      <c r="W1108" s="178"/>
      <c r="X1108" s="169"/>
      <c r="Y1108" s="169"/>
      <c r="AB1108" s="77"/>
      <c r="AC1108" s="420"/>
      <c r="AD1108" s="420"/>
      <c r="AE1108" s="420"/>
      <c r="AF1108" s="420"/>
      <c r="AG1108" s="420"/>
      <c r="AH1108" s="420"/>
      <c r="AI1108" s="407"/>
      <c r="AJ1108" s="55"/>
    </row>
    <row r="1109" spans="19:36">
      <c r="S1109" s="169"/>
      <c r="T1109" s="169"/>
      <c r="W1109" s="178"/>
      <c r="X1109" s="169"/>
      <c r="Y1109" s="169"/>
      <c r="AB1109" s="77"/>
      <c r="AC1109" s="420"/>
      <c r="AD1109" s="420"/>
      <c r="AE1109" s="420"/>
      <c r="AF1109" s="420"/>
      <c r="AG1109" s="420"/>
      <c r="AH1109" s="420"/>
      <c r="AI1109" s="407"/>
      <c r="AJ1109" s="55"/>
    </row>
    <row r="1110" spans="19:36">
      <c r="S1110" s="169"/>
      <c r="T1110" s="169"/>
      <c r="W1110" s="178"/>
      <c r="X1110" s="169"/>
      <c r="Y1110" s="169"/>
      <c r="AB1110" s="77"/>
      <c r="AC1110" s="420"/>
      <c r="AD1110" s="420"/>
      <c r="AE1110" s="420"/>
      <c r="AF1110" s="420"/>
      <c r="AG1110" s="420"/>
      <c r="AH1110" s="420"/>
      <c r="AI1110" s="407"/>
      <c r="AJ1110" s="55"/>
    </row>
    <row r="1111" spans="19:36">
      <c r="S1111" s="169"/>
      <c r="T1111" s="169"/>
      <c r="W1111" s="178"/>
      <c r="X1111" s="169"/>
      <c r="Y1111" s="169"/>
      <c r="AB1111" s="77"/>
      <c r="AC1111" s="420"/>
      <c r="AD1111" s="420"/>
      <c r="AE1111" s="420"/>
      <c r="AF1111" s="420"/>
      <c r="AG1111" s="420"/>
      <c r="AH1111" s="420"/>
      <c r="AI1111" s="407"/>
      <c r="AJ1111" s="55"/>
    </row>
    <row r="1112" spans="19:36">
      <c r="S1112" s="169"/>
      <c r="T1112" s="169"/>
      <c r="W1112" s="178"/>
      <c r="X1112" s="169"/>
      <c r="Y1112" s="169"/>
      <c r="AB1112" s="77"/>
      <c r="AC1112" s="420"/>
      <c r="AD1112" s="420"/>
      <c r="AE1112" s="420"/>
      <c r="AF1112" s="420"/>
      <c r="AG1112" s="420"/>
      <c r="AH1112" s="420"/>
      <c r="AI1112" s="407"/>
      <c r="AJ1112" s="55"/>
    </row>
    <row r="1113" spans="19:36">
      <c r="S1113" s="169"/>
      <c r="T1113" s="169"/>
      <c r="W1113" s="178"/>
      <c r="X1113" s="169"/>
      <c r="Y1113" s="169"/>
      <c r="AB1113" s="77"/>
      <c r="AC1113" s="420"/>
      <c r="AD1113" s="420"/>
      <c r="AE1113" s="420"/>
      <c r="AF1113" s="420"/>
      <c r="AG1113" s="420"/>
      <c r="AH1113" s="420"/>
      <c r="AI1113" s="407"/>
      <c r="AJ1113" s="55"/>
    </row>
    <row r="1114" spans="19:36">
      <c r="S1114" s="169"/>
      <c r="T1114" s="169"/>
      <c r="W1114" s="178"/>
      <c r="X1114" s="169"/>
      <c r="Y1114" s="169"/>
      <c r="AB1114" s="77"/>
      <c r="AC1114" s="420"/>
      <c r="AD1114" s="420"/>
      <c r="AE1114" s="420"/>
      <c r="AF1114" s="420"/>
      <c r="AG1114" s="420"/>
      <c r="AH1114" s="420"/>
      <c r="AI1114" s="407"/>
      <c r="AJ1114" s="55"/>
    </row>
    <row r="1115" spans="19:36">
      <c r="S1115" s="169"/>
      <c r="T1115" s="169"/>
      <c r="W1115" s="178"/>
      <c r="X1115" s="169"/>
      <c r="Y1115" s="169"/>
      <c r="AB1115" s="77"/>
      <c r="AC1115" s="420"/>
      <c r="AD1115" s="420"/>
      <c r="AE1115" s="420"/>
      <c r="AF1115" s="420"/>
      <c r="AG1115" s="420"/>
      <c r="AH1115" s="420"/>
      <c r="AI1115" s="407"/>
      <c r="AJ1115" s="55"/>
    </row>
    <row r="1116" spans="19:36">
      <c r="S1116" s="169"/>
      <c r="T1116" s="169"/>
      <c r="W1116" s="178"/>
      <c r="X1116" s="169"/>
      <c r="Y1116" s="169"/>
      <c r="AB1116" s="77"/>
      <c r="AC1116" s="420"/>
      <c r="AD1116" s="420"/>
      <c r="AE1116" s="420"/>
      <c r="AF1116" s="420"/>
      <c r="AG1116" s="420"/>
      <c r="AH1116" s="420"/>
      <c r="AI1116" s="407"/>
      <c r="AJ1116" s="55"/>
    </row>
    <row r="1117" spans="19:36">
      <c r="S1117" s="169"/>
      <c r="T1117" s="169"/>
      <c r="W1117" s="178"/>
      <c r="X1117" s="169"/>
      <c r="Y1117" s="169"/>
      <c r="AB1117" s="77"/>
      <c r="AC1117" s="420"/>
      <c r="AD1117" s="420"/>
      <c r="AE1117" s="420"/>
      <c r="AF1117" s="420"/>
      <c r="AG1117" s="420"/>
      <c r="AH1117" s="420"/>
      <c r="AI1117" s="407"/>
      <c r="AJ1117" s="55"/>
    </row>
    <row r="1118" spans="19:36">
      <c r="S1118" s="169"/>
      <c r="T1118" s="169"/>
      <c r="W1118" s="178"/>
      <c r="X1118" s="169"/>
      <c r="Y1118" s="169"/>
      <c r="AB1118" s="77"/>
      <c r="AC1118" s="420"/>
      <c r="AD1118" s="420"/>
      <c r="AE1118" s="420"/>
      <c r="AF1118" s="420"/>
      <c r="AG1118" s="420"/>
      <c r="AH1118" s="420"/>
      <c r="AI1118" s="407"/>
      <c r="AJ1118" s="55"/>
    </row>
    <row r="1119" spans="19:36">
      <c r="S1119" s="169"/>
      <c r="T1119" s="169"/>
      <c r="W1119" s="178"/>
      <c r="X1119" s="169"/>
      <c r="Y1119" s="169"/>
      <c r="AB1119" s="77"/>
      <c r="AC1119" s="420"/>
      <c r="AD1119" s="420"/>
      <c r="AE1119" s="420"/>
      <c r="AF1119" s="420"/>
      <c r="AG1119" s="420"/>
      <c r="AH1119" s="420"/>
      <c r="AI1119" s="407"/>
      <c r="AJ1119" s="55"/>
    </row>
    <row r="1120" spans="19:36">
      <c r="S1120" s="169"/>
      <c r="T1120" s="169"/>
      <c r="W1120" s="178"/>
      <c r="X1120" s="169"/>
      <c r="Y1120" s="169"/>
      <c r="AB1120" s="77"/>
      <c r="AC1120" s="420"/>
      <c r="AD1120" s="420"/>
      <c r="AE1120" s="420"/>
      <c r="AF1120" s="420"/>
      <c r="AG1120" s="420"/>
      <c r="AH1120" s="420"/>
      <c r="AI1120" s="407"/>
      <c r="AJ1120" s="55"/>
    </row>
    <row r="1121" spans="19:36">
      <c r="S1121" s="169"/>
      <c r="T1121" s="169"/>
      <c r="W1121" s="178"/>
      <c r="X1121" s="169"/>
      <c r="Y1121" s="169"/>
      <c r="AB1121" s="77"/>
      <c r="AC1121" s="420"/>
      <c r="AD1121" s="420"/>
      <c r="AE1121" s="420"/>
      <c r="AF1121" s="420"/>
      <c r="AG1121" s="420"/>
      <c r="AH1121" s="420"/>
      <c r="AI1121" s="407"/>
      <c r="AJ1121" s="55"/>
    </row>
    <row r="1122" spans="19:36">
      <c r="S1122" s="169"/>
      <c r="T1122" s="169"/>
      <c r="W1122" s="178"/>
      <c r="X1122" s="169"/>
      <c r="Y1122" s="169"/>
      <c r="AB1122" s="77"/>
      <c r="AC1122" s="420"/>
      <c r="AD1122" s="420"/>
      <c r="AE1122" s="420"/>
      <c r="AF1122" s="420"/>
      <c r="AG1122" s="420"/>
      <c r="AH1122" s="420"/>
      <c r="AI1122" s="407"/>
      <c r="AJ1122" s="55"/>
    </row>
    <row r="1123" spans="19:36">
      <c r="S1123" s="169"/>
      <c r="T1123" s="169"/>
      <c r="W1123" s="178"/>
      <c r="X1123" s="169"/>
      <c r="Y1123" s="169"/>
      <c r="AB1123" s="77"/>
      <c r="AC1123" s="420"/>
      <c r="AD1123" s="420"/>
      <c r="AE1123" s="420"/>
      <c r="AF1123" s="420"/>
      <c r="AG1123" s="420"/>
      <c r="AH1123" s="420"/>
      <c r="AI1123" s="407"/>
      <c r="AJ1123" s="55"/>
    </row>
    <row r="1124" spans="19:36">
      <c r="S1124" s="169"/>
      <c r="T1124" s="169"/>
      <c r="W1124" s="178"/>
      <c r="X1124" s="169"/>
      <c r="Y1124" s="169"/>
      <c r="AB1124" s="77"/>
      <c r="AC1124" s="420"/>
      <c r="AD1124" s="420"/>
      <c r="AE1124" s="420"/>
      <c r="AF1124" s="420"/>
      <c r="AG1124" s="420"/>
      <c r="AH1124" s="420"/>
      <c r="AI1124" s="407"/>
      <c r="AJ1124" s="55"/>
    </row>
    <row r="1125" spans="19:36">
      <c r="S1125" s="169"/>
      <c r="T1125" s="169"/>
      <c r="W1125" s="178"/>
      <c r="X1125" s="169"/>
      <c r="Y1125" s="169"/>
      <c r="AB1125" s="77"/>
      <c r="AC1125" s="420"/>
      <c r="AD1125" s="420"/>
      <c r="AE1125" s="420"/>
      <c r="AF1125" s="420"/>
      <c r="AG1125" s="420"/>
      <c r="AH1125" s="420"/>
      <c r="AI1125" s="407"/>
      <c r="AJ1125" s="55"/>
    </row>
    <row r="1126" spans="19:36">
      <c r="S1126" s="169"/>
      <c r="T1126" s="169"/>
      <c r="W1126" s="178"/>
      <c r="X1126" s="169"/>
      <c r="Y1126" s="169"/>
      <c r="AB1126" s="77"/>
      <c r="AC1126" s="420"/>
      <c r="AD1126" s="420"/>
      <c r="AE1126" s="420"/>
      <c r="AF1126" s="420"/>
      <c r="AG1126" s="420"/>
      <c r="AH1126" s="420"/>
      <c r="AI1126" s="407"/>
      <c r="AJ1126" s="55"/>
    </row>
    <row r="1127" spans="19:36">
      <c r="S1127" s="169"/>
      <c r="T1127" s="169"/>
      <c r="W1127" s="178"/>
      <c r="X1127" s="169"/>
      <c r="Y1127" s="169"/>
      <c r="AB1127" s="77"/>
      <c r="AC1127" s="420"/>
      <c r="AD1127" s="420"/>
      <c r="AE1127" s="420"/>
      <c r="AF1127" s="420"/>
      <c r="AG1127" s="420"/>
      <c r="AH1127" s="420"/>
      <c r="AI1127" s="407"/>
      <c r="AJ1127" s="55"/>
    </row>
    <row r="1128" spans="19:36">
      <c r="S1128" s="169"/>
      <c r="T1128" s="169"/>
      <c r="W1128" s="178"/>
      <c r="X1128" s="169"/>
      <c r="Y1128" s="169"/>
      <c r="AB1128" s="77"/>
      <c r="AC1128" s="420"/>
      <c r="AD1128" s="420"/>
      <c r="AE1128" s="420"/>
      <c r="AF1128" s="420"/>
      <c r="AG1128" s="420"/>
      <c r="AH1128" s="420"/>
      <c r="AI1128" s="407"/>
      <c r="AJ1128" s="55"/>
    </row>
    <row r="1129" spans="19:36">
      <c r="S1129" s="169"/>
      <c r="T1129" s="169"/>
      <c r="W1129" s="178"/>
      <c r="X1129" s="169"/>
      <c r="Y1129" s="169"/>
      <c r="AB1129" s="77"/>
      <c r="AC1129" s="420"/>
      <c r="AD1129" s="420"/>
      <c r="AE1129" s="420"/>
      <c r="AF1129" s="420"/>
      <c r="AG1129" s="420"/>
      <c r="AH1129" s="420"/>
      <c r="AI1129" s="407"/>
      <c r="AJ1129" s="55"/>
    </row>
    <row r="1130" spans="19:36">
      <c r="S1130" s="169"/>
      <c r="T1130" s="169"/>
      <c r="W1130" s="178"/>
      <c r="X1130" s="169"/>
      <c r="Y1130" s="169"/>
      <c r="AB1130" s="77"/>
      <c r="AC1130" s="420"/>
      <c r="AD1130" s="420"/>
      <c r="AE1130" s="420"/>
      <c r="AF1130" s="420"/>
      <c r="AG1130" s="420"/>
      <c r="AH1130" s="420"/>
      <c r="AI1130" s="407"/>
      <c r="AJ1130" s="55"/>
    </row>
    <row r="1131" spans="19:36">
      <c r="S1131" s="169"/>
      <c r="T1131" s="169"/>
      <c r="W1131" s="178"/>
      <c r="X1131" s="169"/>
      <c r="Y1131" s="169"/>
      <c r="AB1131" s="77"/>
      <c r="AC1131" s="420"/>
      <c r="AD1131" s="420"/>
      <c r="AE1131" s="420"/>
      <c r="AF1131" s="420"/>
      <c r="AG1131" s="420"/>
      <c r="AH1131" s="420"/>
      <c r="AI1131" s="407"/>
      <c r="AJ1131" s="55"/>
    </row>
    <row r="1132" spans="19:36">
      <c r="S1132" s="169"/>
      <c r="T1132" s="169"/>
      <c r="W1132" s="178"/>
      <c r="X1132" s="169"/>
      <c r="Y1132" s="169"/>
      <c r="AB1132" s="77"/>
      <c r="AC1132" s="420"/>
      <c r="AD1132" s="420"/>
      <c r="AE1132" s="420"/>
      <c r="AF1132" s="420"/>
      <c r="AG1132" s="420"/>
      <c r="AH1132" s="420"/>
      <c r="AI1132" s="407"/>
      <c r="AJ1132" s="55"/>
    </row>
    <row r="1133" spans="19:36">
      <c r="S1133" s="169"/>
      <c r="T1133" s="169"/>
      <c r="W1133" s="178"/>
      <c r="X1133" s="169"/>
      <c r="Y1133" s="169"/>
      <c r="AB1133" s="77"/>
      <c r="AC1133" s="420"/>
      <c r="AD1133" s="420"/>
      <c r="AE1133" s="420"/>
      <c r="AF1133" s="420"/>
      <c r="AG1133" s="420"/>
      <c r="AH1133" s="420"/>
      <c r="AI1133" s="407"/>
      <c r="AJ1133" s="55"/>
    </row>
    <row r="1134" spans="19:36">
      <c r="S1134" s="169"/>
      <c r="T1134" s="169"/>
      <c r="W1134" s="178"/>
      <c r="X1134" s="169"/>
      <c r="Y1134" s="169"/>
      <c r="AB1134" s="77"/>
      <c r="AC1134" s="420"/>
      <c r="AD1134" s="420"/>
      <c r="AE1134" s="420"/>
      <c r="AF1134" s="420"/>
      <c r="AG1134" s="420"/>
      <c r="AH1134" s="420"/>
      <c r="AI1134" s="407"/>
      <c r="AJ1134" s="55"/>
    </row>
    <row r="1135" spans="19:36">
      <c r="S1135" s="169"/>
      <c r="T1135" s="169"/>
      <c r="W1135" s="178"/>
      <c r="X1135" s="169"/>
      <c r="Y1135" s="169"/>
      <c r="AB1135" s="77"/>
      <c r="AC1135" s="420"/>
      <c r="AD1135" s="420"/>
      <c r="AE1135" s="420"/>
      <c r="AF1135" s="420"/>
      <c r="AG1135" s="420"/>
      <c r="AH1135" s="420"/>
      <c r="AI1135" s="407"/>
      <c r="AJ1135" s="55"/>
    </row>
    <row r="1136" spans="19:36">
      <c r="S1136" s="169"/>
      <c r="T1136" s="169"/>
      <c r="W1136" s="178"/>
      <c r="X1136" s="169"/>
      <c r="Y1136" s="169"/>
      <c r="AB1136" s="77"/>
      <c r="AC1136" s="420"/>
      <c r="AD1136" s="420"/>
      <c r="AE1136" s="420"/>
      <c r="AF1136" s="420"/>
      <c r="AG1136" s="420"/>
      <c r="AH1136" s="420"/>
      <c r="AI1136" s="407"/>
      <c r="AJ1136" s="55"/>
    </row>
    <row r="1137" spans="19:36">
      <c r="S1137" s="169"/>
      <c r="T1137" s="169"/>
      <c r="W1137" s="178"/>
      <c r="X1137" s="169"/>
      <c r="Y1137" s="169"/>
      <c r="AB1137" s="77"/>
      <c r="AC1137" s="420"/>
      <c r="AD1137" s="420"/>
      <c r="AE1137" s="420"/>
      <c r="AF1137" s="420"/>
      <c r="AG1137" s="420"/>
      <c r="AH1137" s="420"/>
      <c r="AI1137" s="407"/>
      <c r="AJ1137" s="55"/>
    </row>
    <row r="1138" spans="19:36">
      <c r="S1138" s="169"/>
      <c r="T1138" s="169"/>
      <c r="W1138" s="178"/>
      <c r="X1138" s="169"/>
      <c r="Y1138" s="169"/>
      <c r="AB1138" s="77"/>
      <c r="AC1138" s="420"/>
      <c r="AD1138" s="420"/>
      <c r="AE1138" s="420"/>
      <c r="AF1138" s="420"/>
      <c r="AG1138" s="420"/>
      <c r="AH1138" s="420"/>
      <c r="AI1138" s="407"/>
      <c r="AJ1138" s="55"/>
    </row>
    <row r="1139" spans="19:36">
      <c r="S1139" s="169"/>
      <c r="T1139" s="169"/>
      <c r="W1139" s="178"/>
      <c r="X1139" s="169"/>
      <c r="Y1139" s="169"/>
      <c r="AB1139" s="77"/>
      <c r="AC1139" s="420"/>
      <c r="AD1139" s="420"/>
      <c r="AE1139" s="420"/>
      <c r="AF1139" s="420"/>
      <c r="AG1139" s="420"/>
      <c r="AH1139" s="420"/>
      <c r="AI1139" s="407"/>
      <c r="AJ1139" s="55"/>
    </row>
    <row r="1140" spans="19:36">
      <c r="S1140" s="169"/>
      <c r="T1140" s="169"/>
      <c r="W1140" s="178"/>
      <c r="X1140" s="169"/>
      <c r="Y1140" s="169"/>
      <c r="AB1140" s="77"/>
      <c r="AC1140" s="420"/>
      <c r="AD1140" s="420"/>
      <c r="AE1140" s="420"/>
      <c r="AF1140" s="420"/>
      <c r="AG1140" s="420"/>
      <c r="AH1140" s="420"/>
      <c r="AI1140" s="407"/>
      <c r="AJ1140" s="55"/>
    </row>
    <row r="1141" spans="19:36">
      <c r="S1141" s="169"/>
      <c r="T1141" s="169"/>
      <c r="W1141" s="178"/>
      <c r="X1141" s="169"/>
      <c r="Y1141" s="169"/>
      <c r="AB1141" s="77"/>
      <c r="AC1141" s="420"/>
      <c r="AD1141" s="420"/>
      <c r="AE1141" s="420"/>
      <c r="AF1141" s="420"/>
      <c r="AG1141" s="420"/>
      <c r="AH1141" s="420"/>
      <c r="AI1141" s="407"/>
      <c r="AJ1141" s="55"/>
    </row>
    <row r="1142" spans="19:36">
      <c r="S1142" s="169"/>
      <c r="T1142" s="169"/>
      <c r="W1142" s="178"/>
      <c r="X1142" s="169"/>
      <c r="Y1142" s="169"/>
      <c r="AB1142" s="77"/>
      <c r="AC1142" s="420"/>
      <c r="AD1142" s="420"/>
      <c r="AE1142" s="420"/>
      <c r="AF1142" s="420"/>
      <c r="AG1142" s="420"/>
      <c r="AH1142" s="420"/>
      <c r="AI1142" s="407"/>
      <c r="AJ1142" s="55"/>
    </row>
    <row r="1143" spans="19:36">
      <c r="S1143" s="169"/>
      <c r="T1143" s="169"/>
      <c r="W1143" s="178"/>
      <c r="X1143" s="169"/>
      <c r="Y1143" s="169"/>
      <c r="AB1143" s="77"/>
      <c r="AC1143" s="420"/>
      <c r="AD1143" s="420"/>
      <c r="AE1143" s="420"/>
      <c r="AF1143" s="420"/>
      <c r="AG1143" s="420"/>
      <c r="AH1143" s="420"/>
      <c r="AI1143" s="407"/>
      <c r="AJ1143" s="55"/>
    </row>
    <row r="1144" spans="19:36">
      <c r="S1144" s="169"/>
      <c r="T1144" s="169"/>
      <c r="W1144" s="178"/>
      <c r="X1144" s="169"/>
      <c r="Y1144" s="169"/>
      <c r="AB1144" s="77"/>
      <c r="AC1144" s="420"/>
      <c r="AD1144" s="420"/>
      <c r="AE1144" s="420"/>
      <c r="AF1144" s="420"/>
      <c r="AG1144" s="420"/>
      <c r="AH1144" s="420"/>
      <c r="AI1144" s="407"/>
      <c r="AJ1144" s="55"/>
    </row>
    <row r="1145" spans="19:36">
      <c r="S1145" s="169"/>
      <c r="T1145" s="169"/>
      <c r="W1145" s="178"/>
      <c r="X1145" s="169"/>
      <c r="Y1145" s="169"/>
      <c r="AB1145" s="77"/>
      <c r="AC1145" s="420"/>
      <c r="AD1145" s="420"/>
      <c r="AE1145" s="420"/>
      <c r="AF1145" s="420"/>
      <c r="AG1145" s="420"/>
      <c r="AH1145" s="420"/>
      <c r="AI1145" s="407"/>
      <c r="AJ1145" s="55"/>
    </row>
    <row r="1146" spans="19:36">
      <c r="S1146" s="169"/>
      <c r="T1146" s="169"/>
      <c r="W1146" s="178"/>
      <c r="X1146" s="169"/>
      <c r="Y1146" s="169"/>
      <c r="AB1146" s="77"/>
      <c r="AC1146" s="420"/>
      <c r="AD1146" s="420"/>
      <c r="AE1146" s="420"/>
      <c r="AF1146" s="420"/>
      <c r="AG1146" s="420"/>
      <c r="AH1146" s="420"/>
      <c r="AI1146" s="407"/>
      <c r="AJ1146" s="55"/>
    </row>
    <row r="1147" spans="19:36">
      <c r="S1147" s="169"/>
      <c r="T1147" s="169"/>
      <c r="W1147" s="178"/>
      <c r="X1147" s="169"/>
      <c r="Y1147" s="169"/>
      <c r="AB1147" s="77"/>
      <c r="AC1147" s="420"/>
      <c r="AD1147" s="420"/>
      <c r="AE1147" s="420"/>
      <c r="AF1147" s="420"/>
      <c r="AG1147" s="420"/>
      <c r="AH1147" s="420"/>
      <c r="AI1147" s="407"/>
      <c r="AJ1147" s="55"/>
    </row>
    <row r="1148" spans="19:36">
      <c r="S1148" s="169"/>
      <c r="T1148" s="169"/>
      <c r="W1148" s="178"/>
      <c r="X1148" s="169"/>
      <c r="Y1148" s="169"/>
      <c r="AB1148" s="77"/>
      <c r="AC1148" s="420"/>
      <c r="AD1148" s="420"/>
      <c r="AE1148" s="420"/>
      <c r="AF1148" s="420"/>
      <c r="AG1148" s="420"/>
      <c r="AH1148" s="420"/>
      <c r="AI1148" s="407"/>
      <c r="AJ1148" s="55"/>
    </row>
    <row r="1149" spans="19:36">
      <c r="S1149" s="169"/>
      <c r="T1149" s="169"/>
      <c r="W1149" s="178"/>
      <c r="X1149" s="169"/>
      <c r="Y1149" s="169"/>
      <c r="AB1149" s="77"/>
      <c r="AC1149" s="420"/>
      <c r="AD1149" s="420"/>
      <c r="AE1149" s="420"/>
      <c r="AF1149" s="420"/>
      <c r="AG1149" s="420"/>
      <c r="AH1149" s="420"/>
      <c r="AI1149" s="407"/>
      <c r="AJ1149" s="55"/>
    </row>
    <row r="1150" spans="19:36">
      <c r="S1150" s="169"/>
      <c r="T1150" s="169"/>
      <c r="W1150" s="178"/>
      <c r="X1150" s="169"/>
      <c r="Y1150" s="169"/>
      <c r="AB1150" s="77"/>
      <c r="AC1150" s="420"/>
      <c r="AD1150" s="420"/>
      <c r="AE1150" s="420"/>
      <c r="AF1150" s="420"/>
      <c r="AG1150" s="420"/>
      <c r="AH1150" s="420"/>
      <c r="AI1150" s="407"/>
      <c r="AJ1150" s="55"/>
    </row>
    <row r="1151" spans="19:36">
      <c r="S1151" s="169"/>
      <c r="T1151" s="169"/>
      <c r="W1151" s="178"/>
      <c r="X1151" s="169"/>
      <c r="Y1151" s="169"/>
      <c r="AB1151" s="77"/>
      <c r="AC1151" s="420"/>
      <c r="AD1151" s="420"/>
      <c r="AE1151" s="420"/>
      <c r="AF1151" s="420"/>
      <c r="AG1151" s="420"/>
      <c r="AH1151" s="420"/>
      <c r="AI1151" s="407"/>
      <c r="AJ1151" s="55"/>
    </row>
    <row r="1152" spans="19:36">
      <c r="S1152" s="169"/>
      <c r="T1152" s="169"/>
      <c r="W1152" s="178"/>
      <c r="X1152" s="169"/>
      <c r="Y1152" s="169"/>
      <c r="AB1152" s="77"/>
      <c r="AC1152" s="420"/>
      <c r="AD1152" s="420"/>
      <c r="AE1152" s="420"/>
      <c r="AF1152" s="420"/>
      <c r="AG1152" s="420"/>
      <c r="AH1152" s="420"/>
      <c r="AI1152" s="407"/>
      <c r="AJ1152" s="55"/>
    </row>
    <row r="1153" spans="19:36">
      <c r="S1153" s="169"/>
      <c r="T1153" s="169"/>
      <c r="W1153" s="178"/>
      <c r="X1153" s="169"/>
      <c r="Y1153" s="169"/>
      <c r="AB1153" s="77"/>
      <c r="AC1153" s="420"/>
      <c r="AD1153" s="420"/>
      <c r="AE1153" s="420"/>
      <c r="AF1153" s="420"/>
      <c r="AG1153" s="420"/>
      <c r="AH1153" s="420"/>
      <c r="AI1153" s="407"/>
      <c r="AJ1153" s="55"/>
    </row>
    <row r="1154" spans="19:36">
      <c r="S1154" s="169"/>
      <c r="T1154" s="169"/>
      <c r="W1154" s="178"/>
      <c r="X1154" s="169"/>
      <c r="Y1154" s="169"/>
      <c r="AB1154" s="77"/>
      <c r="AC1154" s="420"/>
      <c r="AD1154" s="420"/>
      <c r="AE1154" s="420"/>
      <c r="AF1154" s="420"/>
      <c r="AG1154" s="420"/>
      <c r="AH1154" s="420"/>
      <c r="AI1154" s="407"/>
      <c r="AJ1154" s="55"/>
    </row>
    <row r="1155" spans="19:36">
      <c r="S1155" s="169"/>
      <c r="T1155" s="169"/>
      <c r="W1155" s="178"/>
      <c r="X1155" s="169"/>
      <c r="Y1155" s="169"/>
      <c r="AB1155" s="77"/>
      <c r="AC1155" s="420"/>
      <c r="AD1155" s="420"/>
      <c r="AE1155" s="420"/>
      <c r="AF1155" s="420"/>
      <c r="AG1155" s="420"/>
      <c r="AH1155" s="420"/>
      <c r="AI1155" s="407"/>
      <c r="AJ1155" s="55"/>
    </row>
    <row r="1156" spans="19:36">
      <c r="S1156" s="169"/>
      <c r="T1156" s="169"/>
      <c r="W1156" s="178"/>
      <c r="X1156" s="169"/>
      <c r="Y1156" s="169"/>
      <c r="AB1156" s="77"/>
      <c r="AC1156" s="420"/>
      <c r="AD1156" s="420"/>
      <c r="AE1156" s="420"/>
      <c r="AF1156" s="420"/>
      <c r="AG1156" s="420"/>
      <c r="AH1156" s="420"/>
      <c r="AI1156" s="407"/>
      <c r="AJ1156" s="55"/>
    </row>
    <row r="1157" spans="19:36">
      <c r="S1157" s="169"/>
      <c r="T1157" s="169"/>
      <c r="W1157" s="178"/>
      <c r="X1157" s="169"/>
      <c r="Y1157" s="169"/>
      <c r="AB1157" s="77"/>
      <c r="AC1157" s="420"/>
      <c r="AD1157" s="420"/>
      <c r="AE1157" s="420"/>
      <c r="AF1157" s="420"/>
      <c r="AG1157" s="420"/>
      <c r="AH1157" s="420"/>
      <c r="AI1157" s="407"/>
      <c r="AJ1157" s="55"/>
    </row>
    <row r="1158" spans="19:36">
      <c r="S1158" s="169"/>
      <c r="T1158" s="169"/>
      <c r="W1158" s="178"/>
      <c r="X1158" s="169"/>
      <c r="Y1158" s="169"/>
      <c r="AB1158" s="77"/>
      <c r="AC1158" s="420"/>
      <c r="AD1158" s="420"/>
      <c r="AE1158" s="420"/>
      <c r="AF1158" s="420"/>
      <c r="AG1158" s="420"/>
      <c r="AH1158" s="420"/>
      <c r="AI1158" s="407"/>
      <c r="AJ1158" s="55"/>
    </row>
    <row r="1159" spans="19:36">
      <c r="S1159" s="169"/>
      <c r="T1159" s="169"/>
      <c r="W1159" s="178"/>
      <c r="X1159" s="169"/>
      <c r="Y1159" s="169"/>
      <c r="AB1159" s="77"/>
      <c r="AC1159" s="420"/>
      <c r="AD1159" s="420"/>
      <c r="AE1159" s="420"/>
      <c r="AF1159" s="420"/>
      <c r="AG1159" s="420"/>
      <c r="AH1159" s="420"/>
      <c r="AI1159" s="407"/>
      <c r="AJ1159" s="55"/>
    </row>
    <row r="1160" spans="19:36">
      <c r="S1160" s="169"/>
      <c r="T1160" s="169"/>
      <c r="W1160" s="178"/>
      <c r="X1160" s="169"/>
      <c r="Y1160" s="169"/>
      <c r="AB1160" s="77"/>
      <c r="AC1160" s="420"/>
      <c r="AD1160" s="420"/>
      <c r="AE1160" s="420"/>
      <c r="AF1160" s="420"/>
      <c r="AG1160" s="420"/>
      <c r="AH1160" s="420"/>
      <c r="AI1160" s="407"/>
      <c r="AJ1160" s="55"/>
    </row>
    <row r="1161" spans="19:36">
      <c r="S1161" s="169"/>
      <c r="T1161" s="169"/>
      <c r="W1161" s="178"/>
      <c r="X1161" s="169"/>
      <c r="Y1161" s="169"/>
      <c r="AB1161" s="77"/>
      <c r="AC1161" s="420"/>
      <c r="AD1161" s="420"/>
      <c r="AE1161" s="420"/>
      <c r="AF1161" s="420"/>
      <c r="AG1161" s="420"/>
      <c r="AH1161" s="420"/>
      <c r="AI1161" s="407"/>
      <c r="AJ1161" s="55"/>
    </row>
    <row r="1162" spans="19:36">
      <c r="S1162" s="169"/>
      <c r="T1162" s="169"/>
      <c r="W1162" s="178"/>
      <c r="X1162" s="169"/>
      <c r="Y1162" s="169"/>
      <c r="AB1162" s="77"/>
      <c r="AC1162" s="420"/>
      <c r="AD1162" s="420"/>
      <c r="AE1162" s="420"/>
      <c r="AF1162" s="420"/>
      <c r="AG1162" s="420"/>
      <c r="AH1162" s="420"/>
      <c r="AI1162" s="407"/>
      <c r="AJ1162" s="55"/>
    </row>
    <row r="1163" spans="19:36">
      <c r="S1163" s="169"/>
      <c r="T1163" s="169"/>
      <c r="W1163" s="178"/>
      <c r="X1163" s="169"/>
      <c r="Y1163" s="169"/>
      <c r="AB1163" s="77"/>
      <c r="AC1163" s="420"/>
      <c r="AD1163" s="420"/>
      <c r="AE1163" s="420"/>
      <c r="AF1163" s="420"/>
      <c r="AG1163" s="420"/>
      <c r="AH1163" s="420"/>
      <c r="AI1163" s="407"/>
      <c r="AJ1163" s="55"/>
    </row>
    <row r="1164" spans="19:36">
      <c r="S1164" s="169"/>
      <c r="T1164" s="169"/>
      <c r="W1164" s="178"/>
      <c r="X1164" s="169"/>
      <c r="Y1164" s="169"/>
      <c r="AB1164" s="77"/>
      <c r="AC1164" s="420"/>
      <c r="AD1164" s="420"/>
      <c r="AE1164" s="420"/>
      <c r="AF1164" s="420"/>
      <c r="AG1164" s="420"/>
      <c r="AH1164" s="420"/>
      <c r="AI1164" s="407"/>
      <c r="AJ1164" s="55"/>
    </row>
    <row r="1165" spans="19:36">
      <c r="S1165" s="169"/>
      <c r="T1165" s="169"/>
      <c r="W1165" s="178"/>
      <c r="X1165" s="169"/>
      <c r="Y1165" s="169"/>
      <c r="AB1165" s="77"/>
      <c r="AC1165" s="420"/>
      <c r="AD1165" s="420"/>
      <c r="AE1165" s="420"/>
      <c r="AF1165" s="420"/>
      <c r="AG1165" s="420"/>
      <c r="AH1165" s="420"/>
      <c r="AI1165" s="407"/>
      <c r="AJ1165" s="55"/>
    </row>
    <row r="1166" spans="19:36">
      <c r="S1166" s="169"/>
      <c r="T1166" s="169"/>
      <c r="W1166" s="178"/>
      <c r="X1166" s="169"/>
      <c r="Y1166" s="169"/>
      <c r="AB1166" s="77"/>
      <c r="AC1166" s="420"/>
      <c r="AD1166" s="420"/>
      <c r="AE1166" s="420"/>
      <c r="AF1166" s="420"/>
      <c r="AG1166" s="420"/>
      <c r="AH1166" s="420"/>
      <c r="AI1166" s="407"/>
      <c r="AJ1166" s="55"/>
    </row>
    <row r="1167" spans="19:36">
      <c r="S1167" s="169"/>
      <c r="T1167" s="169"/>
      <c r="W1167" s="178"/>
      <c r="X1167" s="169"/>
      <c r="Y1167" s="169"/>
      <c r="AB1167" s="77"/>
      <c r="AC1167" s="420"/>
      <c r="AD1167" s="420"/>
      <c r="AE1167" s="420"/>
      <c r="AF1167" s="420"/>
      <c r="AG1167" s="420"/>
      <c r="AH1167" s="420"/>
      <c r="AI1167" s="407"/>
      <c r="AJ1167" s="55"/>
    </row>
    <row r="1168" spans="19:36">
      <c r="S1168" s="169"/>
      <c r="T1168" s="169"/>
      <c r="W1168" s="178"/>
      <c r="X1168" s="169"/>
      <c r="Y1168" s="169"/>
      <c r="AB1168" s="77"/>
      <c r="AC1168" s="420"/>
      <c r="AD1168" s="420"/>
      <c r="AE1168" s="420"/>
      <c r="AF1168" s="420"/>
      <c r="AG1168" s="420"/>
      <c r="AH1168" s="420"/>
      <c r="AI1168" s="407"/>
      <c r="AJ1168" s="55"/>
    </row>
    <row r="1169" spans="19:36">
      <c r="S1169" s="169"/>
      <c r="T1169" s="169"/>
      <c r="W1169" s="178"/>
      <c r="X1169" s="169"/>
      <c r="Y1169" s="169"/>
      <c r="AB1169" s="77"/>
      <c r="AC1169" s="420"/>
      <c r="AD1169" s="420"/>
      <c r="AE1169" s="420"/>
      <c r="AF1169" s="420"/>
      <c r="AG1169" s="420"/>
      <c r="AH1169" s="420"/>
      <c r="AI1169" s="407"/>
      <c r="AJ1169" s="55"/>
    </row>
    <row r="1170" spans="19:36">
      <c r="S1170" s="169"/>
      <c r="T1170" s="169"/>
      <c r="W1170" s="178"/>
      <c r="X1170" s="169"/>
      <c r="Y1170" s="169"/>
      <c r="AB1170" s="77"/>
      <c r="AC1170" s="420"/>
      <c r="AD1170" s="420"/>
      <c r="AE1170" s="420"/>
      <c r="AF1170" s="420"/>
      <c r="AG1170" s="420"/>
      <c r="AH1170" s="420"/>
      <c r="AI1170" s="407"/>
      <c r="AJ1170" s="55"/>
    </row>
    <row r="1171" spans="19:36">
      <c r="S1171" s="169"/>
      <c r="T1171" s="169"/>
      <c r="W1171" s="178"/>
      <c r="X1171" s="169"/>
      <c r="Y1171" s="169"/>
      <c r="AB1171" s="77"/>
      <c r="AC1171" s="420"/>
      <c r="AD1171" s="420"/>
      <c r="AE1171" s="420"/>
      <c r="AF1171" s="420"/>
      <c r="AG1171" s="420"/>
      <c r="AH1171" s="420"/>
      <c r="AI1171" s="407"/>
      <c r="AJ1171" s="55"/>
    </row>
    <row r="1172" spans="19:36">
      <c r="S1172" s="169"/>
      <c r="T1172" s="169"/>
      <c r="W1172" s="178"/>
      <c r="X1172" s="169"/>
      <c r="Y1172" s="169"/>
      <c r="AB1172" s="77"/>
      <c r="AC1172" s="420"/>
      <c r="AD1172" s="420"/>
      <c r="AE1172" s="420"/>
      <c r="AF1172" s="420"/>
      <c r="AG1172" s="420"/>
      <c r="AH1172" s="420"/>
      <c r="AI1172" s="407"/>
      <c r="AJ1172" s="55"/>
    </row>
    <row r="1173" spans="19:36">
      <c r="S1173" s="169"/>
      <c r="T1173" s="169"/>
      <c r="W1173" s="178"/>
      <c r="X1173" s="169"/>
      <c r="Y1173" s="169"/>
      <c r="AB1173" s="77"/>
      <c r="AC1173" s="420"/>
      <c r="AD1173" s="420"/>
      <c r="AE1173" s="420"/>
      <c r="AF1173" s="420"/>
      <c r="AG1173" s="420"/>
      <c r="AH1173" s="420"/>
      <c r="AI1173" s="407"/>
      <c r="AJ1173" s="55"/>
    </row>
    <row r="1174" spans="19:36">
      <c r="S1174" s="169"/>
      <c r="T1174" s="169"/>
      <c r="W1174" s="178"/>
      <c r="X1174" s="169"/>
      <c r="Y1174" s="169"/>
      <c r="AB1174" s="77"/>
      <c r="AC1174" s="420"/>
      <c r="AD1174" s="420"/>
      <c r="AE1174" s="420"/>
      <c r="AF1174" s="420"/>
      <c r="AG1174" s="420"/>
      <c r="AH1174" s="420"/>
      <c r="AI1174" s="407"/>
      <c r="AJ1174" s="55"/>
    </row>
    <row r="1175" spans="19:36">
      <c r="S1175" s="169"/>
      <c r="T1175" s="169"/>
      <c r="W1175" s="178"/>
      <c r="X1175" s="169"/>
      <c r="Y1175" s="169"/>
      <c r="AB1175" s="77"/>
      <c r="AC1175" s="420"/>
      <c r="AD1175" s="420"/>
      <c r="AE1175" s="420"/>
      <c r="AF1175" s="420"/>
      <c r="AG1175" s="420"/>
      <c r="AH1175" s="420"/>
      <c r="AI1175" s="407"/>
      <c r="AJ1175" s="55"/>
    </row>
    <row r="1176" spans="19:36">
      <c r="S1176" s="169"/>
      <c r="T1176" s="169"/>
      <c r="W1176" s="178"/>
      <c r="X1176" s="169"/>
      <c r="Y1176" s="169"/>
      <c r="AB1176" s="77"/>
      <c r="AC1176" s="420"/>
      <c r="AD1176" s="420"/>
      <c r="AE1176" s="420"/>
      <c r="AF1176" s="420"/>
      <c r="AG1176" s="420"/>
      <c r="AH1176" s="420"/>
      <c r="AI1176" s="407"/>
      <c r="AJ1176" s="55"/>
    </row>
    <row r="1177" spans="19:36">
      <c r="S1177" s="169"/>
      <c r="T1177" s="169"/>
      <c r="W1177" s="178"/>
      <c r="X1177" s="169"/>
      <c r="Y1177" s="169"/>
      <c r="AB1177" s="77"/>
      <c r="AC1177" s="420"/>
      <c r="AD1177" s="420"/>
      <c r="AE1177" s="420"/>
      <c r="AF1177" s="420"/>
      <c r="AG1177" s="420"/>
      <c r="AH1177" s="420"/>
      <c r="AI1177" s="407"/>
      <c r="AJ1177" s="55"/>
    </row>
    <row r="1178" spans="19:36">
      <c r="S1178" s="169"/>
      <c r="T1178" s="169"/>
      <c r="W1178" s="178"/>
      <c r="X1178" s="169"/>
      <c r="Y1178" s="169"/>
      <c r="AB1178" s="77"/>
      <c r="AC1178" s="420"/>
      <c r="AD1178" s="420"/>
      <c r="AE1178" s="420"/>
      <c r="AF1178" s="420"/>
      <c r="AG1178" s="420"/>
      <c r="AH1178" s="420"/>
      <c r="AI1178" s="407"/>
      <c r="AJ1178" s="55"/>
    </row>
    <row r="1179" spans="19:36">
      <c r="S1179" s="169"/>
      <c r="T1179" s="169"/>
      <c r="W1179" s="178"/>
      <c r="X1179" s="169"/>
      <c r="Y1179" s="169"/>
      <c r="AB1179" s="77"/>
      <c r="AC1179" s="420"/>
      <c r="AD1179" s="420"/>
      <c r="AE1179" s="420"/>
      <c r="AF1179" s="420"/>
      <c r="AG1179" s="420"/>
      <c r="AH1179" s="420"/>
      <c r="AI1179" s="407"/>
      <c r="AJ1179" s="55"/>
    </row>
    <row r="1180" spans="19:36">
      <c r="S1180" s="169"/>
      <c r="T1180" s="169"/>
      <c r="W1180" s="178"/>
      <c r="X1180" s="169"/>
      <c r="Y1180" s="169"/>
      <c r="AB1180" s="77"/>
      <c r="AC1180" s="420"/>
      <c r="AD1180" s="420"/>
      <c r="AE1180" s="420"/>
      <c r="AF1180" s="420"/>
      <c r="AG1180" s="420"/>
      <c r="AH1180" s="420"/>
      <c r="AI1180" s="407"/>
      <c r="AJ1180" s="55"/>
    </row>
    <row r="1181" spans="19:36">
      <c r="S1181" s="169"/>
      <c r="T1181" s="169"/>
      <c r="W1181" s="178"/>
      <c r="X1181" s="169"/>
      <c r="Y1181" s="169"/>
      <c r="AB1181" s="77"/>
      <c r="AC1181" s="420"/>
      <c r="AD1181" s="420"/>
      <c r="AE1181" s="420"/>
      <c r="AF1181" s="420"/>
      <c r="AG1181" s="420"/>
      <c r="AH1181" s="420"/>
      <c r="AI1181" s="407"/>
      <c r="AJ1181" s="55"/>
    </row>
    <row r="1182" spans="19:36">
      <c r="S1182" s="169"/>
      <c r="T1182" s="169"/>
      <c r="W1182" s="178"/>
      <c r="X1182" s="169"/>
      <c r="Y1182" s="169"/>
      <c r="AB1182" s="77"/>
      <c r="AC1182" s="420"/>
      <c r="AD1182" s="420"/>
      <c r="AE1182" s="420"/>
      <c r="AF1182" s="420"/>
      <c r="AG1182" s="420"/>
      <c r="AH1182" s="420"/>
      <c r="AI1182" s="407"/>
      <c r="AJ1182" s="55"/>
    </row>
    <row r="1183" spans="19:36">
      <c r="S1183" s="169"/>
      <c r="T1183" s="169"/>
      <c r="W1183" s="178"/>
      <c r="X1183" s="169"/>
      <c r="Y1183" s="169"/>
      <c r="AB1183" s="77"/>
      <c r="AC1183" s="420"/>
      <c r="AD1183" s="420"/>
      <c r="AE1183" s="420"/>
      <c r="AF1183" s="420"/>
      <c r="AG1183" s="420"/>
      <c r="AH1183" s="420"/>
      <c r="AI1183" s="407"/>
      <c r="AJ1183" s="55"/>
    </row>
    <row r="1184" spans="19:36">
      <c r="S1184" s="169"/>
      <c r="T1184" s="169"/>
      <c r="W1184" s="178"/>
      <c r="X1184" s="169"/>
      <c r="Y1184" s="169"/>
      <c r="AB1184" s="77"/>
      <c r="AC1184" s="420"/>
      <c r="AD1184" s="420"/>
      <c r="AE1184" s="420"/>
      <c r="AF1184" s="420"/>
      <c r="AG1184" s="420"/>
      <c r="AH1184" s="420"/>
      <c r="AI1184" s="407"/>
      <c r="AJ1184" s="55"/>
    </row>
    <row r="1185" spans="19:36">
      <c r="S1185" s="169"/>
      <c r="T1185" s="169"/>
      <c r="W1185" s="178"/>
      <c r="X1185" s="169"/>
      <c r="Y1185" s="169"/>
      <c r="AB1185" s="77"/>
      <c r="AC1185" s="420"/>
      <c r="AD1185" s="420"/>
      <c r="AE1185" s="420"/>
      <c r="AF1185" s="420"/>
      <c r="AG1185" s="420"/>
      <c r="AH1185" s="420"/>
      <c r="AI1185" s="407"/>
      <c r="AJ1185" s="55"/>
    </row>
    <row r="1186" spans="19:36">
      <c r="S1186" s="169"/>
      <c r="T1186" s="169"/>
      <c r="W1186" s="178"/>
      <c r="X1186" s="169"/>
      <c r="Y1186" s="169"/>
      <c r="AB1186" s="77"/>
      <c r="AC1186" s="420"/>
      <c r="AD1186" s="420"/>
      <c r="AE1186" s="420"/>
      <c r="AF1186" s="420"/>
      <c r="AG1186" s="420"/>
      <c r="AH1186" s="420"/>
      <c r="AI1186" s="407"/>
      <c r="AJ1186" s="55"/>
    </row>
    <row r="1187" spans="19:36">
      <c r="S1187" s="169"/>
      <c r="T1187" s="169"/>
      <c r="W1187" s="178"/>
      <c r="X1187" s="169"/>
      <c r="Y1187" s="169"/>
      <c r="AB1187" s="77"/>
      <c r="AC1187" s="420"/>
      <c r="AD1187" s="420"/>
      <c r="AE1187" s="420"/>
      <c r="AF1187" s="420"/>
      <c r="AG1187" s="420"/>
      <c r="AH1187" s="420"/>
      <c r="AI1187" s="407"/>
      <c r="AJ1187" s="55"/>
    </row>
    <row r="1188" spans="19:36">
      <c r="S1188" s="169"/>
      <c r="T1188" s="169"/>
      <c r="W1188" s="178"/>
      <c r="X1188" s="169"/>
      <c r="Y1188" s="169"/>
      <c r="AB1188" s="77"/>
      <c r="AC1188" s="420"/>
      <c r="AD1188" s="420"/>
      <c r="AE1188" s="420"/>
      <c r="AF1188" s="420"/>
      <c r="AG1188" s="420"/>
      <c r="AH1188" s="420"/>
      <c r="AI1188" s="407"/>
      <c r="AJ1188" s="55"/>
    </row>
    <row r="1189" spans="19:36">
      <c r="S1189" s="169"/>
      <c r="T1189" s="169"/>
      <c r="W1189" s="178"/>
      <c r="X1189" s="169"/>
      <c r="Y1189" s="169"/>
      <c r="AB1189" s="77"/>
      <c r="AC1189" s="420"/>
      <c r="AD1189" s="420"/>
      <c r="AE1189" s="420"/>
      <c r="AF1189" s="420"/>
      <c r="AG1189" s="420"/>
      <c r="AH1189" s="420"/>
      <c r="AI1189" s="407"/>
      <c r="AJ1189" s="55"/>
    </row>
    <row r="1190" spans="19:36">
      <c r="S1190" s="169"/>
      <c r="T1190" s="169"/>
      <c r="W1190" s="178"/>
      <c r="X1190" s="169"/>
      <c r="Y1190" s="169"/>
      <c r="AB1190" s="77"/>
      <c r="AC1190" s="420"/>
      <c r="AD1190" s="420"/>
      <c r="AE1190" s="420"/>
      <c r="AF1190" s="420"/>
      <c r="AG1190" s="420"/>
      <c r="AH1190" s="420"/>
      <c r="AI1190" s="407"/>
      <c r="AJ1190" s="55"/>
    </row>
    <row r="1191" spans="19:36">
      <c r="S1191" s="169"/>
      <c r="T1191" s="169"/>
      <c r="W1191" s="178"/>
      <c r="X1191" s="169"/>
      <c r="Y1191" s="169"/>
      <c r="AB1191" s="77"/>
      <c r="AC1191" s="420"/>
      <c r="AD1191" s="420"/>
      <c r="AE1191" s="420"/>
      <c r="AF1191" s="420"/>
      <c r="AG1191" s="420"/>
      <c r="AH1191" s="420"/>
      <c r="AI1191" s="407"/>
      <c r="AJ1191" s="55"/>
    </row>
    <row r="1192" spans="19:36">
      <c r="S1192" s="169"/>
      <c r="T1192" s="169"/>
      <c r="W1192" s="178"/>
      <c r="X1192" s="169"/>
      <c r="Y1192" s="169"/>
      <c r="AB1192" s="77"/>
      <c r="AC1192" s="420"/>
      <c r="AD1192" s="420"/>
      <c r="AE1192" s="420"/>
      <c r="AF1192" s="420"/>
      <c r="AG1192" s="420"/>
      <c r="AH1192" s="420"/>
      <c r="AI1192" s="407"/>
      <c r="AJ1192" s="55"/>
    </row>
    <row r="1193" spans="19:36">
      <c r="S1193" s="169"/>
      <c r="T1193" s="169"/>
      <c r="W1193" s="178"/>
      <c r="X1193" s="169"/>
      <c r="Y1193" s="169"/>
      <c r="AB1193" s="77"/>
      <c r="AC1193" s="420"/>
      <c r="AD1193" s="420"/>
      <c r="AE1193" s="420"/>
      <c r="AF1193" s="420"/>
      <c r="AG1193" s="420"/>
      <c r="AH1193" s="420"/>
      <c r="AI1193" s="407"/>
      <c r="AJ1193" s="55"/>
    </row>
    <row r="1194" spans="19:36">
      <c r="S1194" s="169"/>
      <c r="T1194" s="169"/>
      <c r="W1194" s="178"/>
      <c r="X1194" s="169"/>
      <c r="Y1194" s="169"/>
      <c r="AB1194" s="77"/>
      <c r="AC1194" s="420"/>
      <c r="AD1194" s="420"/>
      <c r="AE1194" s="420"/>
      <c r="AF1194" s="420"/>
      <c r="AG1194" s="420"/>
      <c r="AH1194" s="420"/>
      <c r="AI1194" s="407"/>
      <c r="AJ1194" s="55"/>
    </row>
    <row r="1195" spans="19:36">
      <c r="S1195" s="169"/>
      <c r="T1195" s="169"/>
      <c r="W1195" s="178"/>
      <c r="X1195" s="169"/>
      <c r="Y1195" s="169"/>
      <c r="AB1195" s="77"/>
      <c r="AC1195" s="420"/>
      <c r="AD1195" s="420"/>
      <c r="AE1195" s="420"/>
      <c r="AF1195" s="420"/>
      <c r="AG1195" s="420"/>
      <c r="AH1195" s="420"/>
      <c r="AI1195" s="407"/>
      <c r="AJ1195" s="55"/>
    </row>
    <row r="1196" spans="19:36">
      <c r="S1196" s="169"/>
      <c r="T1196" s="169"/>
      <c r="W1196" s="178"/>
      <c r="X1196" s="169"/>
      <c r="Y1196" s="169"/>
      <c r="AB1196" s="77"/>
      <c r="AC1196" s="420"/>
      <c r="AD1196" s="420"/>
      <c r="AE1196" s="420"/>
      <c r="AF1196" s="420"/>
      <c r="AG1196" s="420"/>
      <c r="AH1196" s="420"/>
      <c r="AI1196" s="407"/>
      <c r="AJ1196" s="55"/>
    </row>
    <row r="1197" spans="19:36">
      <c r="S1197" s="169"/>
      <c r="T1197" s="169"/>
      <c r="W1197" s="178"/>
      <c r="X1197" s="169"/>
      <c r="Y1197" s="169"/>
      <c r="AB1197" s="77"/>
      <c r="AC1197" s="420"/>
      <c r="AD1197" s="420"/>
      <c r="AE1197" s="420"/>
      <c r="AF1197" s="420"/>
      <c r="AG1197" s="420"/>
      <c r="AH1197" s="420"/>
      <c r="AI1197" s="407"/>
      <c r="AJ1197" s="55"/>
    </row>
    <row r="1198" spans="19:36">
      <c r="S1198" s="169"/>
      <c r="T1198" s="169"/>
      <c r="W1198" s="178"/>
      <c r="X1198" s="169"/>
      <c r="Y1198" s="169"/>
      <c r="AB1198" s="77"/>
      <c r="AC1198" s="420"/>
      <c r="AD1198" s="420"/>
      <c r="AE1198" s="420"/>
      <c r="AF1198" s="420"/>
      <c r="AG1198" s="420"/>
      <c r="AH1198" s="420"/>
      <c r="AI1198" s="407"/>
      <c r="AJ1198" s="55"/>
    </row>
    <row r="1199" spans="19:36">
      <c r="S1199" s="169"/>
      <c r="T1199" s="169"/>
      <c r="W1199" s="178"/>
      <c r="X1199" s="169"/>
      <c r="Y1199" s="169"/>
      <c r="AB1199" s="77"/>
      <c r="AC1199" s="420"/>
      <c r="AD1199" s="420"/>
      <c r="AE1199" s="420"/>
      <c r="AF1199" s="420"/>
      <c r="AG1199" s="420"/>
      <c r="AH1199" s="420"/>
      <c r="AI1199" s="407"/>
      <c r="AJ1199" s="55"/>
    </row>
    <row r="1200" spans="19:36">
      <c r="S1200" s="169"/>
      <c r="T1200" s="169"/>
      <c r="W1200" s="178"/>
      <c r="X1200" s="169"/>
      <c r="Y1200" s="169"/>
      <c r="AB1200" s="77"/>
      <c r="AC1200" s="420"/>
      <c r="AD1200" s="420"/>
      <c r="AE1200" s="420"/>
      <c r="AF1200" s="420"/>
      <c r="AG1200" s="420"/>
      <c r="AH1200" s="420"/>
      <c r="AI1200" s="407"/>
      <c r="AJ1200" s="55"/>
    </row>
    <row r="1201" spans="19:36">
      <c r="S1201" s="169"/>
      <c r="T1201" s="169"/>
      <c r="W1201" s="178"/>
      <c r="X1201" s="169"/>
      <c r="Y1201" s="169"/>
      <c r="AB1201" s="77"/>
      <c r="AC1201" s="420"/>
      <c r="AD1201" s="420"/>
      <c r="AE1201" s="420"/>
      <c r="AF1201" s="420"/>
      <c r="AG1201" s="420"/>
      <c r="AH1201" s="420"/>
      <c r="AI1201" s="407"/>
      <c r="AJ1201" s="55"/>
    </row>
    <row r="1202" spans="19:36">
      <c r="S1202" s="169"/>
      <c r="T1202" s="169"/>
      <c r="W1202" s="178"/>
      <c r="X1202" s="169"/>
      <c r="Y1202" s="169"/>
      <c r="AB1202" s="77"/>
      <c r="AC1202" s="420"/>
      <c r="AD1202" s="420"/>
      <c r="AE1202" s="420"/>
      <c r="AF1202" s="420"/>
      <c r="AG1202" s="420"/>
      <c r="AH1202" s="420"/>
      <c r="AI1202" s="407"/>
      <c r="AJ1202" s="55"/>
    </row>
    <row r="1203" spans="19:36">
      <c r="S1203" s="169"/>
      <c r="T1203" s="169"/>
      <c r="W1203" s="178"/>
      <c r="X1203" s="169"/>
      <c r="Y1203" s="169"/>
      <c r="AB1203" s="77"/>
      <c r="AC1203" s="420"/>
      <c r="AD1203" s="420"/>
      <c r="AE1203" s="420"/>
      <c r="AF1203" s="420"/>
      <c r="AG1203" s="420"/>
      <c r="AH1203" s="420"/>
      <c r="AI1203" s="407"/>
      <c r="AJ1203" s="55"/>
    </row>
    <row r="1204" spans="19:36">
      <c r="S1204" s="169"/>
      <c r="T1204" s="169"/>
      <c r="W1204" s="178"/>
      <c r="X1204" s="169"/>
      <c r="Y1204" s="169"/>
      <c r="AB1204" s="77"/>
      <c r="AC1204" s="420"/>
      <c r="AD1204" s="420"/>
      <c r="AE1204" s="420"/>
      <c r="AF1204" s="420"/>
      <c r="AG1204" s="420"/>
      <c r="AH1204" s="420"/>
      <c r="AI1204" s="407"/>
      <c r="AJ1204" s="55"/>
    </row>
    <row r="1205" spans="19:36">
      <c r="S1205" s="169"/>
      <c r="T1205" s="169"/>
      <c r="W1205" s="178"/>
      <c r="X1205" s="169"/>
      <c r="Y1205" s="169"/>
      <c r="AB1205" s="77"/>
      <c r="AC1205" s="420"/>
      <c r="AD1205" s="420"/>
      <c r="AE1205" s="420"/>
      <c r="AF1205" s="420"/>
      <c r="AG1205" s="420"/>
      <c r="AH1205" s="420"/>
      <c r="AI1205" s="407"/>
      <c r="AJ1205" s="55"/>
    </row>
    <row r="1206" spans="19:36">
      <c r="S1206" s="169"/>
      <c r="T1206" s="169"/>
      <c r="W1206" s="178"/>
      <c r="X1206" s="169"/>
      <c r="Y1206" s="169"/>
      <c r="AB1206" s="77"/>
      <c r="AC1206" s="420"/>
      <c r="AD1206" s="420"/>
      <c r="AE1206" s="420"/>
      <c r="AF1206" s="420"/>
      <c r="AG1206" s="420"/>
      <c r="AH1206" s="420"/>
      <c r="AI1206" s="407"/>
      <c r="AJ1206" s="55"/>
    </row>
    <row r="1207" spans="19:36">
      <c r="S1207" s="169"/>
      <c r="T1207" s="169"/>
      <c r="W1207" s="178"/>
      <c r="X1207" s="169"/>
      <c r="Y1207" s="169"/>
      <c r="AB1207" s="77"/>
      <c r="AC1207" s="420"/>
      <c r="AD1207" s="420"/>
      <c r="AE1207" s="420"/>
      <c r="AF1207" s="420"/>
      <c r="AG1207" s="420"/>
      <c r="AH1207" s="420"/>
      <c r="AI1207" s="407"/>
      <c r="AJ1207" s="55"/>
    </row>
    <row r="1208" spans="19:36">
      <c r="S1208" s="169"/>
      <c r="T1208" s="169"/>
      <c r="W1208" s="178"/>
      <c r="X1208" s="169"/>
      <c r="Y1208" s="169"/>
      <c r="AB1208" s="77"/>
      <c r="AC1208" s="420"/>
      <c r="AD1208" s="420"/>
      <c r="AE1208" s="420"/>
      <c r="AF1208" s="420"/>
      <c r="AG1208" s="420"/>
      <c r="AH1208" s="420"/>
      <c r="AI1208" s="407"/>
      <c r="AJ1208" s="55"/>
    </row>
    <row r="1209" spans="19:36">
      <c r="S1209" s="169"/>
      <c r="T1209" s="169"/>
      <c r="W1209" s="178"/>
      <c r="X1209" s="169"/>
      <c r="Y1209" s="169"/>
      <c r="AB1209" s="77"/>
      <c r="AC1209" s="420"/>
      <c r="AD1209" s="420"/>
      <c r="AE1209" s="420"/>
      <c r="AF1209" s="420"/>
      <c r="AG1209" s="420"/>
      <c r="AH1209" s="420"/>
      <c r="AI1209" s="407"/>
      <c r="AJ1209" s="55"/>
    </row>
    <row r="1210" spans="19:36">
      <c r="S1210" s="169"/>
      <c r="T1210" s="169"/>
      <c r="W1210" s="178"/>
      <c r="X1210" s="169"/>
      <c r="Y1210" s="169"/>
      <c r="AB1210" s="77"/>
      <c r="AC1210" s="420"/>
      <c r="AD1210" s="420"/>
      <c r="AE1210" s="420"/>
      <c r="AF1210" s="420"/>
      <c r="AG1210" s="420"/>
      <c r="AH1210" s="420"/>
      <c r="AI1210" s="407"/>
      <c r="AJ1210" s="55"/>
    </row>
    <row r="1211" spans="19:36">
      <c r="S1211" s="169"/>
      <c r="T1211" s="169"/>
      <c r="W1211" s="178"/>
      <c r="X1211" s="169"/>
      <c r="Y1211" s="169"/>
      <c r="AB1211" s="77"/>
      <c r="AC1211" s="420"/>
      <c r="AD1211" s="420"/>
      <c r="AE1211" s="420"/>
      <c r="AF1211" s="420"/>
      <c r="AG1211" s="420"/>
      <c r="AH1211" s="420"/>
      <c r="AI1211" s="407"/>
      <c r="AJ1211" s="55"/>
    </row>
    <row r="1212" spans="19:36">
      <c r="S1212" s="169"/>
      <c r="T1212" s="169"/>
      <c r="W1212" s="178"/>
      <c r="X1212" s="169"/>
      <c r="Y1212" s="169"/>
      <c r="AB1212" s="77"/>
      <c r="AC1212" s="420"/>
      <c r="AD1212" s="420"/>
      <c r="AE1212" s="420"/>
      <c r="AF1212" s="420"/>
      <c r="AG1212" s="420"/>
      <c r="AH1212" s="420"/>
      <c r="AI1212" s="407"/>
      <c r="AJ1212" s="55"/>
    </row>
    <row r="1213" spans="19:36">
      <c r="S1213" s="169"/>
      <c r="T1213" s="169"/>
      <c r="W1213" s="178"/>
      <c r="X1213" s="169"/>
      <c r="Y1213" s="169"/>
      <c r="AB1213" s="77"/>
      <c r="AC1213" s="420"/>
      <c r="AD1213" s="420"/>
      <c r="AE1213" s="420"/>
      <c r="AF1213" s="420"/>
      <c r="AG1213" s="420"/>
      <c r="AH1213" s="420"/>
      <c r="AI1213" s="407"/>
      <c r="AJ1213" s="55"/>
    </row>
    <row r="1214" spans="19:36">
      <c r="S1214" s="169"/>
      <c r="T1214" s="169"/>
      <c r="W1214" s="178"/>
      <c r="X1214" s="169"/>
      <c r="Y1214" s="169"/>
      <c r="AB1214" s="77"/>
      <c r="AC1214" s="420"/>
      <c r="AD1214" s="420"/>
      <c r="AE1214" s="420"/>
      <c r="AF1214" s="420"/>
      <c r="AG1214" s="420"/>
      <c r="AH1214" s="420"/>
      <c r="AI1214" s="407"/>
      <c r="AJ1214" s="55"/>
    </row>
    <row r="1215" spans="19:36">
      <c r="S1215" s="169"/>
      <c r="T1215" s="169"/>
      <c r="W1215" s="178"/>
      <c r="X1215" s="169"/>
      <c r="Y1215" s="169"/>
      <c r="AB1215" s="77"/>
      <c r="AC1215" s="420"/>
      <c r="AD1215" s="420"/>
      <c r="AE1215" s="420"/>
      <c r="AF1215" s="420"/>
      <c r="AG1215" s="420"/>
      <c r="AH1215" s="420"/>
      <c r="AI1215" s="407"/>
      <c r="AJ1215" s="55"/>
    </row>
    <row r="1216" spans="19:36">
      <c r="S1216" s="169"/>
      <c r="T1216" s="169"/>
      <c r="W1216" s="178"/>
      <c r="X1216" s="169"/>
      <c r="Y1216" s="169"/>
      <c r="AB1216" s="77"/>
      <c r="AC1216" s="420"/>
      <c r="AD1216" s="420"/>
      <c r="AE1216" s="420"/>
      <c r="AF1216" s="420"/>
      <c r="AG1216" s="420"/>
      <c r="AH1216" s="420"/>
      <c r="AI1216" s="407"/>
      <c r="AJ1216" s="55"/>
    </row>
    <row r="1217" spans="19:36">
      <c r="S1217" s="169"/>
      <c r="T1217" s="169"/>
      <c r="W1217" s="178"/>
      <c r="X1217" s="169"/>
      <c r="Y1217" s="169"/>
      <c r="AB1217" s="77"/>
      <c r="AC1217" s="420"/>
      <c r="AD1217" s="420"/>
      <c r="AE1217" s="420"/>
      <c r="AF1217" s="420"/>
      <c r="AG1217" s="420"/>
      <c r="AH1217" s="420"/>
      <c r="AI1217" s="407"/>
      <c r="AJ1217" s="55"/>
    </row>
    <row r="1218" spans="19:36">
      <c r="S1218" s="169"/>
      <c r="T1218" s="169"/>
      <c r="W1218" s="178"/>
      <c r="X1218" s="169"/>
      <c r="Y1218" s="169"/>
      <c r="AB1218" s="77"/>
      <c r="AC1218" s="420"/>
      <c r="AD1218" s="420"/>
      <c r="AE1218" s="420"/>
      <c r="AF1218" s="420"/>
      <c r="AG1218" s="420"/>
      <c r="AH1218" s="420"/>
      <c r="AI1218" s="407"/>
      <c r="AJ1218" s="55"/>
    </row>
    <row r="1219" spans="19:36">
      <c r="S1219" s="169"/>
      <c r="T1219" s="169"/>
      <c r="W1219" s="178"/>
      <c r="X1219" s="169"/>
      <c r="Y1219" s="169"/>
      <c r="AB1219" s="77"/>
      <c r="AC1219" s="420"/>
      <c r="AD1219" s="420"/>
      <c r="AE1219" s="420"/>
      <c r="AF1219" s="420"/>
      <c r="AG1219" s="420"/>
      <c r="AH1219" s="420"/>
      <c r="AI1219" s="407"/>
      <c r="AJ1219" s="55"/>
    </row>
    <row r="1220" spans="19:36">
      <c r="S1220" s="169"/>
      <c r="T1220" s="169"/>
      <c r="W1220" s="178"/>
      <c r="X1220" s="169"/>
      <c r="Y1220" s="169"/>
      <c r="AB1220" s="77"/>
      <c r="AC1220" s="420"/>
      <c r="AD1220" s="420"/>
      <c r="AE1220" s="420"/>
      <c r="AF1220" s="420"/>
      <c r="AG1220" s="420"/>
      <c r="AH1220" s="420"/>
      <c r="AI1220" s="407"/>
      <c r="AJ1220" s="55"/>
    </row>
    <row r="1221" spans="19:36">
      <c r="S1221" s="169"/>
      <c r="T1221" s="169"/>
      <c r="W1221" s="178"/>
      <c r="X1221" s="169"/>
      <c r="Y1221" s="169"/>
      <c r="AB1221" s="77"/>
      <c r="AC1221" s="420"/>
      <c r="AD1221" s="420"/>
      <c r="AE1221" s="420"/>
      <c r="AF1221" s="420"/>
      <c r="AG1221" s="420"/>
      <c r="AH1221" s="420"/>
      <c r="AI1221" s="407"/>
      <c r="AJ1221" s="55"/>
    </row>
    <row r="1222" spans="19:36">
      <c r="S1222" s="169"/>
      <c r="T1222" s="169"/>
      <c r="W1222" s="178"/>
      <c r="X1222" s="169"/>
      <c r="Y1222" s="169"/>
      <c r="AB1222" s="77"/>
      <c r="AC1222" s="420"/>
      <c r="AD1222" s="420"/>
      <c r="AE1222" s="420"/>
      <c r="AF1222" s="420"/>
      <c r="AG1222" s="420"/>
      <c r="AH1222" s="420"/>
      <c r="AI1222" s="407"/>
      <c r="AJ1222" s="55"/>
    </row>
    <row r="1223" spans="19:36">
      <c r="S1223" s="169"/>
      <c r="T1223" s="169"/>
      <c r="W1223" s="178"/>
      <c r="X1223" s="169"/>
      <c r="Y1223" s="169"/>
      <c r="AB1223" s="77"/>
      <c r="AC1223" s="420"/>
      <c r="AD1223" s="420"/>
      <c r="AE1223" s="420"/>
      <c r="AF1223" s="420"/>
      <c r="AG1223" s="420"/>
      <c r="AH1223" s="420"/>
      <c r="AI1223" s="407"/>
      <c r="AJ1223" s="55"/>
    </row>
    <row r="1224" spans="19:36">
      <c r="S1224" s="169"/>
      <c r="T1224" s="169"/>
      <c r="W1224" s="178"/>
      <c r="X1224" s="169"/>
      <c r="Y1224" s="169"/>
      <c r="AB1224" s="77"/>
      <c r="AC1224" s="420"/>
      <c r="AD1224" s="420"/>
      <c r="AE1224" s="420"/>
      <c r="AF1224" s="420"/>
      <c r="AG1224" s="420"/>
      <c r="AH1224" s="420"/>
      <c r="AI1224" s="407"/>
      <c r="AJ1224" s="55"/>
    </row>
    <row r="1225" spans="19:36">
      <c r="S1225" s="169"/>
      <c r="T1225" s="169"/>
      <c r="W1225" s="178"/>
      <c r="X1225" s="169"/>
      <c r="Y1225" s="169"/>
      <c r="AB1225" s="77"/>
      <c r="AC1225" s="420"/>
      <c r="AD1225" s="420"/>
      <c r="AE1225" s="420"/>
      <c r="AF1225" s="420"/>
      <c r="AG1225" s="420"/>
      <c r="AH1225" s="420"/>
      <c r="AI1225" s="407"/>
      <c r="AJ1225" s="55"/>
    </row>
    <row r="1226" spans="19:36">
      <c r="S1226" s="169"/>
      <c r="T1226" s="169"/>
      <c r="W1226" s="178"/>
      <c r="X1226" s="169"/>
      <c r="Y1226" s="169"/>
      <c r="AB1226" s="77"/>
      <c r="AC1226" s="420"/>
      <c r="AD1226" s="420"/>
      <c r="AE1226" s="420"/>
      <c r="AF1226" s="420"/>
      <c r="AG1226" s="420"/>
      <c r="AH1226" s="420"/>
      <c r="AI1226" s="407"/>
      <c r="AJ1226" s="55"/>
    </row>
    <row r="1227" spans="19:36">
      <c r="S1227" s="169"/>
      <c r="T1227" s="169"/>
      <c r="W1227" s="178"/>
      <c r="X1227" s="169"/>
      <c r="Y1227" s="169"/>
      <c r="AB1227" s="77"/>
      <c r="AC1227" s="420"/>
      <c r="AD1227" s="420"/>
      <c r="AE1227" s="420"/>
      <c r="AF1227" s="420"/>
      <c r="AG1227" s="420"/>
      <c r="AH1227" s="420"/>
      <c r="AI1227" s="407"/>
      <c r="AJ1227" s="55"/>
    </row>
    <row r="1228" spans="19:36">
      <c r="S1228" s="169"/>
      <c r="T1228" s="169"/>
      <c r="W1228" s="178"/>
      <c r="X1228" s="169"/>
      <c r="Y1228" s="169"/>
      <c r="AB1228" s="77"/>
      <c r="AC1228" s="420"/>
      <c r="AD1228" s="420"/>
      <c r="AE1228" s="420"/>
      <c r="AF1228" s="420"/>
      <c r="AG1228" s="420"/>
      <c r="AH1228" s="420"/>
      <c r="AI1228" s="407"/>
      <c r="AJ1228" s="55"/>
    </row>
    <row r="1229" spans="19:36">
      <c r="S1229" s="169"/>
      <c r="T1229" s="169"/>
      <c r="W1229" s="178"/>
      <c r="X1229" s="169"/>
      <c r="Y1229" s="169"/>
      <c r="AB1229" s="77"/>
      <c r="AC1229" s="420"/>
      <c r="AD1229" s="420"/>
      <c r="AE1229" s="420"/>
      <c r="AF1229" s="420"/>
      <c r="AG1229" s="420"/>
      <c r="AH1229" s="420"/>
      <c r="AI1229" s="407"/>
      <c r="AJ1229" s="55"/>
    </row>
    <row r="1230" spans="19:36">
      <c r="S1230" s="169"/>
      <c r="T1230" s="169"/>
      <c r="W1230" s="178"/>
      <c r="X1230" s="169"/>
      <c r="Y1230" s="169"/>
      <c r="AB1230" s="77"/>
      <c r="AC1230" s="420"/>
      <c r="AD1230" s="420"/>
      <c r="AE1230" s="420"/>
      <c r="AF1230" s="420"/>
      <c r="AG1230" s="420"/>
      <c r="AH1230" s="420"/>
      <c r="AI1230" s="407"/>
      <c r="AJ1230" s="55"/>
    </row>
    <row r="1231" spans="19:36">
      <c r="S1231" s="169"/>
      <c r="T1231" s="169"/>
      <c r="W1231" s="178"/>
      <c r="X1231" s="169"/>
      <c r="Y1231" s="169"/>
      <c r="AB1231" s="77"/>
      <c r="AC1231" s="420"/>
      <c r="AD1231" s="420"/>
      <c r="AE1231" s="420"/>
      <c r="AF1231" s="420"/>
      <c r="AG1231" s="420"/>
      <c r="AH1231" s="420"/>
      <c r="AI1231" s="407"/>
      <c r="AJ1231" s="55"/>
    </row>
    <row r="1232" spans="19:36">
      <c r="S1232" s="169"/>
      <c r="T1232" s="169"/>
      <c r="W1232" s="178"/>
      <c r="X1232" s="169"/>
      <c r="Y1232" s="169"/>
      <c r="AB1232" s="77"/>
      <c r="AC1232" s="420"/>
      <c r="AD1232" s="420"/>
      <c r="AE1232" s="420"/>
      <c r="AF1232" s="420"/>
      <c r="AG1232" s="420"/>
      <c r="AH1232" s="420"/>
      <c r="AI1232" s="407"/>
      <c r="AJ1232" s="55"/>
    </row>
    <row r="1233" spans="19:36">
      <c r="S1233" s="169"/>
      <c r="T1233" s="169"/>
      <c r="W1233" s="178"/>
      <c r="X1233" s="169"/>
      <c r="Y1233" s="169"/>
      <c r="AB1233" s="77"/>
      <c r="AC1233" s="420"/>
      <c r="AD1233" s="420"/>
      <c r="AE1233" s="420"/>
      <c r="AF1233" s="420"/>
      <c r="AG1233" s="420"/>
      <c r="AH1233" s="420"/>
      <c r="AI1233" s="407"/>
      <c r="AJ1233" s="55"/>
    </row>
    <row r="1234" spans="19:36">
      <c r="S1234" s="169"/>
      <c r="T1234" s="169"/>
      <c r="W1234" s="178"/>
      <c r="X1234" s="169"/>
      <c r="Y1234" s="169"/>
      <c r="AB1234" s="77"/>
      <c r="AC1234" s="420"/>
      <c r="AD1234" s="420"/>
      <c r="AE1234" s="420"/>
      <c r="AF1234" s="420"/>
      <c r="AG1234" s="420"/>
      <c r="AH1234" s="420"/>
      <c r="AI1234" s="407"/>
      <c r="AJ1234" s="55"/>
    </row>
    <row r="1235" spans="19:36">
      <c r="S1235" s="169"/>
      <c r="T1235" s="169"/>
      <c r="W1235" s="178"/>
      <c r="X1235" s="169"/>
      <c r="Y1235" s="169"/>
      <c r="AB1235" s="77"/>
      <c r="AC1235" s="420"/>
      <c r="AD1235" s="420"/>
      <c r="AE1235" s="420"/>
      <c r="AF1235" s="420"/>
      <c r="AG1235" s="420"/>
      <c r="AH1235" s="420"/>
      <c r="AI1235" s="407"/>
      <c r="AJ1235" s="55"/>
    </row>
    <row r="1236" spans="19:36">
      <c r="S1236" s="169"/>
      <c r="T1236" s="169"/>
      <c r="W1236" s="178"/>
      <c r="X1236" s="169"/>
      <c r="Y1236" s="169"/>
      <c r="AB1236" s="77"/>
      <c r="AC1236" s="420"/>
      <c r="AD1236" s="420"/>
      <c r="AE1236" s="420"/>
      <c r="AF1236" s="420"/>
      <c r="AG1236" s="420"/>
      <c r="AH1236" s="420"/>
      <c r="AI1236" s="407"/>
      <c r="AJ1236" s="55"/>
    </row>
    <row r="1237" spans="19:36">
      <c r="S1237" s="169"/>
      <c r="T1237" s="169"/>
      <c r="W1237" s="178"/>
      <c r="X1237" s="169"/>
      <c r="Y1237" s="169"/>
      <c r="AB1237" s="77"/>
      <c r="AC1237" s="420"/>
      <c r="AD1237" s="420"/>
      <c r="AE1237" s="420"/>
      <c r="AF1237" s="420"/>
      <c r="AG1237" s="420"/>
      <c r="AH1237" s="420"/>
      <c r="AI1237" s="407"/>
      <c r="AJ1237" s="55"/>
    </row>
    <row r="1238" spans="19:36">
      <c r="S1238" s="169"/>
      <c r="T1238" s="169"/>
      <c r="W1238" s="178"/>
      <c r="X1238" s="169"/>
      <c r="Y1238" s="169"/>
      <c r="AB1238" s="77"/>
      <c r="AC1238" s="420"/>
      <c r="AD1238" s="420"/>
      <c r="AE1238" s="420"/>
      <c r="AF1238" s="420"/>
      <c r="AG1238" s="420"/>
      <c r="AH1238" s="420"/>
      <c r="AI1238" s="407"/>
      <c r="AJ1238" s="55"/>
    </row>
    <row r="1239" spans="19:36">
      <c r="S1239" s="169"/>
      <c r="T1239" s="169"/>
      <c r="W1239" s="178"/>
      <c r="X1239" s="169"/>
      <c r="Y1239" s="169"/>
      <c r="AB1239" s="77"/>
      <c r="AC1239" s="420"/>
      <c r="AD1239" s="420"/>
      <c r="AE1239" s="420"/>
      <c r="AF1239" s="420"/>
      <c r="AG1239" s="420"/>
      <c r="AH1239" s="420"/>
      <c r="AI1239" s="407"/>
      <c r="AJ1239" s="55"/>
    </row>
    <row r="1240" spans="19:36">
      <c r="S1240" s="169"/>
      <c r="T1240" s="169"/>
      <c r="W1240" s="178"/>
      <c r="X1240" s="169"/>
      <c r="Y1240" s="169"/>
      <c r="AB1240" s="77"/>
      <c r="AC1240" s="420"/>
      <c r="AD1240" s="420"/>
      <c r="AE1240" s="420"/>
      <c r="AF1240" s="420"/>
      <c r="AG1240" s="420"/>
      <c r="AH1240" s="420"/>
      <c r="AI1240" s="407"/>
      <c r="AJ1240" s="55"/>
    </row>
    <row r="1241" spans="19:36">
      <c r="S1241" s="169"/>
      <c r="T1241" s="169"/>
      <c r="W1241" s="178"/>
      <c r="X1241" s="169"/>
      <c r="Y1241" s="169"/>
      <c r="AB1241" s="77"/>
      <c r="AC1241" s="420"/>
      <c r="AD1241" s="420"/>
      <c r="AE1241" s="420"/>
      <c r="AF1241" s="420"/>
      <c r="AG1241" s="420"/>
      <c r="AH1241" s="420"/>
      <c r="AI1241" s="407"/>
      <c r="AJ1241" s="55"/>
    </row>
    <row r="1242" spans="19:36">
      <c r="S1242" s="169"/>
      <c r="T1242" s="169"/>
      <c r="W1242" s="178"/>
      <c r="X1242" s="169"/>
      <c r="Y1242" s="169"/>
      <c r="AB1242" s="77"/>
      <c r="AC1242" s="420"/>
      <c r="AD1242" s="420"/>
      <c r="AE1242" s="420"/>
      <c r="AF1242" s="420"/>
      <c r="AG1242" s="420"/>
      <c r="AH1242" s="420"/>
      <c r="AI1242" s="407"/>
      <c r="AJ1242" s="55"/>
    </row>
    <row r="1243" spans="19:36">
      <c r="S1243" s="169"/>
      <c r="T1243" s="169"/>
      <c r="W1243" s="178"/>
      <c r="X1243" s="169"/>
      <c r="Y1243" s="169"/>
      <c r="AB1243" s="77"/>
      <c r="AC1243" s="420"/>
      <c r="AD1243" s="420"/>
      <c r="AE1243" s="420"/>
      <c r="AF1243" s="420"/>
      <c r="AG1243" s="420"/>
      <c r="AH1243" s="420"/>
      <c r="AI1243" s="407"/>
      <c r="AJ1243" s="55"/>
    </row>
    <row r="1244" spans="19:36">
      <c r="S1244" s="169"/>
      <c r="T1244" s="169"/>
      <c r="W1244" s="178"/>
      <c r="X1244" s="169"/>
      <c r="Y1244" s="169"/>
      <c r="AB1244" s="77"/>
      <c r="AC1244" s="420"/>
      <c r="AD1244" s="420"/>
      <c r="AE1244" s="420"/>
      <c r="AF1244" s="420"/>
      <c r="AG1244" s="420"/>
      <c r="AH1244" s="420"/>
      <c r="AI1244" s="407"/>
      <c r="AJ1244" s="55"/>
    </row>
    <row r="1245" spans="19:36">
      <c r="S1245" s="169"/>
      <c r="T1245" s="169"/>
      <c r="W1245" s="178"/>
      <c r="X1245" s="169"/>
      <c r="Y1245" s="169"/>
      <c r="AB1245" s="77"/>
      <c r="AC1245" s="420"/>
      <c r="AD1245" s="420"/>
      <c r="AE1245" s="420"/>
      <c r="AF1245" s="420"/>
      <c r="AG1245" s="420"/>
      <c r="AH1245" s="420"/>
      <c r="AI1245" s="407"/>
      <c r="AJ1245" s="55"/>
    </row>
    <row r="1246" spans="19:36">
      <c r="S1246" s="169"/>
      <c r="T1246" s="169"/>
      <c r="W1246" s="178"/>
      <c r="X1246" s="169"/>
      <c r="Y1246" s="169"/>
      <c r="AB1246" s="77"/>
      <c r="AC1246" s="420"/>
      <c r="AD1246" s="420"/>
      <c r="AE1246" s="420"/>
      <c r="AF1246" s="420"/>
      <c r="AG1246" s="420"/>
      <c r="AH1246" s="420"/>
      <c r="AI1246" s="407"/>
      <c r="AJ1246" s="55"/>
    </row>
    <row r="1247" spans="19:36">
      <c r="S1247" s="169"/>
      <c r="T1247" s="169"/>
      <c r="W1247" s="178"/>
      <c r="X1247" s="169"/>
      <c r="Y1247" s="169"/>
      <c r="AB1247" s="77"/>
      <c r="AC1247" s="420"/>
      <c r="AD1247" s="420"/>
      <c r="AE1247" s="420"/>
      <c r="AF1247" s="420"/>
      <c r="AG1247" s="420"/>
      <c r="AH1247" s="420"/>
      <c r="AI1247" s="407"/>
      <c r="AJ1247" s="55"/>
    </row>
    <row r="1248" spans="19:36">
      <c r="S1248" s="169"/>
      <c r="T1248" s="169"/>
      <c r="W1248" s="178"/>
      <c r="X1248" s="169"/>
      <c r="Y1248" s="169"/>
      <c r="AB1248" s="77"/>
      <c r="AC1248" s="420"/>
      <c r="AD1248" s="420"/>
      <c r="AE1248" s="420"/>
      <c r="AF1248" s="420"/>
      <c r="AG1248" s="420"/>
      <c r="AH1248" s="420"/>
      <c r="AI1248" s="407"/>
      <c r="AJ1248" s="55"/>
    </row>
    <row r="1249" spans="19:36">
      <c r="S1249" s="169"/>
      <c r="T1249" s="169"/>
      <c r="W1249" s="178"/>
      <c r="X1249" s="169"/>
      <c r="Y1249" s="169"/>
      <c r="AB1249" s="77"/>
      <c r="AC1249" s="420"/>
      <c r="AD1249" s="420"/>
      <c r="AE1249" s="420"/>
      <c r="AF1249" s="420"/>
      <c r="AG1249" s="420"/>
      <c r="AH1249" s="420"/>
      <c r="AI1249" s="407"/>
      <c r="AJ1249" s="55"/>
    </row>
    <row r="1250" spans="19:36">
      <c r="S1250" s="169"/>
      <c r="T1250" s="169"/>
      <c r="W1250" s="178"/>
      <c r="X1250" s="169"/>
      <c r="Y1250" s="169"/>
      <c r="AB1250" s="77"/>
      <c r="AC1250" s="420"/>
      <c r="AD1250" s="420"/>
      <c r="AE1250" s="420"/>
      <c r="AF1250" s="420"/>
      <c r="AG1250" s="420"/>
      <c r="AH1250" s="420"/>
      <c r="AI1250" s="407"/>
      <c r="AJ1250" s="55"/>
    </row>
    <row r="1251" spans="19:36">
      <c r="S1251" s="169"/>
      <c r="T1251" s="169"/>
      <c r="W1251" s="178"/>
      <c r="X1251" s="169"/>
      <c r="Y1251" s="169"/>
      <c r="AB1251" s="77"/>
      <c r="AC1251" s="420"/>
      <c r="AD1251" s="420"/>
      <c r="AE1251" s="420"/>
      <c r="AF1251" s="420"/>
      <c r="AG1251" s="420"/>
      <c r="AH1251" s="420"/>
      <c r="AI1251" s="407"/>
      <c r="AJ1251" s="55"/>
    </row>
    <row r="1252" spans="19:36">
      <c r="S1252" s="169"/>
      <c r="T1252" s="169"/>
      <c r="W1252" s="178"/>
      <c r="X1252" s="169"/>
      <c r="Y1252" s="169"/>
      <c r="AB1252" s="77"/>
      <c r="AC1252" s="420"/>
      <c r="AD1252" s="420"/>
      <c r="AE1252" s="420"/>
      <c r="AF1252" s="420"/>
      <c r="AG1252" s="420"/>
      <c r="AH1252" s="420"/>
      <c r="AI1252" s="407"/>
      <c r="AJ1252" s="55"/>
    </row>
    <row r="1253" spans="19:36">
      <c r="S1253" s="169"/>
      <c r="T1253" s="169"/>
      <c r="W1253" s="178"/>
      <c r="X1253" s="169"/>
      <c r="Y1253" s="169"/>
      <c r="AB1253" s="77"/>
      <c r="AC1253" s="420"/>
      <c r="AD1253" s="420"/>
      <c r="AE1253" s="420"/>
      <c r="AF1253" s="420"/>
      <c r="AG1253" s="420"/>
      <c r="AH1253" s="420"/>
      <c r="AI1253" s="407"/>
      <c r="AJ1253" s="55"/>
    </row>
    <row r="1254" spans="19:36">
      <c r="S1254" s="169"/>
      <c r="T1254" s="169"/>
      <c r="W1254" s="178"/>
      <c r="X1254" s="169"/>
      <c r="Y1254" s="169"/>
      <c r="AB1254" s="77"/>
      <c r="AC1254" s="420"/>
      <c r="AD1254" s="420"/>
      <c r="AE1254" s="420"/>
      <c r="AF1254" s="420"/>
      <c r="AG1254" s="420"/>
      <c r="AH1254" s="420"/>
      <c r="AI1254" s="407"/>
      <c r="AJ1254" s="55"/>
    </row>
    <row r="1255" spans="19:36">
      <c r="S1255" s="169"/>
      <c r="T1255" s="169"/>
      <c r="W1255" s="178"/>
      <c r="X1255" s="169"/>
      <c r="Y1255" s="169"/>
      <c r="AB1255" s="77"/>
      <c r="AC1255" s="420"/>
      <c r="AD1255" s="420"/>
      <c r="AE1255" s="420"/>
      <c r="AF1255" s="420"/>
      <c r="AG1255" s="420"/>
      <c r="AH1255" s="420"/>
      <c r="AI1255" s="407"/>
      <c r="AJ1255" s="55"/>
    </row>
    <row r="1256" spans="19:36">
      <c r="S1256" s="169"/>
      <c r="T1256" s="169"/>
      <c r="W1256" s="178"/>
      <c r="X1256" s="169"/>
      <c r="Y1256" s="169"/>
      <c r="AB1256" s="77"/>
      <c r="AC1256" s="420"/>
      <c r="AD1256" s="420"/>
      <c r="AE1256" s="420"/>
      <c r="AF1256" s="420"/>
      <c r="AG1256" s="420"/>
      <c r="AH1256" s="420"/>
      <c r="AI1256" s="407"/>
      <c r="AJ1256" s="55"/>
    </row>
    <row r="1257" spans="19:36">
      <c r="S1257" s="169"/>
      <c r="T1257" s="169"/>
      <c r="W1257" s="178"/>
      <c r="X1257" s="169"/>
      <c r="Y1257" s="169"/>
      <c r="AB1257" s="77"/>
      <c r="AC1257" s="420"/>
      <c r="AD1257" s="420"/>
      <c r="AE1257" s="420"/>
      <c r="AF1257" s="420"/>
      <c r="AG1257" s="420"/>
      <c r="AH1257" s="420"/>
      <c r="AI1257" s="407"/>
      <c r="AJ1257" s="55"/>
    </row>
    <row r="1258" spans="19:36">
      <c r="S1258" s="169"/>
      <c r="T1258" s="169"/>
      <c r="W1258" s="178"/>
      <c r="X1258" s="169"/>
      <c r="Y1258" s="169"/>
      <c r="AB1258" s="77"/>
      <c r="AC1258" s="420"/>
      <c r="AD1258" s="420"/>
      <c r="AE1258" s="420"/>
      <c r="AF1258" s="420"/>
      <c r="AG1258" s="420"/>
      <c r="AH1258" s="420"/>
      <c r="AI1258" s="407"/>
      <c r="AJ1258" s="55"/>
    </row>
    <row r="1259" spans="19:36">
      <c r="S1259" s="169"/>
      <c r="T1259" s="169"/>
      <c r="W1259" s="178"/>
      <c r="X1259" s="169"/>
      <c r="Y1259" s="169"/>
      <c r="AB1259" s="77"/>
      <c r="AC1259" s="420"/>
      <c r="AD1259" s="420"/>
      <c r="AE1259" s="420"/>
      <c r="AF1259" s="420"/>
      <c r="AG1259" s="420"/>
      <c r="AH1259" s="420"/>
      <c r="AI1259" s="407"/>
      <c r="AJ1259" s="55"/>
    </row>
    <row r="1260" spans="19:36">
      <c r="S1260" s="169"/>
      <c r="T1260" s="169"/>
      <c r="W1260" s="178"/>
      <c r="X1260" s="169"/>
      <c r="Y1260" s="169"/>
      <c r="AB1260" s="77"/>
      <c r="AC1260" s="420"/>
      <c r="AD1260" s="420"/>
      <c r="AE1260" s="420"/>
      <c r="AF1260" s="420"/>
      <c r="AG1260" s="420"/>
      <c r="AH1260" s="420"/>
      <c r="AI1260" s="407"/>
      <c r="AJ1260" s="55"/>
    </row>
    <row r="1261" spans="19:36">
      <c r="S1261" s="169"/>
      <c r="T1261" s="169"/>
      <c r="W1261" s="178"/>
      <c r="X1261" s="169"/>
      <c r="Y1261" s="169"/>
      <c r="AB1261" s="77"/>
      <c r="AC1261" s="420"/>
      <c r="AD1261" s="420"/>
      <c r="AE1261" s="420"/>
      <c r="AF1261" s="420"/>
      <c r="AG1261" s="420"/>
      <c r="AH1261" s="420"/>
      <c r="AI1261" s="407"/>
      <c r="AJ1261" s="55"/>
    </row>
    <row r="1262" spans="19:36">
      <c r="S1262" s="169"/>
      <c r="T1262" s="169"/>
      <c r="W1262" s="178"/>
      <c r="X1262" s="169"/>
      <c r="Y1262" s="169"/>
      <c r="AB1262" s="77"/>
      <c r="AC1262" s="420"/>
      <c r="AD1262" s="420"/>
      <c r="AE1262" s="420"/>
      <c r="AF1262" s="420"/>
      <c r="AG1262" s="420"/>
      <c r="AH1262" s="420"/>
      <c r="AI1262" s="407"/>
      <c r="AJ1262" s="55"/>
    </row>
    <row r="1263" spans="19:36">
      <c r="S1263" s="169"/>
      <c r="T1263" s="169"/>
      <c r="W1263" s="178"/>
      <c r="X1263" s="169"/>
      <c r="Y1263" s="169"/>
      <c r="AB1263" s="77"/>
      <c r="AC1263" s="420"/>
      <c r="AD1263" s="420"/>
      <c r="AE1263" s="420"/>
      <c r="AF1263" s="420"/>
      <c r="AG1263" s="420"/>
      <c r="AH1263" s="420"/>
      <c r="AI1263" s="407"/>
      <c r="AJ1263" s="55"/>
    </row>
    <row r="1264" spans="19:36">
      <c r="S1264" s="169"/>
      <c r="T1264" s="169"/>
      <c r="W1264" s="178"/>
      <c r="X1264" s="169"/>
      <c r="Y1264" s="169"/>
      <c r="AB1264" s="77"/>
      <c r="AC1264" s="420"/>
      <c r="AD1264" s="420"/>
      <c r="AE1264" s="420"/>
      <c r="AF1264" s="420"/>
      <c r="AG1264" s="420"/>
      <c r="AH1264" s="420"/>
      <c r="AI1264" s="407"/>
      <c r="AJ1264" s="55"/>
    </row>
    <row r="1265" spans="19:36">
      <c r="S1265" s="169"/>
      <c r="T1265" s="169"/>
      <c r="W1265" s="178"/>
      <c r="X1265" s="169"/>
      <c r="Y1265" s="169"/>
      <c r="AB1265" s="77"/>
      <c r="AC1265" s="420"/>
      <c r="AD1265" s="420"/>
      <c r="AE1265" s="420"/>
      <c r="AF1265" s="420"/>
      <c r="AG1265" s="420"/>
      <c r="AH1265" s="420"/>
      <c r="AI1265" s="407"/>
      <c r="AJ1265" s="55"/>
    </row>
    <row r="1266" spans="19:36">
      <c r="S1266" s="169"/>
      <c r="T1266" s="169"/>
      <c r="W1266" s="178"/>
      <c r="X1266" s="169"/>
      <c r="Y1266" s="169"/>
      <c r="AB1266" s="77"/>
      <c r="AC1266" s="420"/>
      <c r="AD1266" s="420"/>
      <c r="AE1266" s="420"/>
      <c r="AF1266" s="420"/>
      <c r="AG1266" s="420"/>
      <c r="AH1266" s="420"/>
      <c r="AI1266" s="407"/>
      <c r="AJ1266" s="55"/>
    </row>
    <row r="1267" spans="19:36">
      <c r="S1267" s="169"/>
      <c r="T1267" s="169"/>
      <c r="W1267" s="178"/>
      <c r="X1267" s="169"/>
      <c r="Y1267" s="169"/>
      <c r="AB1267" s="77"/>
      <c r="AC1267" s="420"/>
      <c r="AD1267" s="420"/>
      <c r="AE1267" s="420"/>
      <c r="AF1267" s="420"/>
      <c r="AG1267" s="420"/>
      <c r="AH1267" s="420"/>
      <c r="AI1267" s="407"/>
      <c r="AJ1267" s="55"/>
    </row>
    <row r="1268" spans="19:36">
      <c r="S1268" s="169"/>
      <c r="T1268" s="169"/>
      <c r="W1268" s="178"/>
      <c r="X1268" s="169"/>
      <c r="Y1268" s="169"/>
      <c r="AB1268" s="77"/>
      <c r="AC1268" s="420"/>
      <c r="AD1268" s="420"/>
      <c r="AE1268" s="420"/>
      <c r="AF1268" s="420"/>
      <c r="AG1268" s="420"/>
      <c r="AH1268" s="420"/>
      <c r="AI1268" s="407"/>
      <c r="AJ1268" s="55"/>
    </row>
    <row r="1269" spans="19:36">
      <c r="S1269" s="169"/>
      <c r="T1269" s="169"/>
      <c r="W1269" s="178"/>
      <c r="X1269" s="169"/>
      <c r="Y1269" s="169"/>
      <c r="AB1269" s="77"/>
      <c r="AC1269" s="420"/>
      <c r="AD1269" s="420"/>
      <c r="AE1269" s="420"/>
      <c r="AF1269" s="420"/>
      <c r="AG1269" s="420"/>
      <c r="AH1269" s="420"/>
      <c r="AI1269" s="407"/>
      <c r="AJ1269" s="55"/>
    </row>
    <row r="1270" spans="19:36">
      <c r="S1270" s="169"/>
      <c r="T1270" s="169"/>
      <c r="W1270" s="178"/>
      <c r="X1270" s="169"/>
      <c r="Y1270" s="169"/>
      <c r="AB1270" s="77"/>
      <c r="AC1270" s="420"/>
      <c r="AD1270" s="420"/>
      <c r="AE1270" s="420"/>
      <c r="AF1270" s="420"/>
      <c r="AG1270" s="420"/>
      <c r="AH1270" s="420"/>
      <c r="AI1270" s="407"/>
      <c r="AJ1270" s="55"/>
    </row>
    <row r="1271" spans="19:36">
      <c r="S1271" s="169"/>
      <c r="T1271" s="169"/>
      <c r="W1271" s="178"/>
      <c r="X1271" s="169"/>
      <c r="Y1271" s="169"/>
      <c r="AB1271" s="77"/>
      <c r="AC1271" s="420"/>
      <c r="AD1271" s="420"/>
      <c r="AE1271" s="420"/>
      <c r="AF1271" s="420"/>
      <c r="AG1271" s="420"/>
      <c r="AH1271" s="420"/>
      <c r="AI1271" s="407"/>
      <c r="AJ1271" s="55"/>
    </row>
    <row r="1272" spans="19:36">
      <c r="S1272" s="169"/>
      <c r="T1272" s="169"/>
      <c r="W1272" s="178"/>
      <c r="X1272" s="169"/>
      <c r="Y1272" s="169"/>
      <c r="AB1272" s="77"/>
      <c r="AC1272" s="420"/>
      <c r="AD1272" s="420"/>
      <c r="AE1272" s="420"/>
      <c r="AF1272" s="420"/>
      <c r="AG1272" s="420"/>
      <c r="AH1272" s="420"/>
      <c r="AI1272" s="407"/>
      <c r="AJ1272" s="55"/>
    </row>
    <row r="1273" spans="19:36">
      <c r="S1273" s="169"/>
      <c r="T1273" s="169"/>
      <c r="W1273" s="178"/>
      <c r="X1273" s="169"/>
      <c r="Y1273" s="169"/>
      <c r="AB1273" s="77"/>
      <c r="AC1273" s="420"/>
      <c r="AD1273" s="420"/>
      <c r="AE1273" s="420"/>
      <c r="AF1273" s="420"/>
      <c r="AG1273" s="420"/>
      <c r="AH1273" s="420"/>
      <c r="AI1273" s="407"/>
      <c r="AJ1273" s="55"/>
    </row>
    <row r="1274" spans="19:36">
      <c r="S1274" s="169"/>
      <c r="T1274" s="169"/>
      <c r="W1274" s="178"/>
      <c r="X1274" s="169"/>
      <c r="Y1274" s="169"/>
      <c r="AB1274" s="77"/>
      <c r="AC1274" s="420"/>
      <c r="AD1274" s="420"/>
      <c r="AE1274" s="420"/>
      <c r="AF1274" s="420"/>
      <c r="AG1274" s="420"/>
      <c r="AH1274" s="420"/>
      <c r="AI1274" s="407"/>
      <c r="AJ1274" s="55"/>
    </row>
    <row r="1275" spans="19:36">
      <c r="S1275" s="169"/>
      <c r="T1275" s="169"/>
      <c r="W1275" s="178"/>
      <c r="X1275" s="169"/>
      <c r="Y1275" s="169"/>
      <c r="AB1275" s="77"/>
      <c r="AC1275" s="420"/>
      <c r="AD1275" s="420"/>
      <c r="AE1275" s="420"/>
      <c r="AF1275" s="420"/>
      <c r="AG1275" s="420"/>
      <c r="AH1275" s="420"/>
      <c r="AI1275" s="407"/>
      <c r="AJ1275" s="55"/>
    </row>
    <row r="1276" spans="19:36">
      <c r="S1276" s="169"/>
      <c r="T1276" s="169"/>
      <c r="W1276" s="178"/>
      <c r="X1276" s="169"/>
      <c r="Y1276" s="169"/>
      <c r="AB1276" s="77"/>
      <c r="AC1276" s="420"/>
      <c r="AD1276" s="420"/>
      <c r="AE1276" s="420"/>
      <c r="AF1276" s="420"/>
      <c r="AG1276" s="420"/>
      <c r="AH1276" s="420"/>
      <c r="AI1276" s="407"/>
      <c r="AJ1276" s="55"/>
    </row>
    <row r="1277" spans="19:36">
      <c r="S1277" s="169"/>
      <c r="T1277" s="169"/>
      <c r="W1277" s="178"/>
      <c r="X1277" s="169"/>
      <c r="Y1277" s="169"/>
      <c r="AB1277" s="77"/>
      <c r="AC1277" s="420"/>
      <c r="AD1277" s="420"/>
      <c r="AE1277" s="420"/>
      <c r="AF1277" s="420"/>
      <c r="AG1277" s="420"/>
      <c r="AH1277" s="420"/>
      <c r="AI1277" s="407"/>
      <c r="AJ1277" s="55"/>
    </row>
    <row r="1278" spans="19:36">
      <c r="S1278" s="169"/>
      <c r="T1278" s="169"/>
      <c r="W1278" s="178"/>
      <c r="X1278" s="169"/>
      <c r="Y1278" s="169"/>
      <c r="AB1278" s="77"/>
      <c r="AC1278" s="420"/>
      <c r="AD1278" s="420"/>
      <c r="AE1278" s="420"/>
      <c r="AF1278" s="420"/>
      <c r="AG1278" s="420"/>
      <c r="AH1278" s="420"/>
      <c r="AI1278" s="407"/>
      <c r="AJ1278" s="55"/>
    </row>
    <row r="1279" spans="19:36">
      <c r="S1279" s="169"/>
      <c r="T1279" s="169"/>
      <c r="W1279" s="178"/>
      <c r="X1279" s="169"/>
      <c r="Y1279" s="169"/>
      <c r="AB1279" s="77"/>
      <c r="AC1279" s="420"/>
      <c r="AD1279" s="420"/>
      <c r="AE1279" s="420"/>
      <c r="AF1279" s="420"/>
      <c r="AG1279" s="420"/>
      <c r="AH1279" s="420"/>
      <c r="AI1279" s="407"/>
      <c r="AJ1279" s="55"/>
    </row>
    <row r="1280" spans="19:36">
      <c r="S1280" s="169"/>
      <c r="T1280" s="169"/>
      <c r="W1280" s="178"/>
      <c r="X1280" s="169"/>
      <c r="Y1280" s="169"/>
      <c r="AB1280" s="77"/>
      <c r="AC1280" s="420"/>
      <c r="AD1280" s="420"/>
      <c r="AE1280" s="420"/>
      <c r="AF1280" s="420"/>
      <c r="AG1280" s="420"/>
      <c r="AH1280" s="420"/>
      <c r="AI1280" s="407"/>
      <c r="AJ1280" s="55"/>
    </row>
    <row r="1281" spans="19:36">
      <c r="S1281" s="169"/>
      <c r="T1281" s="169"/>
      <c r="W1281" s="178"/>
      <c r="X1281" s="169"/>
      <c r="Y1281" s="169"/>
      <c r="AB1281" s="77"/>
      <c r="AC1281" s="420"/>
      <c r="AD1281" s="420"/>
      <c r="AE1281" s="420"/>
      <c r="AF1281" s="420"/>
      <c r="AG1281" s="420"/>
      <c r="AH1281" s="420"/>
      <c r="AI1281" s="407"/>
      <c r="AJ1281" s="55"/>
    </row>
    <row r="1282" spans="19:36">
      <c r="S1282" s="169"/>
      <c r="T1282" s="169"/>
      <c r="W1282" s="178"/>
      <c r="X1282" s="169"/>
      <c r="Y1282" s="169"/>
      <c r="AB1282" s="77"/>
      <c r="AC1282" s="420"/>
      <c r="AD1282" s="420"/>
      <c r="AE1282" s="420"/>
      <c r="AF1282" s="420"/>
      <c r="AG1282" s="420"/>
      <c r="AH1282" s="420"/>
      <c r="AI1282" s="407"/>
      <c r="AJ1282" s="55"/>
    </row>
    <row r="1283" spans="19:36">
      <c r="S1283" s="169"/>
      <c r="T1283" s="169"/>
      <c r="W1283" s="178"/>
      <c r="X1283" s="169"/>
      <c r="Y1283" s="169"/>
      <c r="AB1283" s="77"/>
      <c r="AC1283" s="420"/>
      <c r="AD1283" s="420"/>
      <c r="AE1283" s="420"/>
      <c r="AF1283" s="420"/>
      <c r="AG1283" s="420"/>
      <c r="AH1283" s="420"/>
      <c r="AI1283" s="407"/>
      <c r="AJ1283" s="55"/>
    </row>
    <row r="1284" spans="19:36">
      <c r="S1284" s="169"/>
      <c r="T1284" s="169"/>
      <c r="W1284" s="178"/>
      <c r="X1284" s="169"/>
      <c r="Y1284" s="169"/>
      <c r="AB1284" s="77"/>
      <c r="AC1284" s="420"/>
      <c r="AD1284" s="420"/>
      <c r="AE1284" s="420"/>
      <c r="AF1284" s="420"/>
      <c r="AG1284" s="420"/>
      <c r="AH1284" s="420"/>
      <c r="AI1284" s="407"/>
      <c r="AJ1284" s="55"/>
    </row>
    <row r="1285" spans="19:36">
      <c r="S1285" s="169"/>
      <c r="T1285" s="169"/>
      <c r="W1285" s="178"/>
      <c r="X1285" s="169"/>
      <c r="Y1285" s="169"/>
      <c r="AB1285" s="77"/>
      <c r="AC1285" s="420"/>
      <c r="AD1285" s="420"/>
      <c r="AE1285" s="420"/>
      <c r="AF1285" s="420"/>
      <c r="AG1285" s="420"/>
      <c r="AH1285" s="420"/>
      <c r="AI1285" s="407"/>
      <c r="AJ1285" s="55"/>
    </row>
    <row r="1286" spans="19:36">
      <c r="S1286" s="169"/>
      <c r="T1286" s="169"/>
      <c r="W1286" s="178"/>
      <c r="X1286" s="169"/>
      <c r="Y1286" s="169"/>
      <c r="AB1286" s="77"/>
      <c r="AC1286" s="420"/>
      <c r="AD1286" s="420"/>
      <c r="AE1286" s="420"/>
      <c r="AF1286" s="420"/>
      <c r="AG1286" s="420"/>
      <c r="AH1286" s="420"/>
      <c r="AI1286" s="407"/>
      <c r="AJ1286" s="55"/>
    </row>
    <row r="1287" spans="19:36">
      <c r="S1287" s="169"/>
      <c r="T1287" s="169"/>
      <c r="W1287" s="178"/>
      <c r="X1287" s="169"/>
      <c r="Y1287" s="169"/>
      <c r="AB1287" s="77"/>
      <c r="AC1287" s="420"/>
      <c r="AD1287" s="420"/>
      <c r="AE1287" s="420"/>
      <c r="AF1287" s="420"/>
      <c r="AG1287" s="420"/>
      <c r="AH1287" s="420"/>
      <c r="AI1287" s="407"/>
      <c r="AJ1287" s="55"/>
    </row>
    <row r="1288" spans="19:36">
      <c r="S1288" s="169"/>
      <c r="T1288" s="169"/>
      <c r="W1288" s="178"/>
      <c r="X1288" s="169"/>
      <c r="Y1288" s="169"/>
      <c r="AB1288" s="77"/>
      <c r="AC1288" s="420"/>
      <c r="AD1288" s="420"/>
      <c r="AE1288" s="420"/>
      <c r="AF1288" s="420"/>
      <c r="AG1288" s="420"/>
      <c r="AH1288" s="420"/>
      <c r="AI1288" s="407"/>
      <c r="AJ1288" s="55"/>
    </row>
    <row r="1289" spans="19:36">
      <c r="S1289" s="169"/>
      <c r="T1289" s="169"/>
      <c r="W1289" s="178"/>
      <c r="X1289" s="169"/>
      <c r="Y1289" s="169"/>
      <c r="AB1289" s="77"/>
      <c r="AC1289" s="420"/>
      <c r="AD1289" s="420"/>
      <c r="AE1289" s="420"/>
      <c r="AF1289" s="420"/>
      <c r="AG1289" s="420"/>
      <c r="AH1289" s="420"/>
      <c r="AI1289" s="407"/>
      <c r="AJ1289" s="55"/>
    </row>
    <row r="1290" spans="19:36">
      <c r="S1290" s="169"/>
      <c r="T1290" s="169"/>
      <c r="W1290" s="178"/>
      <c r="X1290" s="169"/>
      <c r="Y1290" s="169"/>
      <c r="AB1290" s="77"/>
      <c r="AC1290" s="420"/>
      <c r="AD1290" s="420"/>
      <c r="AE1290" s="420"/>
      <c r="AF1290" s="420"/>
      <c r="AG1290" s="420"/>
      <c r="AH1290" s="420"/>
      <c r="AI1290" s="407"/>
      <c r="AJ1290" s="55"/>
    </row>
    <row r="1291" spans="19:36">
      <c r="S1291" s="169"/>
      <c r="T1291" s="169"/>
      <c r="W1291" s="178"/>
      <c r="X1291" s="169"/>
      <c r="Y1291" s="169"/>
      <c r="AB1291" s="77"/>
      <c r="AC1291" s="420"/>
      <c r="AD1291" s="420"/>
      <c r="AE1291" s="420"/>
      <c r="AF1291" s="420"/>
      <c r="AG1291" s="420"/>
      <c r="AH1291" s="420"/>
      <c r="AI1291" s="407"/>
      <c r="AJ1291" s="55"/>
    </row>
    <row r="1292" spans="19:36">
      <c r="S1292" s="169"/>
      <c r="T1292" s="169"/>
      <c r="W1292" s="178"/>
      <c r="X1292" s="169"/>
      <c r="Y1292" s="169"/>
      <c r="AB1292" s="77"/>
      <c r="AC1292" s="420"/>
      <c r="AD1292" s="420"/>
      <c r="AE1292" s="420"/>
      <c r="AF1292" s="420"/>
      <c r="AG1292" s="420"/>
      <c r="AH1292" s="420"/>
      <c r="AI1292" s="407"/>
      <c r="AJ1292" s="55"/>
    </row>
    <row r="1293" spans="19:36">
      <c r="S1293" s="169"/>
      <c r="T1293" s="169"/>
      <c r="W1293" s="178"/>
      <c r="X1293" s="169"/>
      <c r="Y1293" s="169"/>
      <c r="AB1293" s="77"/>
      <c r="AC1293" s="420"/>
      <c r="AD1293" s="420"/>
      <c r="AE1293" s="420"/>
      <c r="AF1293" s="420"/>
      <c r="AG1293" s="420"/>
      <c r="AH1293" s="420"/>
      <c r="AI1293" s="407"/>
      <c r="AJ1293" s="55"/>
    </row>
    <row r="1294" spans="19:36">
      <c r="S1294" s="169"/>
      <c r="T1294" s="169"/>
      <c r="W1294" s="178"/>
      <c r="X1294" s="169"/>
      <c r="Y1294" s="169"/>
      <c r="AB1294" s="77"/>
      <c r="AC1294" s="420"/>
      <c r="AD1294" s="420"/>
      <c r="AE1294" s="420"/>
      <c r="AF1294" s="420"/>
      <c r="AG1294" s="420"/>
      <c r="AH1294" s="420"/>
      <c r="AI1294" s="407"/>
      <c r="AJ1294" s="55"/>
    </row>
    <row r="1295" spans="19:36">
      <c r="S1295" s="169"/>
      <c r="T1295" s="169"/>
      <c r="W1295" s="178"/>
      <c r="X1295" s="169"/>
      <c r="Y1295" s="169"/>
      <c r="AB1295" s="77"/>
      <c r="AC1295" s="420"/>
      <c r="AD1295" s="420"/>
      <c r="AE1295" s="420"/>
      <c r="AF1295" s="420"/>
      <c r="AG1295" s="420"/>
      <c r="AH1295" s="420"/>
      <c r="AI1295" s="407"/>
      <c r="AJ1295" s="55"/>
    </row>
    <row r="1296" spans="19:36">
      <c r="S1296" s="169"/>
      <c r="T1296" s="169"/>
      <c r="W1296" s="178"/>
      <c r="X1296" s="169"/>
      <c r="Y1296" s="169"/>
      <c r="AB1296" s="77"/>
      <c r="AC1296" s="420"/>
      <c r="AD1296" s="420"/>
      <c r="AE1296" s="420"/>
      <c r="AF1296" s="420"/>
      <c r="AG1296" s="420"/>
      <c r="AH1296" s="420"/>
      <c r="AI1296" s="407"/>
      <c r="AJ1296" s="55"/>
    </row>
    <row r="1297" spans="19:36">
      <c r="S1297" s="169"/>
      <c r="T1297" s="169"/>
      <c r="W1297" s="178"/>
      <c r="X1297" s="169"/>
      <c r="Y1297" s="169"/>
      <c r="AB1297" s="77"/>
      <c r="AC1297" s="420"/>
      <c r="AD1297" s="420"/>
      <c r="AE1297" s="420"/>
      <c r="AF1297" s="420"/>
      <c r="AG1297" s="420"/>
      <c r="AH1297" s="420"/>
      <c r="AI1297" s="407"/>
      <c r="AJ1297" s="55"/>
    </row>
    <row r="1298" spans="19:36">
      <c r="S1298" s="169"/>
      <c r="T1298" s="169"/>
      <c r="W1298" s="178"/>
      <c r="X1298" s="169"/>
      <c r="Y1298" s="169"/>
      <c r="AB1298" s="77"/>
      <c r="AC1298" s="420"/>
      <c r="AD1298" s="420"/>
      <c r="AE1298" s="420"/>
      <c r="AF1298" s="420"/>
      <c r="AG1298" s="420"/>
      <c r="AH1298" s="420"/>
      <c r="AI1298" s="407"/>
      <c r="AJ1298" s="55"/>
    </row>
    <row r="1299" spans="19:36">
      <c r="S1299" s="169"/>
      <c r="T1299" s="169"/>
      <c r="W1299" s="178"/>
      <c r="X1299" s="169"/>
      <c r="Y1299" s="169"/>
      <c r="AB1299" s="77"/>
      <c r="AC1299" s="420"/>
      <c r="AD1299" s="420"/>
      <c r="AE1299" s="420"/>
      <c r="AF1299" s="420"/>
      <c r="AG1299" s="420"/>
      <c r="AH1299" s="420"/>
      <c r="AI1299" s="407"/>
      <c r="AJ1299" s="55"/>
    </row>
    <row r="1300" spans="19:36">
      <c r="S1300" s="169"/>
      <c r="T1300" s="169"/>
      <c r="W1300" s="178"/>
      <c r="X1300" s="169"/>
      <c r="Y1300" s="169"/>
      <c r="AB1300" s="77"/>
      <c r="AC1300" s="420"/>
      <c r="AD1300" s="420"/>
      <c r="AE1300" s="420"/>
      <c r="AF1300" s="420"/>
      <c r="AG1300" s="420"/>
      <c r="AH1300" s="420"/>
      <c r="AI1300" s="407"/>
      <c r="AJ1300" s="55"/>
    </row>
    <row r="1301" spans="19:36">
      <c r="S1301" s="169"/>
      <c r="T1301" s="169"/>
      <c r="W1301" s="178"/>
      <c r="X1301" s="169"/>
      <c r="Y1301" s="169"/>
      <c r="AB1301" s="77"/>
      <c r="AC1301" s="420"/>
      <c r="AD1301" s="420"/>
      <c r="AE1301" s="420"/>
      <c r="AF1301" s="420"/>
      <c r="AG1301" s="420"/>
      <c r="AH1301" s="420"/>
      <c r="AI1301" s="407"/>
      <c r="AJ1301" s="55"/>
    </row>
    <row r="1302" spans="19:36">
      <c r="S1302" s="169"/>
      <c r="T1302" s="169"/>
      <c r="W1302" s="178"/>
      <c r="X1302" s="169"/>
      <c r="Y1302" s="169"/>
      <c r="AB1302" s="77"/>
      <c r="AC1302" s="420"/>
      <c r="AD1302" s="420"/>
      <c r="AE1302" s="420"/>
      <c r="AF1302" s="420"/>
      <c r="AG1302" s="420"/>
      <c r="AH1302" s="420"/>
      <c r="AI1302" s="407"/>
      <c r="AJ1302" s="55"/>
    </row>
    <row r="1303" spans="19:36">
      <c r="S1303" s="169"/>
      <c r="T1303" s="169"/>
      <c r="W1303" s="178"/>
      <c r="X1303" s="169"/>
      <c r="Y1303" s="169"/>
      <c r="AB1303" s="77"/>
      <c r="AC1303" s="420"/>
      <c r="AD1303" s="420"/>
      <c r="AE1303" s="420"/>
      <c r="AF1303" s="420"/>
      <c r="AG1303" s="420"/>
      <c r="AH1303" s="420"/>
      <c r="AI1303" s="407"/>
      <c r="AJ1303" s="55"/>
    </row>
    <row r="1304" spans="19:36">
      <c r="S1304" s="169"/>
      <c r="T1304" s="169"/>
      <c r="W1304" s="178"/>
      <c r="X1304" s="169"/>
      <c r="Y1304" s="169"/>
      <c r="AB1304" s="77"/>
      <c r="AC1304" s="420"/>
      <c r="AD1304" s="420"/>
      <c r="AE1304" s="420"/>
      <c r="AF1304" s="420"/>
      <c r="AG1304" s="420"/>
      <c r="AH1304" s="420"/>
      <c r="AI1304" s="407"/>
      <c r="AJ1304" s="55"/>
    </row>
    <row r="1305" spans="19:36">
      <c r="S1305" s="169"/>
      <c r="T1305" s="169"/>
      <c r="W1305" s="178"/>
      <c r="X1305" s="169"/>
      <c r="Y1305" s="169"/>
      <c r="AB1305" s="77"/>
      <c r="AC1305" s="420"/>
      <c r="AD1305" s="420"/>
      <c r="AE1305" s="420"/>
      <c r="AF1305" s="420"/>
      <c r="AG1305" s="420"/>
      <c r="AH1305" s="420"/>
      <c r="AI1305" s="407"/>
      <c r="AJ1305" s="55"/>
    </row>
    <row r="1306" spans="19:36">
      <c r="S1306" s="169"/>
      <c r="T1306" s="169"/>
      <c r="W1306" s="178"/>
      <c r="X1306" s="169"/>
      <c r="Y1306" s="169"/>
      <c r="AB1306" s="77"/>
      <c r="AC1306" s="420"/>
      <c r="AD1306" s="420"/>
      <c r="AE1306" s="420"/>
      <c r="AF1306" s="420"/>
      <c r="AG1306" s="420"/>
      <c r="AH1306" s="420"/>
      <c r="AI1306" s="407"/>
      <c r="AJ1306" s="55"/>
    </row>
    <row r="1307" spans="19:36">
      <c r="S1307" s="169"/>
      <c r="T1307" s="169"/>
      <c r="W1307" s="178"/>
      <c r="X1307" s="169"/>
      <c r="Y1307" s="169"/>
      <c r="AB1307" s="77"/>
      <c r="AC1307" s="420"/>
      <c r="AD1307" s="420"/>
      <c r="AE1307" s="420"/>
      <c r="AF1307" s="420"/>
      <c r="AG1307" s="420"/>
      <c r="AH1307" s="420"/>
      <c r="AI1307" s="407"/>
      <c r="AJ1307" s="55"/>
    </row>
    <row r="1308" spans="19:36">
      <c r="S1308" s="169"/>
      <c r="T1308" s="169"/>
      <c r="W1308" s="178"/>
      <c r="X1308" s="169"/>
      <c r="Y1308" s="169"/>
      <c r="AB1308" s="77"/>
      <c r="AC1308" s="420"/>
      <c r="AD1308" s="420"/>
      <c r="AE1308" s="420"/>
      <c r="AF1308" s="420"/>
      <c r="AG1308" s="420"/>
      <c r="AH1308" s="420"/>
      <c r="AI1308" s="407"/>
      <c r="AJ1308" s="55"/>
    </row>
    <row r="1309" spans="19:36">
      <c r="S1309" s="169"/>
      <c r="T1309" s="169"/>
      <c r="W1309" s="178"/>
      <c r="X1309" s="169"/>
      <c r="Y1309" s="169"/>
      <c r="AB1309" s="77"/>
      <c r="AC1309" s="420"/>
      <c r="AD1309" s="420"/>
      <c r="AE1309" s="420"/>
      <c r="AF1309" s="420"/>
      <c r="AG1309" s="420"/>
      <c r="AH1309" s="420"/>
      <c r="AI1309" s="407"/>
      <c r="AJ1309" s="55"/>
    </row>
    <row r="1310" spans="19:36">
      <c r="S1310" s="169"/>
      <c r="T1310" s="169"/>
      <c r="W1310" s="178"/>
      <c r="X1310" s="169"/>
      <c r="Y1310" s="169"/>
      <c r="AB1310" s="77"/>
      <c r="AC1310" s="420"/>
      <c r="AD1310" s="420"/>
      <c r="AE1310" s="420"/>
      <c r="AF1310" s="420"/>
      <c r="AG1310" s="420"/>
      <c r="AH1310" s="420"/>
      <c r="AI1310" s="407"/>
      <c r="AJ1310" s="55"/>
    </row>
    <row r="1311" spans="19:36">
      <c r="S1311" s="169"/>
      <c r="T1311" s="169"/>
      <c r="W1311" s="178"/>
      <c r="X1311" s="169"/>
      <c r="Y1311" s="169"/>
      <c r="AB1311" s="77"/>
      <c r="AC1311" s="420"/>
      <c r="AD1311" s="420"/>
      <c r="AE1311" s="420"/>
      <c r="AF1311" s="420"/>
      <c r="AG1311" s="420"/>
      <c r="AH1311" s="420"/>
      <c r="AI1311" s="407"/>
      <c r="AJ1311" s="55"/>
    </row>
    <row r="1312" spans="19:36">
      <c r="S1312" s="169"/>
      <c r="T1312" s="169"/>
      <c r="W1312" s="178"/>
      <c r="X1312" s="169"/>
      <c r="Y1312" s="169"/>
      <c r="AB1312" s="77"/>
      <c r="AC1312" s="420"/>
      <c r="AD1312" s="420"/>
      <c r="AE1312" s="420"/>
      <c r="AF1312" s="420"/>
      <c r="AG1312" s="420"/>
      <c r="AH1312" s="420"/>
      <c r="AI1312" s="407"/>
      <c r="AJ1312" s="55"/>
    </row>
    <row r="1313" spans="19:36">
      <c r="S1313" s="169"/>
      <c r="T1313" s="169"/>
      <c r="W1313" s="178"/>
      <c r="X1313" s="169"/>
      <c r="Y1313" s="169"/>
      <c r="AB1313" s="77"/>
      <c r="AC1313" s="420"/>
      <c r="AD1313" s="420"/>
      <c r="AE1313" s="420"/>
      <c r="AF1313" s="420"/>
      <c r="AG1313" s="420"/>
      <c r="AH1313" s="420"/>
      <c r="AI1313" s="407"/>
      <c r="AJ1313" s="55"/>
    </row>
    <row r="1314" spans="19:36">
      <c r="S1314" s="169"/>
      <c r="T1314" s="169"/>
      <c r="W1314" s="178"/>
      <c r="X1314" s="169"/>
      <c r="Y1314" s="169"/>
      <c r="AB1314" s="77"/>
      <c r="AC1314" s="420"/>
      <c r="AD1314" s="420"/>
      <c r="AE1314" s="420"/>
      <c r="AF1314" s="420"/>
      <c r="AG1314" s="420"/>
      <c r="AH1314" s="420"/>
      <c r="AI1314" s="407"/>
      <c r="AJ1314" s="55"/>
    </row>
    <row r="1315" spans="19:36">
      <c r="S1315" s="169"/>
      <c r="T1315" s="169"/>
      <c r="W1315" s="178"/>
      <c r="X1315" s="169"/>
      <c r="Y1315" s="169"/>
      <c r="AB1315" s="77"/>
      <c r="AC1315" s="420"/>
      <c r="AD1315" s="420"/>
      <c r="AE1315" s="420"/>
      <c r="AF1315" s="420"/>
      <c r="AG1315" s="420"/>
      <c r="AH1315" s="420"/>
      <c r="AI1315" s="407"/>
      <c r="AJ1315" s="55"/>
    </row>
    <row r="1316" spans="19:36">
      <c r="S1316" s="169"/>
      <c r="T1316" s="169"/>
      <c r="W1316" s="178"/>
      <c r="X1316" s="169"/>
      <c r="Y1316" s="169"/>
      <c r="AB1316" s="77"/>
      <c r="AC1316" s="420"/>
      <c r="AD1316" s="420"/>
      <c r="AE1316" s="420"/>
      <c r="AF1316" s="420"/>
      <c r="AG1316" s="420"/>
      <c r="AH1316" s="420"/>
      <c r="AI1316" s="407"/>
      <c r="AJ1316" s="55"/>
    </row>
    <row r="1317" spans="19:36">
      <c r="S1317" s="169"/>
      <c r="T1317" s="169"/>
      <c r="W1317" s="178"/>
      <c r="X1317" s="169"/>
      <c r="Y1317" s="169"/>
      <c r="AB1317" s="77"/>
      <c r="AC1317" s="420"/>
      <c r="AD1317" s="420"/>
      <c r="AE1317" s="420"/>
      <c r="AF1317" s="420"/>
      <c r="AG1317" s="420"/>
      <c r="AH1317" s="420"/>
      <c r="AI1317" s="407"/>
      <c r="AJ1317" s="55"/>
    </row>
    <row r="1318" spans="19:36">
      <c r="S1318" s="169"/>
      <c r="T1318" s="169"/>
      <c r="W1318" s="178"/>
      <c r="X1318" s="169"/>
      <c r="Y1318" s="169"/>
      <c r="AB1318" s="77"/>
      <c r="AC1318" s="420"/>
      <c r="AD1318" s="420"/>
      <c r="AE1318" s="420"/>
      <c r="AF1318" s="420"/>
      <c r="AG1318" s="420"/>
      <c r="AH1318" s="420"/>
      <c r="AI1318" s="407"/>
      <c r="AJ1318" s="55"/>
    </row>
    <row r="1319" spans="19:36">
      <c r="S1319" s="169"/>
      <c r="T1319" s="169"/>
      <c r="W1319" s="178"/>
      <c r="X1319" s="169"/>
      <c r="Y1319" s="169"/>
      <c r="AB1319" s="77"/>
      <c r="AC1319" s="420"/>
      <c r="AD1319" s="420"/>
      <c r="AE1319" s="420"/>
      <c r="AF1319" s="420"/>
      <c r="AG1319" s="420"/>
      <c r="AH1319" s="420"/>
      <c r="AI1319" s="407"/>
      <c r="AJ1319" s="55"/>
    </row>
    <row r="1320" spans="19:36">
      <c r="S1320" s="169"/>
      <c r="T1320" s="169"/>
      <c r="W1320" s="178"/>
      <c r="X1320" s="169"/>
      <c r="Y1320" s="169"/>
      <c r="AB1320" s="77"/>
      <c r="AC1320" s="420"/>
      <c r="AD1320" s="420"/>
      <c r="AE1320" s="420"/>
      <c r="AF1320" s="420"/>
      <c r="AG1320" s="420"/>
      <c r="AH1320" s="420"/>
      <c r="AI1320" s="407"/>
      <c r="AJ1320" s="55"/>
    </row>
    <row r="1321" spans="19:36">
      <c r="S1321" s="169"/>
      <c r="T1321" s="169"/>
      <c r="W1321" s="178"/>
      <c r="X1321" s="169"/>
      <c r="Y1321" s="169"/>
      <c r="AB1321" s="77"/>
      <c r="AC1321" s="420"/>
      <c r="AD1321" s="420"/>
      <c r="AE1321" s="420"/>
      <c r="AF1321" s="420"/>
      <c r="AG1321" s="420"/>
      <c r="AH1321" s="420"/>
      <c r="AI1321" s="407"/>
      <c r="AJ1321" s="55"/>
    </row>
    <row r="1322" spans="19:36">
      <c r="S1322" s="169"/>
      <c r="T1322" s="169"/>
      <c r="W1322" s="178"/>
      <c r="X1322" s="169"/>
      <c r="Y1322" s="169"/>
      <c r="AB1322" s="77"/>
      <c r="AC1322" s="420"/>
      <c r="AD1322" s="420"/>
      <c r="AE1322" s="420"/>
      <c r="AF1322" s="420"/>
      <c r="AG1322" s="420"/>
      <c r="AH1322" s="420"/>
      <c r="AI1322" s="407"/>
      <c r="AJ1322" s="55"/>
    </row>
    <row r="1323" spans="19:36">
      <c r="S1323" s="169"/>
      <c r="T1323" s="169"/>
      <c r="W1323" s="178"/>
      <c r="X1323" s="169"/>
      <c r="Y1323" s="169"/>
      <c r="AB1323" s="77"/>
      <c r="AC1323" s="420"/>
      <c r="AD1323" s="420"/>
      <c r="AE1323" s="420"/>
      <c r="AF1323" s="420"/>
      <c r="AG1323" s="420"/>
      <c r="AH1323" s="420"/>
      <c r="AI1323" s="407"/>
      <c r="AJ1323" s="55"/>
    </row>
    <row r="1324" spans="19:36">
      <c r="S1324" s="169"/>
      <c r="T1324" s="169"/>
      <c r="W1324" s="178"/>
      <c r="X1324" s="169"/>
      <c r="Y1324" s="169"/>
      <c r="AB1324" s="77"/>
      <c r="AC1324" s="420"/>
      <c r="AD1324" s="420"/>
      <c r="AE1324" s="420"/>
      <c r="AF1324" s="420"/>
      <c r="AG1324" s="420"/>
      <c r="AH1324" s="420"/>
      <c r="AI1324" s="407"/>
      <c r="AJ1324" s="55"/>
    </row>
    <row r="1325" spans="19:36">
      <c r="S1325" s="169"/>
      <c r="T1325" s="169"/>
      <c r="W1325" s="178"/>
      <c r="X1325" s="169"/>
      <c r="Y1325" s="169"/>
      <c r="AB1325" s="77"/>
      <c r="AC1325" s="420"/>
      <c r="AD1325" s="420"/>
      <c r="AE1325" s="420"/>
      <c r="AF1325" s="420"/>
      <c r="AG1325" s="420"/>
      <c r="AH1325" s="420"/>
      <c r="AI1325" s="407"/>
      <c r="AJ1325" s="55"/>
    </row>
    <row r="1326" spans="19:36">
      <c r="S1326" s="169"/>
      <c r="T1326" s="169"/>
      <c r="W1326" s="178"/>
      <c r="X1326" s="169"/>
      <c r="Y1326" s="169"/>
      <c r="AB1326" s="77"/>
      <c r="AC1326" s="420"/>
      <c r="AD1326" s="420"/>
      <c r="AE1326" s="420"/>
      <c r="AF1326" s="420"/>
      <c r="AG1326" s="420"/>
      <c r="AH1326" s="420"/>
      <c r="AI1326" s="407"/>
      <c r="AJ1326" s="55"/>
    </row>
    <row r="1327" spans="19:36">
      <c r="S1327" s="169"/>
      <c r="T1327" s="169"/>
      <c r="W1327" s="178"/>
      <c r="X1327" s="169"/>
      <c r="Y1327" s="169"/>
      <c r="AB1327" s="77"/>
      <c r="AC1327" s="420"/>
      <c r="AD1327" s="420"/>
      <c r="AE1327" s="420"/>
      <c r="AF1327" s="420"/>
      <c r="AG1327" s="420"/>
      <c r="AH1327" s="420"/>
      <c r="AI1327" s="407"/>
      <c r="AJ1327" s="55"/>
    </row>
    <row r="1328" spans="19:36">
      <c r="S1328" s="169"/>
      <c r="T1328" s="169"/>
      <c r="W1328" s="178"/>
      <c r="X1328" s="169"/>
      <c r="Y1328" s="169"/>
      <c r="AB1328" s="77"/>
      <c r="AC1328" s="420"/>
      <c r="AD1328" s="420"/>
      <c r="AE1328" s="420"/>
      <c r="AF1328" s="420"/>
      <c r="AG1328" s="420"/>
      <c r="AH1328" s="420"/>
      <c r="AI1328" s="407"/>
      <c r="AJ1328" s="55"/>
    </row>
    <row r="1329" spans="19:36">
      <c r="S1329" s="169"/>
      <c r="T1329" s="169"/>
      <c r="W1329" s="178"/>
      <c r="X1329" s="169"/>
      <c r="Y1329" s="169"/>
      <c r="AB1329" s="77"/>
      <c r="AC1329" s="420"/>
      <c r="AD1329" s="420"/>
      <c r="AE1329" s="420"/>
      <c r="AF1329" s="420"/>
      <c r="AG1329" s="420"/>
      <c r="AH1329" s="420"/>
      <c r="AI1329" s="407"/>
      <c r="AJ1329" s="55"/>
    </row>
    <row r="1330" spans="19:36">
      <c r="S1330" s="169"/>
      <c r="T1330" s="169"/>
      <c r="W1330" s="178"/>
      <c r="X1330" s="169"/>
      <c r="Y1330" s="169"/>
      <c r="AB1330" s="77"/>
      <c r="AC1330" s="420"/>
      <c r="AD1330" s="420"/>
      <c r="AE1330" s="420"/>
      <c r="AF1330" s="420"/>
      <c r="AG1330" s="420"/>
      <c r="AH1330" s="420"/>
      <c r="AI1330" s="407"/>
      <c r="AJ1330" s="55"/>
    </row>
    <row r="1331" spans="19:36">
      <c r="S1331" s="169"/>
      <c r="T1331" s="169"/>
      <c r="W1331" s="178"/>
      <c r="X1331" s="169"/>
      <c r="Y1331" s="169"/>
      <c r="AB1331" s="77"/>
      <c r="AC1331" s="420"/>
      <c r="AD1331" s="420"/>
      <c r="AE1331" s="420"/>
      <c r="AF1331" s="420"/>
      <c r="AG1331" s="420"/>
      <c r="AH1331" s="420"/>
      <c r="AI1331" s="407"/>
      <c r="AJ1331" s="55"/>
    </row>
    <row r="1332" spans="19:36">
      <c r="S1332" s="169"/>
      <c r="T1332" s="169"/>
      <c r="W1332" s="178"/>
      <c r="X1332" s="169"/>
      <c r="Y1332" s="169"/>
      <c r="AB1332" s="77"/>
      <c r="AC1332" s="420"/>
      <c r="AD1332" s="420"/>
      <c r="AE1332" s="420"/>
      <c r="AF1332" s="420"/>
      <c r="AG1332" s="420"/>
      <c r="AH1332" s="420"/>
      <c r="AI1332" s="407"/>
      <c r="AJ1332" s="55"/>
    </row>
    <row r="1333" spans="19:36">
      <c r="S1333" s="169"/>
      <c r="T1333" s="169"/>
      <c r="W1333" s="178"/>
      <c r="X1333" s="169"/>
      <c r="Y1333" s="169"/>
      <c r="AB1333" s="77"/>
      <c r="AC1333" s="420"/>
      <c r="AD1333" s="420"/>
      <c r="AE1333" s="420"/>
      <c r="AF1333" s="420"/>
      <c r="AG1333" s="420"/>
      <c r="AH1333" s="420"/>
      <c r="AI1333" s="407"/>
      <c r="AJ1333" s="55"/>
    </row>
    <row r="1334" spans="19:36">
      <c r="S1334" s="169"/>
      <c r="T1334" s="169"/>
      <c r="W1334" s="178"/>
      <c r="X1334" s="169"/>
      <c r="Y1334" s="169"/>
      <c r="AB1334" s="77"/>
      <c r="AC1334" s="420"/>
      <c r="AD1334" s="420"/>
      <c r="AE1334" s="420"/>
      <c r="AF1334" s="420"/>
      <c r="AG1334" s="420"/>
      <c r="AH1334" s="420"/>
      <c r="AI1334" s="407"/>
      <c r="AJ1334" s="55"/>
    </row>
    <row r="1335" spans="19:36">
      <c r="S1335" s="169"/>
      <c r="T1335" s="169"/>
      <c r="W1335" s="178"/>
      <c r="X1335" s="169"/>
      <c r="Y1335" s="169"/>
      <c r="AB1335" s="77"/>
      <c r="AC1335" s="420"/>
      <c r="AD1335" s="420"/>
      <c r="AE1335" s="420"/>
      <c r="AF1335" s="420"/>
      <c r="AG1335" s="420"/>
      <c r="AH1335" s="420"/>
      <c r="AI1335" s="407"/>
      <c r="AJ1335" s="55"/>
    </row>
    <row r="1336" spans="19:36">
      <c r="S1336" s="169"/>
      <c r="T1336" s="169"/>
      <c r="W1336" s="178"/>
      <c r="X1336" s="169"/>
      <c r="Y1336" s="169"/>
      <c r="AB1336" s="77"/>
      <c r="AC1336" s="420"/>
      <c r="AD1336" s="420"/>
      <c r="AE1336" s="420"/>
      <c r="AF1336" s="420"/>
      <c r="AG1336" s="420"/>
      <c r="AH1336" s="420"/>
      <c r="AI1336" s="407"/>
      <c r="AJ1336" s="55"/>
    </row>
    <row r="1337" spans="19:36">
      <c r="S1337" s="169"/>
      <c r="T1337" s="169"/>
      <c r="W1337" s="178"/>
      <c r="X1337" s="169"/>
      <c r="Y1337" s="169"/>
      <c r="AB1337" s="77"/>
      <c r="AC1337" s="420"/>
      <c r="AD1337" s="420"/>
      <c r="AE1337" s="420"/>
      <c r="AF1337" s="420"/>
      <c r="AG1337" s="420"/>
      <c r="AH1337" s="420"/>
      <c r="AI1337" s="407"/>
      <c r="AJ1337" s="55"/>
    </row>
    <row r="1338" spans="19:36">
      <c r="S1338" s="169"/>
      <c r="T1338" s="169"/>
      <c r="W1338" s="178"/>
      <c r="X1338" s="169"/>
      <c r="Y1338" s="169"/>
      <c r="AB1338" s="77"/>
      <c r="AC1338" s="420"/>
      <c r="AD1338" s="420"/>
      <c r="AE1338" s="420"/>
      <c r="AF1338" s="420"/>
      <c r="AG1338" s="420"/>
      <c r="AH1338" s="420"/>
      <c r="AI1338" s="407"/>
      <c r="AJ1338" s="55"/>
    </row>
    <row r="1339" spans="19:36">
      <c r="S1339" s="169"/>
      <c r="T1339" s="169"/>
      <c r="W1339" s="178"/>
      <c r="X1339" s="169"/>
      <c r="Y1339" s="169"/>
      <c r="AB1339" s="77"/>
      <c r="AC1339" s="420"/>
      <c r="AD1339" s="420"/>
      <c r="AE1339" s="420"/>
      <c r="AF1339" s="420"/>
      <c r="AG1339" s="420"/>
      <c r="AH1339" s="420"/>
      <c r="AI1339" s="407"/>
      <c r="AJ1339" s="55"/>
    </row>
    <row r="1340" spans="19:36">
      <c r="S1340" s="169"/>
      <c r="T1340" s="169"/>
      <c r="W1340" s="178"/>
      <c r="X1340" s="169"/>
      <c r="Y1340" s="169"/>
      <c r="AB1340" s="77"/>
      <c r="AC1340" s="420"/>
      <c r="AD1340" s="420"/>
      <c r="AE1340" s="420"/>
      <c r="AF1340" s="420"/>
      <c r="AG1340" s="420"/>
      <c r="AH1340" s="420"/>
      <c r="AI1340" s="407"/>
      <c r="AJ1340" s="55"/>
    </row>
    <row r="1341" spans="19:36">
      <c r="S1341" s="169"/>
      <c r="T1341" s="169"/>
      <c r="W1341" s="178"/>
      <c r="X1341" s="169"/>
      <c r="Y1341" s="169"/>
      <c r="AB1341" s="77"/>
      <c r="AC1341" s="420"/>
      <c r="AD1341" s="420"/>
      <c r="AE1341" s="420"/>
      <c r="AF1341" s="420"/>
      <c r="AG1341" s="420"/>
      <c r="AH1341" s="420"/>
      <c r="AI1341" s="407"/>
      <c r="AJ1341" s="55"/>
    </row>
    <row r="1342" spans="19:36">
      <c r="S1342" s="169"/>
      <c r="T1342" s="169"/>
      <c r="W1342" s="178"/>
      <c r="X1342" s="169"/>
      <c r="Y1342" s="169"/>
      <c r="AB1342" s="77"/>
      <c r="AC1342" s="420"/>
      <c r="AD1342" s="420"/>
      <c r="AE1342" s="420"/>
      <c r="AF1342" s="420"/>
      <c r="AG1342" s="420"/>
      <c r="AH1342" s="420"/>
      <c r="AI1342" s="407"/>
      <c r="AJ1342" s="55"/>
    </row>
    <row r="1343" spans="19:36">
      <c r="S1343" s="169"/>
      <c r="T1343" s="169"/>
      <c r="W1343" s="178"/>
      <c r="X1343" s="169"/>
      <c r="Y1343" s="169"/>
      <c r="AB1343" s="77"/>
      <c r="AC1343" s="420"/>
      <c r="AD1343" s="420"/>
      <c r="AE1343" s="420"/>
      <c r="AF1343" s="420"/>
      <c r="AG1343" s="420"/>
      <c r="AH1343" s="420"/>
      <c r="AI1343" s="407"/>
      <c r="AJ1343" s="55"/>
    </row>
    <row r="1344" spans="19:36">
      <c r="S1344" s="169"/>
      <c r="T1344" s="169"/>
      <c r="W1344" s="178"/>
      <c r="X1344" s="169"/>
      <c r="Y1344" s="169"/>
      <c r="AB1344" s="77"/>
      <c r="AC1344" s="420"/>
      <c r="AD1344" s="420"/>
      <c r="AE1344" s="420"/>
      <c r="AF1344" s="420"/>
      <c r="AG1344" s="420"/>
      <c r="AH1344" s="420"/>
      <c r="AI1344" s="407"/>
      <c r="AJ1344" s="55"/>
    </row>
    <row r="1345" spans="19:36">
      <c r="S1345" s="169"/>
      <c r="T1345" s="169"/>
      <c r="W1345" s="178"/>
      <c r="X1345" s="169"/>
      <c r="Y1345" s="169"/>
      <c r="AB1345" s="77"/>
      <c r="AC1345" s="420"/>
      <c r="AD1345" s="420"/>
      <c r="AE1345" s="420"/>
      <c r="AF1345" s="420"/>
      <c r="AG1345" s="420"/>
      <c r="AH1345" s="420"/>
      <c r="AI1345" s="407"/>
      <c r="AJ1345" s="55"/>
    </row>
    <row r="1346" spans="19:36">
      <c r="S1346" s="169"/>
      <c r="T1346" s="169"/>
      <c r="W1346" s="178"/>
      <c r="X1346" s="169"/>
      <c r="Y1346" s="169"/>
      <c r="AB1346" s="77"/>
      <c r="AC1346" s="420"/>
      <c r="AD1346" s="420"/>
      <c r="AE1346" s="420"/>
      <c r="AF1346" s="420"/>
      <c r="AG1346" s="420"/>
      <c r="AH1346" s="420"/>
      <c r="AI1346" s="407"/>
      <c r="AJ1346" s="55"/>
    </row>
    <row r="1347" spans="19:36">
      <c r="S1347" s="169"/>
      <c r="T1347" s="169"/>
      <c r="W1347" s="178"/>
      <c r="X1347" s="169"/>
      <c r="Y1347" s="169"/>
      <c r="AB1347" s="77"/>
      <c r="AC1347" s="420"/>
      <c r="AD1347" s="420"/>
      <c r="AE1347" s="420"/>
      <c r="AF1347" s="420"/>
      <c r="AG1347" s="420"/>
      <c r="AH1347" s="420"/>
      <c r="AI1347" s="407"/>
      <c r="AJ1347" s="55"/>
    </row>
    <row r="1348" spans="19:36">
      <c r="S1348" s="169"/>
      <c r="T1348" s="169"/>
      <c r="W1348" s="178"/>
      <c r="X1348" s="169"/>
      <c r="Y1348" s="169"/>
      <c r="AB1348" s="77"/>
      <c r="AC1348" s="420"/>
      <c r="AD1348" s="420"/>
      <c r="AE1348" s="420"/>
      <c r="AF1348" s="420"/>
      <c r="AG1348" s="420"/>
      <c r="AH1348" s="420"/>
      <c r="AI1348" s="407"/>
      <c r="AJ1348" s="55"/>
    </row>
    <row r="1349" spans="19:36">
      <c r="S1349" s="169"/>
      <c r="T1349" s="169"/>
      <c r="W1349" s="178"/>
      <c r="X1349" s="169"/>
      <c r="Y1349" s="169"/>
      <c r="AB1349" s="77"/>
      <c r="AC1349" s="420"/>
      <c r="AD1349" s="420"/>
      <c r="AE1349" s="420"/>
      <c r="AF1349" s="420"/>
      <c r="AG1349" s="420"/>
      <c r="AH1349" s="420"/>
      <c r="AI1349" s="407"/>
      <c r="AJ1349" s="55"/>
    </row>
    <row r="1350" spans="19:36">
      <c r="S1350" s="169"/>
      <c r="T1350" s="169"/>
      <c r="W1350" s="178"/>
      <c r="X1350" s="169"/>
      <c r="Y1350" s="169"/>
      <c r="AB1350" s="77"/>
      <c r="AC1350" s="420"/>
      <c r="AD1350" s="420"/>
      <c r="AE1350" s="420"/>
      <c r="AF1350" s="420"/>
      <c r="AG1350" s="420"/>
      <c r="AH1350" s="420"/>
      <c r="AI1350" s="407"/>
      <c r="AJ1350" s="55"/>
    </row>
    <row r="1351" spans="19:36">
      <c r="S1351" s="169"/>
      <c r="T1351" s="169"/>
      <c r="W1351" s="178"/>
      <c r="X1351" s="169"/>
      <c r="Y1351" s="169"/>
      <c r="AB1351" s="77"/>
      <c r="AC1351" s="420"/>
      <c r="AD1351" s="420"/>
      <c r="AE1351" s="420"/>
      <c r="AF1351" s="420"/>
      <c r="AG1351" s="420"/>
      <c r="AH1351" s="420"/>
      <c r="AI1351" s="407"/>
      <c r="AJ1351" s="55"/>
    </row>
    <row r="1352" spans="19:36">
      <c r="S1352" s="169"/>
      <c r="T1352" s="169"/>
      <c r="W1352" s="178"/>
      <c r="X1352" s="169"/>
      <c r="Y1352" s="169"/>
      <c r="AB1352" s="77"/>
      <c r="AC1352" s="420"/>
      <c r="AD1352" s="420"/>
      <c r="AE1352" s="420"/>
      <c r="AF1352" s="420"/>
      <c r="AG1352" s="420"/>
      <c r="AH1352" s="420"/>
      <c r="AI1352" s="407"/>
      <c r="AJ1352" s="55"/>
    </row>
    <row r="1353" spans="19:36">
      <c r="S1353" s="169"/>
      <c r="T1353" s="169"/>
      <c r="W1353" s="178"/>
      <c r="X1353" s="169"/>
      <c r="Y1353" s="169"/>
      <c r="AB1353" s="77"/>
      <c r="AC1353" s="420"/>
      <c r="AD1353" s="420"/>
      <c r="AE1353" s="420"/>
      <c r="AF1353" s="420"/>
      <c r="AG1353" s="420"/>
      <c r="AH1353" s="420"/>
      <c r="AI1353" s="407"/>
      <c r="AJ1353" s="55"/>
    </row>
    <row r="1354" spans="19:36">
      <c r="S1354" s="169"/>
      <c r="T1354" s="169"/>
      <c r="W1354" s="178"/>
      <c r="X1354" s="169"/>
      <c r="Y1354" s="169"/>
      <c r="AB1354" s="77"/>
      <c r="AC1354" s="420"/>
      <c r="AD1354" s="420"/>
      <c r="AE1354" s="420"/>
      <c r="AF1354" s="420"/>
      <c r="AG1354" s="420"/>
      <c r="AH1354" s="420"/>
      <c r="AI1354" s="407"/>
      <c r="AJ1354" s="55"/>
    </row>
    <row r="1355" spans="19:36">
      <c r="S1355" s="169"/>
      <c r="T1355" s="169"/>
      <c r="W1355" s="178"/>
      <c r="X1355" s="169"/>
      <c r="Y1355" s="169"/>
      <c r="AB1355" s="77"/>
      <c r="AC1355" s="420"/>
      <c r="AD1355" s="420"/>
      <c r="AE1355" s="420"/>
      <c r="AF1355" s="420"/>
      <c r="AG1355" s="420"/>
      <c r="AH1355" s="420"/>
      <c r="AI1355" s="407"/>
      <c r="AJ1355" s="55"/>
    </row>
    <row r="1356" spans="19:36">
      <c r="S1356" s="169"/>
      <c r="T1356" s="169"/>
      <c r="W1356" s="178"/>
      <c r="X1356" s="169"/>
      <c r="Y1356" s="169"/>
      <c r="AB1356" s="77"/>
      <c r="AC1356" s="420"/>
      <c r="AD1356" s="420"/>
      <c r="AE1356" s="420"/>
      <c r="AF1356" s="420"/>
      <c r="AG1356" s="420"/>
      <c r="AH1356" s="420"/>
      <c r="AI1356" s="407"/>
      <c r="AJ1356" s="55"/>
    </row>
    <row r="1357" spans="19:36">
      <c r="S1357" s="169"/>
      <c r="T1357" s="169"/>
      <c r="W1357" s="178"/>
      <c r="X1357" s="169"/>
      <c r="Y1357" s="169"/>
      <c r="AB1357" s="77"/>
      <c r="AC1357" s="420"/>
      <c r="AD1357" s="420"/>
      <c r="AE1357" s="420"/>
      <c r="AF1357" s="420"/>
      <c r="AG1357" s="420"/>
      <c r="AH1357" s="420"/>
      <c r="AI1357" s="407"/>
      <c r="AJ1357" s="55"/>
    </row>
    <row r="1358" spans="19:36">
      <c r="S1358" s="169"/>
      <c r="T1358" s="169"/>
      <c r="W1358" s="178"/>
      <c r="X1358" s="169"/>
      <c r="Y1358" s="169"/>
      <c r="AB1358" s="77"/>
      <c r="AC1358" s="420"/>
      <c r="AD1358" s="420"/>
      <c r="AE1358" s="420"/>
      <c r="AF1358" s="420"/>
      <c r="AG1358" s="420"/>
      <c r="AH1358" s="420"/>
      <c r="AI1358" s="407"/>
      <c r="AJ1358" s="55"/>
    </row>
    <row r="1359" spans="19:36">
      <c r="S1359" s="169"/>
      <c r="T1359" s="169"/>
      <c r="W1359" s="178"/>
      <c r="X1359" s="169"/>
      <c r="Y1359" s="169"/>
      <c r="AB1359" s="77"/>
      <c r="AC1359" s="420"/>
      <c r="AD1359" s="420"/>
      <c r="AE1359" s="420"/>
      <c r="AF1359" s="420"/>
      <c r="AG1359" s="420"/>
      <c r="AH1359" s="420"/>
      <c r="AI1359" s="407"/>
      <c r="AJ1359" s="55"/>
    </row>
    <row r="1360" spans="19:36">
      <c r="S1360" s="169"/>
      <c r="T1360" s="169"/>
      <c r="W1360" s="178"/>
      <c r="X1360" s="169"/>
      <c r="Y1360" s="169"/>
      <c r="AB1360" s="77"/>
      <c r="AC1360" s="420"/>
      <c r="AD1360" s="420"/>
      <c r="AE1360" s="420"/>
      <c r="AF1360" s="420"/>
      <c r="AG1360" s="420"/>
      <c r="AH1360" s="420"/>
      <c r="AI1360" s="407"/>
      <c r="AJ1360" s="55"/>
    </row>
    <row r="1361" spans="19:36">
      <c r="S1361" s="169"/>
      <c r="T1361" s="169"/>
      <c r="W1361" s="178"/>
      <c r="X1361" s="169"/>
      <c r="Y1361" s="169"/>
      <c r="AB1361" s="77"/>
      <c r="AC1361" s="420"/>
      <c r="AD1361" s="420"/>
      <c r="AE1361" s="420"/>
      <c r="AF1361" s="420"/>
      <c r="AG1361" s="420"/>
      <c r="AH1361" s="420"/>
      <c r="AI1361" s="407"/>
      <c r="AJ1361" s="55"/>
    </row>
    <row r="1362" spans="19:36">
      <c r="S1362" s="169"/>
      <c r="T1362" s="169"/>
      <c r="W1362" s="178"/>
      <c r="X1362" s="169"/>
      <c r="Y1362" s="169"/>
      <c r="AB1362" s="77"/>
      <c r="AC1362" s="420"/>
      <c r="AD1362" s="420"/>
      <c r="AE1362" s="420"/>
      <c r="AF1362" s="420"/>
      <c r="AG1362" s="420"/>
      <c r="AH1362" s="420"/>
      <c r="AI1362" s="407"/>
      <c r="AJ1362" s="55"/>
    </row>
    <row r="1363" spans="19:36">
      <c r="S1363" s="169"/>
      <c r="T1363" s="169"/>
      <c r="W1363" s="178"/>
      <c r="X1363" s="169"/>
      <c r="Y1363" s="169"/>
      <c r="AB1363" s="77"/>
      <c r="AC1363" s="420"/>
      <c r="AD1363" s="420"/>
      <c r="AE1363" s="420"/>
      <c r="AF1363" s="420"/>
      <c r="AG1363" s="420"/>
      <c r="AH1363" s="420"/>
      <c r="AI1363" s="407"/>
      <c r="AJ1363" s="55"/>
    </row>
    <row r="1364" spans="19:36">
      <c r="S1364" s="169"/>
      <c r="T1364" s="169"/>
      <c r="W1364" s="178"/>
      <c r="X1364" s="169"/>
      <c r="Y1364" s="169"/>
      <c r="AB1364" s="77"/>
      <c r="AC1364" s="420"/>
      <c r="AD1364" s="420"/>
      <c r="AE1364" s="420"/>
      <c r="AF1364" s="420"/>
      <c r="AG1364" s="420"/>
      <c r="AH1364" s="420"/>
      <c r="AI1364" s="407"/>
      <c r="AJ1364" s="55"/>
    </row>
    <row r="1365" spans="19:36">
      <c r="S1365" s="169"/>
      <c r="T1365" s="169"/>
      <c r="W1365" s="178"/>
      <c r="X1365" s="169"/>
      <c r="Y1365" s="169"/>
      <c r="AB1365" s="77"/>
      <c r="AC1365" s="420"/>
      <c r="AD1365" s="420"/>
      <c r="AE1365" s="420"/>
      <c r="AF1365" s="420"/>
      <c r="AG1365" s="420"/>
      <c r="AH1365" s="420"/>
      <c r="AI1365" s="407"/>
      <c r="AJ1365" s="55"/>
    </row>
    <row r="1366" spans="19:36">
      <c r="S1366" s="169"/>
      <c r="T1366" s="169"/>
      <c r="W1366" s="178"/>
      <c r="X1366" s="169"/>
      <c r="Y1366" s="169"/>
      <c r="AB1366" s="77"/>
      <c r="AC1366" s="420"/>
      <c r="AD1366" s="420"/>
      <c r="AE1366" s="420"/>
      <c r="AF1366" s="420"/>
      <c r="AG1366" s="420"/>
      <c r="AH1366" s="420"/>
      <c r="AI1366" s="407"/>
      <c r="AJ1366" s="55"/>
    </row>
    <row r="1367" spans="19:36">
      <c r="S1367" s="169"/>
      <c r="T1367" s="169"/>
      <c r="W1367" s="178"/>
      <c r="X1367" s="169"/>
      <c r="Y1367" s="169"/>
      <c r="AB1367" s="77"/>
      <c r="AC1367" s="420"/>
      <c r="AD1367" s="420"/>
      <c r="AE1367" s="420"/>
      <c r="AF1367" s="420"/>
      <c r="AG1367" s="420"/>
      <c r="AH1367" s="420"/>
      <c r="AI1367" s="407"/>
      <c r="AJ1367" s="55"/>
    </row>
    <row r="1368" spans="19:36">
      <c r="S1368" s="169"/>
      <c r="T1368" s="169"/>
      <c r="W1368" s="178"/>
      <c r="X1368" s="169"/>
      <c r="Y1368" s="169"/>
      <c r="AB1368" s="77"/>
      <c r="AC1368" s="420"/>
      <c r="AD1368" s="420"/>
      <c r="AE1368" s="420"/>
      <c r="AF1368" s="420"/>
      <c r="AG1368" s="420"/>
      <c r="AH1368" s="420"/>
      <c r="AI1368" s="407"/>
      <c r="AJ1368" s="55"/>
    </row>
    <row r="1369" spans="19:36">
      <c r="S1369" s="169"/>
      <c r="T1369" s="169"/>
      <c r="W1369" s="178"/>
      <c r="X1369" s="169"/>
      <c r="Y1369" s="169"/>
      <c r="AB1369" s="77"/>
      <c r="AC1369" s="420"/>
      <c r="AD1369" s="420"/>
      <c r="AE1369" s="420"/>
      <c r="AF1369" s="420"/>
      <c r="AG1369" s="420"/>
      <c r="AH1369" s="420"/>
      <c r="AI1369" s="407"/>
      <c r="AJ1369" s="55"/>
    </row>
    <row r="1370" spans="19:36">
      <c r="S1370" s="169"/>
      <c r="T1370" s="169"/>
      <c r="W1370" s="178"/>
      <c r="X1370" s="169"/>
      <c r="Y1370" s="169"/>
      <c r="AB1370" s="77"/>
      <c r="AC1370" s="420"/>
      <c r="AD1370" s="420"/>
      <c r="AE1370" s="420"/>
      <c r="AF1370" s="420"/>
      <c r="AG1370" s="420"/>
      <c r="AH1370" s="420"/>
      <c r="AI1370" s="407"/>
      <c r="AJ1370" s="55"/>
    </row>
    <row r="1371" spans="19:36">
      <c r="S1371" s="169"/>
      <c r="T1371" s="169"/>
      <c r="W1371" s="178"/>
      <c r="X1371" s="169"/>
      <c r="Y1371" s="169"/>
      <c r="AB1371" s="77"/>
      <c r="AC1371" s="420"/>
      <c r="AD1371" s="420"/>
      <c r="AE1371" s="420"/>
      <c r="AF1371" s="420"/>
      <c r="AG1371" s="420"/>
      <c r="AH1371" s="420"/>
      <c r="AI1371" s="407"/>
      <c r="AJ1371" s="55"/>
    </row>
    <row r="1372" spans="19:36">
      <c r="S1372" s="169"/>
      <c r="T1372" s="169"/>
      <c r="W1372" s="178"/>
      <c r="X1372" s="169"/>
      <c r="Y1372" s="169"/>
      <c r="AB1372" s="77"/>
      <c r="AC1372" s="420"/>
      <c r="AD1372" s="420"/>
      <c r="AE1372" s="420"/>
      <c r="AF1372" s="420"/>
      <c r="AG1372" s="420"/>
      <c r="AH1372" s="420"/>
      <c r="AI1372" s="407"/>
      <c r="AJ1372" s="55"/>
    </row>
    <row r="1373" spans="19:36">
      <c r="S1373" s="169"/>
      <c r="T1373" s="169"/>
      <c r="W1373" s="178"/>
      <c r="X1373" s="169"/>
      <c r="Y1373" s="169"/>
      <c r="AB1373" s="77"/>
      <c r="AC1373" s="420"/>
      <c r="AD1373" s="420"/>
      <c r="AE1373" s="420"/>
      <c r="AF1373" s="420"/>
      <c r="AG1373" s="420"/>
      <c r="AH1373" s="420"/>
      <c r="AI1373" s="407"/>
      <c r="AJ1373" s="55"/>
    </row>
    <row r="1374" spans="19:36">
      <c r="S1374" s="169"/>
      <c r="T1374" s="169"/>
      <c r="W1374" s="178"/>
      <c r="X1374" s="169"/>
      <c r="Y1374" s="169"/>
      <c r="AB1374" s="77"/>
      <c r="AC1374" s="420"/>
      <c r="AD1374" s="420"/>
      <c r="AE1374" s="420"/>
      <c r="AF1374" s="420"/>
      <c r="AG1374" s="420"/>
      <c r="AH1374" s="420"/>
      <c r="AI1374" s="407"/>
      <c r="AJ1374" s="55"/>
    </row>
    <row r="1375" spans="19:36">
      <c r="S1375" s="169"/>
      <c r="T1375" s="169"/>
      <c r="W1375" s="178"/>
      <c r="X1375" s="169"/>
      <c r="Y1375" s="169"/>
      <c r="AB1375" s="77"/>
      <c r="AC1375" s="420"/>
      <c r="AD1375" s="420"/>
      <c r="AE1375" s="420"/>
      <c r="AF1375" s="420"/>
      <c r="AG1375" s="420"/>
      <c r="AH1375" s="420"/>
      <c r="AI1375" s="407"/>
      <c r="AJ1375" s="55"/>
    </row>
    <row r="1376" spans="19:36">
      <c r="S1376" s="169"/>
      <c r="T1376" s="169"/>
      <c r="W1376" s="178"/>
      <c r="X1376" s="169"/>
      <c r="Y1376" s="169"/>
      <c r="AB1376" s="77"/>
      <c r="AC1376" s="420"/>
      <c r="AD1376" s="420"/>
      <c r="AE1376" s="420"/>
      <c r="AF1376" s="420"/>
      <c r="AG1376" s="420"/>
      <c r="AH1376" s="420"/>
      <c r="AI1376" s="407"/>
      <c r="AJ1376" s="55"/>
    </row>
    <row r="1377" spans="19:36">
      <c r="S1377" s="169"/>
      <c r="T1377" s="169"/>
      <c r="W1377" s="178"/>
      <c r="X1377" s="169"/>
      <c r="Y1377" s="169"/>
      <c r="AB1377" s="77"/>
      <c r="AC1377" s="420"/>
      <c r="AD1377" s="420"/>
      <c r="AE1377" s="420"/>
      <c r="AF1377" s="420"/>
      <c r="AG1377" s="420"/>
      <c r="AH1377" s="420"/>
      <c r="AI1377" s="407"/>
      <c r="AJ1377" s="55"/>
    </row>
    <row r="1378" spans="19:36">
      <c r="S1378" s="169"/>
      <c r="T1378" s="169"/>
      <c r="W1378" s="178"/>
      <c r="X1378" s="169"/>
      <c r="Y1378" s="169"/>
      <c r="AB1378" s="77"/>
      <c r="AC1378" s="420"/>
      <c r="AD1378" s="420"/>
      <c r="AE1378" s="420"/>
      <c r="AF1378" s="420"/>
      <c r="AG1378" s="420"/>
      <c r="AH1378" s="420"/>
      <c r="AI1378" s="407"/>
      <c r="AJ1378" s="55"/>
    </row>
    <row r="1379" spans="19:36">
      <c r="S1379" s="169"/>
      <c r="T1379" s="169"/>
      <c r="W1379" s="178"/>
      <c r="X1379" s="169"/>
      <c r="Y1379" s="169"/>
      <c r="AB1379" s="77"/>
      <c r="AC1379" s="420"/>
      <c r="AD1379" s="420"/>
      <c r="AE1379" s="420"/>
      <c r="AF1379" s="420"/>
      <c r="AG1379" s="420"/>
      <c r="AH1379" s="420"/>
      <c r="AI1379" s="407"/>
      <c r="AJ1379" s="55"/>
    </row>
    <row r="1380" spans="19:36">
      <c r="S1380" s="169"/>
      <c r="T1380" s="169"/>
      <c r="W1380" s="178"/>
      <c r="X1380" s="169"/>
      <c r="Y1380" s="169"/>
      <c r="AB1380" s="77"/>
      <c r="AC1380" s="420"/>
      <c r="AD1380" s="420"/>
      <c r="AE1380" s="420"/>
      <c r="AF1380" s="420"/>
      <c r="AG1380" s="420"/>
      <c r="AH1380" s="420"/>
      <c r="AI1380" s="407"/>
      <c r="AJ1380" s="55"/>
    </row>
    <row r="1381" spans="19:36">
      <c r="S1381" s="169"/>
      <c r="T1381" s="169"/>
      <c r="W1381" s="178"/>
      <c r="X1381" s="169"/>
      <c r="Y1381" s="169"/>
      <c r="AB1381" s="77"/>
      <c r="AC1381" s="420"/>
      <c r="AD1381" s="420"/>
      <c r="AE1381" s="420"/>
      <c r="AF1381" s="420"/>
      <c r="AG1381" s="420"/>
      <c r="AH1381" s="420"/>
      <c r="AI1381" s="407"/>
      <c r="AJ1381" s="55"/>
    </row>
    <row r="1382" spans="19:36">
      <c r="S1382" s="169"/>
      <c r="T1382" s="169"/>
      <c r="W1382" s="178"/>
      <c r="X1382" s="169"/>
      <c r="Y1382" s="169"/>
      <c r="AB1382" s="77"/>
      <c r="AC1382" s="420"/>
      <c r="AD1382" s="420"/>
      <c r="AE1382" s="420"/>
      <c r="AF1382" s="420"/>
      <c r="AG1382" s="420"/>
      <c r="AH1382" s="420"/>
      <c r="AI1382" s="407"/>
      <c r="AJ1382" s="55"/>
    </row>
    <row r="1383" spans="19:36">
      <c r="S1383" s="169"/>
      <c r="T1383" s="169"/>
      <c r="W1383" s="178"/>
      <c r="X1383" s="169"/>
      <c r="Y1383" s="169"/>
      <c r="AB1383" s="77"/>
      <c r="AC1383" s="420"/>
      <c r="AD1383" s="420"/>
      <c r="AE1383" s="420"/>
      <c r="AF1383" s="420"/>
      <c r="AG1383" s="420"/>
      <c r="AH1383" s="420"/>
      <c r="AI1383" s="407"/>
      <c r="AJ1383" s="55"/>
    </row>
    <row r="1384" spans="19:36">
      <c r="S1384" s="169"/>
      <c r="T1384" s="169"/>
      <c r="W1384" s="178"/>
      <c r="X1384" s="169"/>
      <c r="Y1384" s="169"/>
      <c r="AB1384" s="77"/>
      <c r="AC1384" s="420"/>
      <c r="AD1384" s="420"/>
      <c r="AE1384" s="420"/>
      <c r="AF1384" s="420"/>
      <c r="AG1384" s="420"/>
      <c r="AH1384" s="420"/>
      <c r="AI1384" s="407"/>
      <c r="AJ1384" s="55"/>
    </row>
    <row r="1385" spans="19:36">
      <c r="S1385" s="169"/>
      <c r="T1385" s="169"/>
      <c r="W1385" s="178"/>
      <c r="X1385" s="169"/>
      <c r="Y1385" s="169"/>
      <c r="AB1385" s="77"/>
      <c r="AC1385" s="420"/>
      <c r="AD1385" s="420"/>
      <c r="AE1385" s="420"/>
      <c r="AF1385" s="420"/>
      <c r="AG1385" s="420"/>
      <c r="AH1385" s="420"/>
      <c r="AI1385" s="407"/>
      <c r="AJ1385" s="55"/>
    </row>
    <row r="1386" spans="19:36">
      <c r="S1386" s="169"/>
      <c r="T1386" s="169"/>
      <c r="W1386" s="178"/>
      <c r="X1386" s="169"/>
      <c r="Y1386" s="169"/>
      <c r="AB1386" s="77"/>
      <c r="AC1386" s="420"/>
      <c r="AD1386" s="420"/>
      <c r="AE1386" s="420"/>
      <c r="AF1386" s="420"/>
      <c r="AG1386" s="420"/>
      <c r="AH1386" s="420"/>
      <c r="AI1386" s="407"/>
      <c r="AJ1386" s="55"/>
    </row>
    <row r="1387" spans="19:36">
      <c r="S1387" s="169"/>
      <c r="T1387" s="169"/>
      <c r="W1387" s="178"/>
      <c r="X1387" s="169"/>
      <c r="Y1387" s="169"/>
      <c r="AB1387" s="77"/>
      <c r="AC1387" s="420"/>
      <c r="AD1387" s="420"/>
      <c r="AE1387" s="420"/>
      <c r="AF1387" s="420"/>
      <c r="AG1387" s="420"/>
      <c r="AH1387" s="420"/>
      <c r="AI1387" s="407"/>
      <c r="AJ1387" s="55"/>
    </row>
    <row r="1388" spans="19:36">
      <c r="S1388" s="169"/>
      <c r="T1388" s="169"/>
      <c r="W1388" s="178"/>
      <c r="X1388" s="169"/>
      <c r="Y1388" s="169"/>
      <c r="AB1388" s="77"/>
      <c r="AC1388" s="420"/>
      <c r="AD1388" s="420"/>
      <c r="AE1388" s="420"/>
      <c r="AF1388" s="420"/>
      <c r="AG1388" s="420"/>
      <c r="AH1388" s="420"/>
      <c r="AI1388" s="407"/>
      <c r="AJ1388" s="55"/>
    </row>
    <row r="1389" spans="19:36">
      <c r="S1389" s="169"/>
      <c r="T1389" s="169"/>
      <c r="W1389" s="178"/>
      <c r="X1389" s="169"/>
      <c r="Y1389" s="169"/>
      <c r="AB1389" s="77"/>
      <c r="AC1389" s="420"/>
      <c r="AD1389" s="420"/>
      <c r="AE1389" s="420"/>
      <c r="AF1389" s="420"/>
      <c r="AG1389" s="420"/>
      <c r="AH1389" s="420"/>
      <c r="AI1389" s="407"/>
      <c r="AJ1389" s="55"/>
    </row>
    <row r="1390" spans="19:36">
      <c r="S1390" s="169"/>
      <c r="T1390" s="169"/>
      <c r="W1390" s="178"/>
      <c r="X1390" s="169"/>
      <c r="Y1390" s="169"/>
      <c r="AB1390" s="77"/>
      <c r="AC1390" s="420"/>
      <c r="AD1390" s="420"/>
      <c r="AE1390" s="420"/>
      <c r="AF1390" s="420"/>
      <c r="AG1390" s="420"/>
      <c r="AH1390" s="420"/>
      <c r="AI1390" s="407"/>
      <c r="AJ1390" s="55"/>
    </row>
    <row r="1391" spans="19:36">
      <c r="S1391" s="169"/>
      <c r="T1391" s="169"/>
      <c r="W1391" s="178"/>
      <c r="X1391" s="169"/>
      <c r="Y1391" s="169"/>
      <c r="AB1391" s="77"/>
      <c r="AC1391" s="420"/>
      <c r="AD1391" s="420"/>
      <c r="AE1391" s="420"/>
      <c r="AF1391" s="420"/>
      <c r="AG1391" s="420"/>
      <c r="AH1391" s="420"/>
      <c r="AI1391" s="407"/>
      <c r="AJ1391" s="55"/>
    </row>
    <row r="1392" spans="19:36">
      <c r="S1392" s="169"/>
      <c r="T1392" s="169"/>
      <c r="W1392" s="178"/>
      <c r="X1392" s="169"/>
      <c r="Y1392" s="169"/>
      <c r="AB1392" s="77"/>
      <c r="AC1392" s="420"/>
      <c r="AD1392" s="420"/>
      <c r="AE1392" s="420"/>
      <c r="AF1392" s="420"/>
      <c r="AG1392" s="420"/>
      <c r="AH1392" s="420"/>
      <c r="AI1392" s="407"/>
      <c r="AJ1392" s="55"/>
    </row>
    <row r="1393" spans="19:36">
      <c r="S1393" s="169"/>
      <c r="T1393" s="169"/>
      <c r="W1393" s="178"/>
      <c r="X1393" s="169"/>
      <c r="Y1393" s="169"/>
      <c r="AB1393" s="77"/>
      <c r="AC1393" s="420"/>
      <c r="AD1393" s="420"/>
      <c r="AE1393" s="420"/>
      <c r="AF1393" s="420"/>
      <c r="AG1393" s="420"/>
      <c r="AH1393" s="420"/>
      <c r="AI1393" s="407"/>
      <c r="AJ1393" s="55"/>
    </row>
    <row r="1394" spans="19:36">
      <c r="S1394" s="169"/>
      <c r="T1394" s="169"/>
      <c r="W1394" s="178"/>
      <c r="X1394" s="169"/>
      <c r="Y1394" s="169"/>
      <c r="AB1394" s="77"/>
      <c r="AC1394" s="420"/>
      <c r="AD1394" s="420"/>
      <c r="AE1394" s="420"/>
      <c r="AF1394" s="420"/>
      <c r="AG1394" s="420"/>
      <c r="AH1394" s="420"/>
      <c r="AI1394" s="407"/>
      <c r="AJ1394" s="55"/>
    </row>
    <row r="1395" spans="19:36">
      <c r="S1395" s="169"/>
      <c r="T1395" s="169"/>
      <c r="W1395" s="178"/>
      <c r="X1395" s="169"/>
      <c r="Y1395" s="169"/>
      <c r="AB1395" s="77"/>
      <c r="AC1395" s="420"/>
      <c r="AD1395" s="420"/>
      <c r="AE1395" s="420"/>
      <c r="AF1395" s="420"/>
      <c r="AG1395" s="420"/>
      <c r="AH1395" s="420"/>
      <c r="AI1395" s="407"/>
      <c r="AJ1395" s="55"/>
    </row>
    <row r="1396" spans="19:36">
      <c r="S1396" s="169"/>
      <c r="T1396" s="169"/>
      <c r="W1396" s="178"/>
      <c r="X1396" s="169"/>
      <c r="Y1396" s="169"/>
      <c r="AB1396" s="77"/>
      <c r="AC1396" s="420"/>
      <c r="AD1396" s="420"/>
      <c r="AE1396" s="420"/>
      <c r="AF1396" s="420"/>
      <c r="AG1396" s="420"/>
      <c r="AH1396" s="420"/>
      <c r="AI1396" s="407"/>
      <c r="AJ1396" s="55"/>
    </row>
    <row r="1397" spans="19:36">
      <c r="S1397" s="169"/>
      <c r="T1397" s="169"/>
      <c r="W1397" s="178"/>
      <c r="X1397" s="169"/>
      <c r="Y1397" s="169"/>
      <c r="AB1397" s="77"/>
      <c r="AC1397" s="420"/>
      <c r="AD1397" s="420"/>
      <c r="AE1397" s="420"/>
      <c r="AF1397" s="420"/>
      <c r="AG1397" s="420"/>
      <c r="AH1397" s="420"/>
      <c r="AI1397" s="407"/>
      <c r="AJ1397" s="55"/>
    </row>
    <row r="1398" spans="19:36">
      <c r="S1398" s="169"/>
      <c r="T1398" s="169"/>
      <c r="W1398" s="178"/>
      <c r="X1398" s="169"/>
      <c r="Y1398" s="169"/>
      <c r="AB1398" s="77"/>
      <c r="AC1398" s="420"/>
      <c r="AD1398" s="420"/>
      <c r="AE1398" s="420"/>
      <c r="AF1398" s="420"/>
      <c r="AG1398" s="420"/>
      <c r="AH1398" s="420"/>
      <c r="AI1398" s="407"/>
      <c r="AJ1398" s="55"/>
    </row>
    <row r="1399" spans="19:36">
      <c r="S1399" s="169"/>
      <c r="T1399" s="169"/>
      <c r="W1399" s="178"/>
      <c r="X1399" s="169"/>
      <c r="Y1399" s="169"/>
      <c r="AB1399" s="77"/>
      <c r="AC1399" s="420"/>
      <c r="AD1399" s="420"/>
      <c r="AE1399" s="420"/>
      <c r="AF1399" s="420"/>
      <c r="AG1399" s="420"/>
      <c r="AH1399" s="420"/>
      <c r="AI1399" s="407"/>
      <c r="AJ1399" s="55"/>
    </row>
    <row r="1400" spans="19:36">
      <c r="S1400" s="169"/>
      <c r="T1400" s="169"/>
      <c r="W1400" s="178"/>
      <c r="X1400" s="169"/>
      <c r="Y1400" s="169"/>
      <c r="AB1400" s="77"/>
      <c r="AC1400" s="420"/>
      <c r="AD1400" s="420"/>
      <c r="AE1400" s="420"/>
      <c r="AF1400" s="420"/>
      <c r="AG1400" s="420"/>
      <c r="AH1400" s="420"/>
      <c r="AI1400" s="407"/>
      <c r="AJ1400" s="55"/>
    </row>
    <row r="1401" spans="19:36">
      <c r="S1401" s="169"/>
      <c r="T1401" s="169"/>
      <c r="W1401" s="178"/>
      <c r="X1401" s="169"/>
      <c r="Y1401" s="169"/>
      <c r="AB1401" s="77"/>
      <c r="AC1401" s="420"/>
      <c r="AD1401" s="420"/>
      <c r="AE1401" s="420"/>
      <c r="AF1401" s="420"/>
      <c r="AG1401" s="420"/>
      <c r="AH1401" s="420"/>
      <c r="AI1401" s="407"/>
      <c r="AJ1401" s="55"/>
    </row>
    <row r="1402" spans="19:36">
      <c r="S1402" s="169"/>
      <c r="T1402" s="169"/>
      <c r="W1402" s="178"/>
      <c r="X1402" s="169"/>
      <c r="Y1402" s="169"/>
      <c r="AB1402" s="77"/>
      <c r="AC1402" s="420"/>
      <c r="AD1402" s="420"/>
      <c r="AE1402" s="420"/>
      <c r="AF1402" s="420"/>
      <c r="AG1402" s="420"/>
      <c r="AH1402" s="420"/>
      <c r="AI1402" s="407"/>
      <c r="AJ1402" s="55"/>
    </row>
    <row r="1403" spans="19:36">
      <c r="S1403" s="169"/>
      <c r="T1403" s="169"/>
      <c r="W1403" s="178"/>
      <c r="X1403" s="169"/>
      <c r="Y1403" s="169"/>
      <c r="AB1403" s="77"/>
      <c r="AC1403" s="420"/>
      <c r="AD1403" s="420"/>
      <c r="AE1403" s="420"/>
      <c r="AF1403" s="420"/>
      <c r="AG1403" s="420"/>
      <c r="AH1403" s="420"/>
      <c r="AI1403" s="407"/>
      <c r="AJ1403" s="55"/>
    </row>
    <row r="1404" spans="19:36">
      <c r="S1404" s="169"/>
      <c r="T1404" s="169"/>
      <c r="W1404" s="178"/>
      <c r="X1404" s="169"/>
      <c r="Y1404" s="169"/>
      <c r="AB1404" s="77"/>
      <c r="AC1404" s="420"/>
      <c r="AD1404" s="420"/>
      <c r="AE1404" s="420"/>
      <c r="AF1404" s="420"/>
      <c r="AG1404" s="420"/>
      <c r="AH1404" s="420"/>
      <c r="AI1404" s="407"/>
      <c r="AJ1404" s="55"/>
    </row>
    <row r="1405" spans="19:36">
      <c r="S1405" s="169"/>
      <c r="T1405" s="169"/>
      <c r="W1405" s="178"/>
      <c r="X1405" s="169"/>
      <c r="Y1405" s="169"/>
      <c r="AB1405" s="77"/>
      <c r="AC1405" s="420"/>
      <c r="AD1405" s="420"/>
      <c r="AE1405" s="420"/>
      <c r="AF1405" s="420"/>
      <c r="AG1405" s="420"/>
      <c r="AH1405" s="420"/>
      <c r="AI1405" s="407"/>
      <c r="AJ1405" s="55"/>
    </row>
    <row r="1406" spans="19:36">
      <c r="S1406" s="169"/>
      <c r="T1406" s="169"/>
      <c r="W1406" s="178"/>
      <c r="X1406" s="169"/>
      <c r="Y1406" s="169"/>
      <c r="AB1406" s="77"/>
      <c r="AC1406" s="420"/>
      <c r="AD1406" s="420"/>
      <c r="AE1406" s="420"/>
      <c r="AF1406" s="420"/>
      <c r="AG1406" s="420"/>
      <c r="AH1406" s="420"/>
      <c r="AI1406" s="407"/>
      <c r="AJ1406" s="55"/>
    </row>
    <row r="1407" spans="19:36">
      <c r="S1407" s="169"/>
      <c r="T1407" s="169"/>
      <c r="W1407" s="178"/>
      <c r="X1407" s="169"/>
      <c r="Y1407" s="169"/>
      <c r="AB1407" s="77"/>
      <c r="AC1407" s="420"/>
      <c r="AD1407" s="420"/>
      <c r="AE1407" s="420"/>
      <c r="AF1407" s="420"/>
      <c r="AG1407" s="420"/>
      <c r="AH1407" s="420"/>
      <c r="AI1407" s="407"/>
      <c r="AJ1407" s="55"/>
    </row>
    <row r="1408" spans="19:36">
      <c r="S1408" s="169"/>
      <c r="T1408" s="169"/>
      <c r="W1408" s="178"/>
      <c r="X1408" s="169"/>
      <c r="Y1408" s="169"/>
      <c r="AB1408" s="77"/>
      <c r="AC1408" s="420"/>
      <c r="AD1408" s="420"/>
      <c r="AE1408" s="420"/>
      <c r="AF1408" s="420"/>
      <c r="AG1408" s="420"/>
      <c r="AH1408" s="420"/>
      <c r="AI1408" s="407"/>
      <c r="AJ1408" s="55"/>
    </row>
    <row r="1409" spans="19:36">
      <c r="S1409" s="169"/>
      <c r="T1409" s="169"/>
      <c r="W1409" s="178"/>
      <c r="X1409" s="169"/>
      <c r="Y1409" s="169"/>
      <c r="AB1409" s="77"/>
      <c r="AC1409" s="420"/>
      <c r="AD1409" s="420"/>
      <c r="AE1409" s="420"/>
      <c r="AF1409" s="420"/>
      <c r="AG1409" s="420"/>
      <c r="AH1409" s="420"/>
      <c r="AI1409" s="407"/>
      <c r="AJ1409" s="55"/>
    </row>
    <row r="1410" spans="19:36">
      <c r="S1410" s="169"/>
      <c r="T1410" s="169"/>
      <c r="W1410" s="178"/>
      <c r="X1410" s="169"/>
      <c r="Y1410" s="169"/>
      <c r="AB1410" s="77"/>
      <c r="AC1410" s="420"/>
      <c r="AD1410" s="420"/>
      <c r="AE1410" s="420"/>
      <c r="AF1410" s="420"/>
      <c r="AG1410" s="420"/>
      <c r="AH1410" s="420"/>
      <c r="AI1410" s="407"/>
      <c r="AJ1410" s="55"/>
    </row>
    <row r="1411" spans="19:36">
      <c r="S1411" s="169"/>
      <c r="T1411" s="169"/>
      <c r="W1411" s="178"/>
      <c r="X1411" s="169"/>
      <c r="Y1411" s="169"/>
      <c r="AB1411" s="77"/>
      <c r="AC1411" s="420"/>
      <c r="AD1411" s="420"/>
      <c r="AE1411" s="420"/>
      <c r="AF1411" s="420"/>
      <c r="AG1411" s="420"/>
      <c r="AH1411" s="420"/>
      <c r="AI1411" s="407"/>
      <c r="AJ1411" s="55"/>
    </row>
    <row r="1412" spans="19:36">
      <c r="S1412" s="169"/>
      <c r="T1412" s="169"/>
      <c r="W1412" s="178"/>
      <c r="X1412" s="169"/>
      <c r="Y1412" s="169"/>
      <c r="AB1412" s="77"/>
      <c r="AC1412" s="420"/>
      <c r="AD1412" s="420"/>
      <c r="AE1412" s="420"/>
      <c r="AF1412" s="420"/>
      <c r="AG1412" s="420"/>
      <c r="AH1412" s="420"/>
      <c r="AI1412" s="407"/>
      <c r="AJ1412" s="55"/>
    </row>
    <row r="1413" spans="19:36">
      <c r="S1413" s="169"/>
      <c r="T1413" s="169"/>
      <c r="W1413" s="178"/>
      <c r="X1413" s="169"/>
      <c r="Y1413" s="169"/>
      <c r="AB1413" s="77"/>
      <c r="AC1413" s="420"/>
      <c r="AD1413" s="420"/>
      <c r="AE1413" s="420"/>
      <c r="AF1413" s="420"/>
      <c r="AG1413" s="420"/>
      <c r="AH1413" s="420"/>
      <c r="AI1413" s="407"/>
      <c r="AJ1413" s="55"/>
    </row>
    <row r="1414" spans="19:36">
      <c r="S1414" s="169"/>
      <c r="T1414" s="169"/>
      <c r="W1414" s="178"/>
      <c r="X1414" s="169"/>
      <c r="Y1414" s="169"/>
      <c r="AB1414" s="77"/>
      <c r="AC1414" s="420"/>
      <c r="AD1414" s="420"/>
      <c r="AE1414" s="420"/>
      <c r="AF1414" s="420"/>
      <c r="AG1414" s="420"/>
      <c r="AH1414" s="420"/>
      <c r="AI1414" s="407"/>
      <c r="AJ1414" s="55"/>
    </row>
    <row r="1415" spans="19:36">
      <c r="S1415" s="169"/>
      <c r="T1415" s="169"/>
      <c r="W1415" s="178"/>
      <c r="X1415" s="169"/>
      <c r="Y1415" s="169"/>
      <c r="AB1415" s="77"/>
      <c r="AC1415" s="420"/>
      <c r="AD1415" s="420"/>
      <c r="AE1415" s="420"/>
      <c r="AF1415" s="420"/>
      <c r="AG1415" s="420"/>
      <c r="AH1415" s="420"/>
      <c r="AI1415" s="407"/>
      <c r="AJ1415" s="55"/>
    </row>
    <row r="1416" spans="19:36">
      <c r="S1416" s="169"/>
      <c r="T1416" s="169"/>
      <c r="W1416" s="178"/>
      <c r="X1416" s="169"/>
      <c r="Y1416" s="169"/>
      <c r="AB1416" s="77"/>
      <c r="AC1416" s="420"/>
      <c r="AD1416" s="420"/>
      <c r="AE1416" s="420"/>
      <c r="AF1416" s="420"/>
      <c r="AG1416" s="420"/>
      <c r="AH1416" s="420"/>
      <c r="AI1416" s="407"/>
      <c r="AJ1416" s="55"/>
    </row>
    <row r="1417" spans="19:36">
      <c r="S1417" s="169"/>
      <c r="T1417" s="169"/>
      <c r="W1417" s="178"/>
      <c r="X1417" s="169"/>
      <c r="Y1417" s="169"/>
      <c r="AB1417" s="77"/>
      <c r="AC1417" s="420"/>
      <c r="AD1417" s="420"/>
      <c r="AE1417" s="420"/>
      <c r="AF1417" s="420"/>
      <c r="AG1417" s="420"/>
      <c r="AH1417" s="420"/>
      <c r="AI1417" s="407"/>
      <c r="AJ1417" s="55"/>
    </row>
    <row r="1418" spans="19:36">
      <c r="S1418" s="169"/>
      <c r="T1418" s="169"/>
      <c r="W1418" s="178"/>
      <c r="X1418" s="169"/>
      <c r="Y1418" s="169"/>
      <c r="AB1418" s="77"/>
      <c r="AC1418" s="420"/>
      <c r="AD1418" s="420"/>
      <c r="AE1418" s="420"/>
      <c r="AF1418" s="420"/>
      <c r="AG1418" s="420"/>
      <c r="AH1418" s="420"/>
      <c r="AI1418" s="407"/>
      <c r="AJ1418" s="55"/>
    </row>
    <row r="1419" spans="19:36">
      <c r="S1419" s="169"/>
      <c r="T1419" s="169"/>
      <c r="W1419" s="178"/>
      <c r="X1419" s="169"/>
      <c r="Y1419" s="169"/>
      <c r="AB1419" s="77"/>
      <c r="AC1419" s="420"/>
      <c r="AD1419" s="420"/>
      <c r="AE1419" s="420"/>
      <c r="AF1419" s="420"/>
      <c r="AG1419" s="420"/>
      <c r="AH1419" s="420"/>
      <c r="AI1419" s="407"/>
      <c r="AJ1419" s="55"/>
    </row>
    <row r="1420" spans="19:36">
      <c r="S1420" s="169"/>
      <c r="T1420" s="169"/>
      <c r="W1420" s="178"/>
      <c r="X1420" s="169"/>
      <c r="Y1420" s="169"/>
      <c r="AB1420" s="77"/>
      <c r="AC1420" s="420"/>
      <c r="AD1420" s="420"/>
      <c r="AE1420" s="420"/>
      <c r="AF1420" s="420"/>
      <c r="AG1420" s="420"/>
      <c r="AH1420" s="420"/>
      <c r="AI1420" s="407"/>
      <c r="AJ1420" s="55"/>
    </row>
    <row r="1421" spans="19:36">
      <c r="S1421" s="169"/>
      <c r="T1421" s="169"/>
      <c r="W1421" s="178"/>
      <c r="X1421" s="169"/>
      <c r="Y1421" s="169"/>
      <c r="AB1421" s="77"/>
      <c r="AC1421" s="420"/>
      <c r="AD1421" s="420"/>
      <c r="AE1421" s="420"/>
      <c r="AF1421" s="420"/>
      <c r="AG1421" s="420"/>
      <c r="AH1421" s="420"/>
      <c r="AI1421" s="407"/>
      <c r="AJ1421" s="55"/>
    </row>
    <row r="1422" spans="19:36">
      <c r="S1422" s="169"/>
      <c r="T1422" s="169"/>
      <c r="W1422" s="178"/>
      <c r="X1422" s="169"/>
      <c r="Y1422" s="169"/>
      <c r="AB1422" s="77"/>
      <c r="AC1422" s="420"/>
      <c r="AD1422" s="420"/>
      <c r="AE1422" s="420"/>
      <c r="AF1422" s="420"/>
      <c r="AG1422" s="420"/>
      <c r="AH1422" s="420"/>
      <c r="AI1422" s="407"/>
      <c r="AJ1422" s="55"/>
    </row>
    <row r="1423" spans="19:36">
      <c r="S1423" s="169"/>
      <c r="T1423" s="169"/>
      <c r="W1423" s="178"/>
      <c r="X1423" s="169"/>
      <c r="Y1423" s="169"/>
      <c r="AB1423" s="77"/>
      <c r="AC1423" s="420"/>
      <c r="AD1423" s="420"/>
      <c r="AE1423" s="420"/>
      <c r="AF1423" s="420"/>
      <c r="AG1423" s="420"/>
      <c r="AH1423" s="420"/>
      <c r="AI1423" s="407"/>
      <c r="AJ1423" s="55"/>
    </row>
    <row r="1424" spans="19:36">
      <c r="S1424" s="169"/>
      <c r="T1424" s="169"/>
      <c r="W1424" s="178"/>
      <c r="X1424" s="169"/>
      <c r="Y1424" s="169"/>
      <c r="AB1424" s="77"/>
      <c r="AC1424" s="420"/>
      <c r="AD1424" s="420"/>
      <c r="AE1424" s="420"/>
      <c r="AF1424" s="420"/>
      <c r="AG1424" s="420"/>
      <c r="AH1424" s="420"/>
      <c r="AI1424" s="407"/>
      <c r="AJ1424" s="55"/>
    </row>
    <row r="1425" spans="19:36">
      <c r="S1425" s="169"/>
      <c r="T1425" s="169"/>
      <c r="W1425" s="178"/>
      <c r="X1425" s="169"/>
      <c r="Y1425" s="169"/>
      <c r="AB1425" s="77"/>
      <c r="AC1425" s="420"/>
      <c r="AD1425" s="420"/>
      <c r="AE1425" s="420"/>
      <c r="AF1425" s="420"/>
      <c r="AG1425" s="420"/>
      <c r="AH1425" s="420"/>
      <c r="AI1425" s="407"/>
      <c r="AJ1425" s="55"/>
    </row>
    <row r="1426" spans="19:36">
      <c r="S1426" s="169"/>
      <c r="T1426" s="169"/>
      <c r="W1426" s="178"/>
      <c r="X1426" s="169"/>
      <c r="Y1426" s="169"/>
      <c r="AB1426" s="77"/>
      <c r="AC1426" s="420"/>
      <c r="AD1426" s="420"/>
      <c r="AE1426" s="420"/>
      <c r="AF1426" s="420"/>
      <c r="AG1426" s="420"/>
      <c r="AH1426" s="420"/>
      <c r="AI1426" s="407"/>
      <c r="AJ1426" s="55"/>
    </row>
    <row r="1427" spans="19:36">
      <c r="S1427" s="169"/>
      <c r="T1427" s="169"/>
      <c r="W1427" s="178"/>
      <c r="X1427" s="169"/>
      <c r="Y1427" s="169"/>
      <c r="AB1427" s="77"/>
      <c r="AC1427" s="420"/>
      <c r="AD1427" s="420"/>
      <c r="AE1427" s="420"/>
      <c r="AF1427" s="420"/>
      <c r="AG1427" s="420"/>
      <c r="AH1427" s="420"/>
      <c r="AI1427" s="407"/>
      <c r="AJ1427" s="55"/>
    </row>
    <row r="1428" spans="19:36">
      <c r="S1428" s="169"/>
      <c r="T1428" s="169"/>
      <c r="W1428" s="178"/>
      <c r="X1428" s="169"/>
      <c r="Y1428" s="169"/>
      <c r="AB1428" s="77"/>
      <c r="AC1428" s="420"/>
      <c r="AD1428" s="420"/>
      <c r="AE1428" s="420"/>
      <c r="AF1428" s="420"/>
      <c r="AG1428" s="420"/>
      <c r="AH1428" s="420"/>
      <c r="AI1428" s="407"/>
      <c r="AJ1428" s="55"/>
    </row>
    <row r="1429" spans="19:36">
      <c r="S1429" s="169"/>
      <c r="T1429" s="169"/>
      <c r="W1429" s="178"/>
      <c r="X1429" s="169"/>
      <c r="Y1429" s="169"/>
      <c r="AB1429" s="77"/>
      <c r="AC1429" s="420"/>
      <c r="AD1429" s="420"/>
      <c r="AE1429" s="420"/>
      <c r="AF1429" s="420"/>
      <c r="AG1429" s="420"/>
      <c r="AH1429" s="420"/>
      <c r="AI1429" s="407"/>
      <c r="AJ1429" s="55"/>
    </row>
    <row r="1430" spans="19:36">
      <c r="S1430" s="169"/>
      <c r="T1430" s="169"/>
      <c r="W1430" s="178"/>
      <c r="X1430" s="169"/>
      <c r="Y1430" s="169"/>
      <c r="AB1430" s="77"/>
      <c r="AC1430" s="420"/>
      <c r="AD1430" s="420"/>
      <c r="AE1430" s="420"/>
      <c r="AF1430" s="420"/>
      <c r="AG1430" s="420"/>
      <c r="AH1430" s="420"/>
      <c r="AI1430" s="407"/>
      <c r="AJ1430" s="55"/>
    </row>
    <row r="1431" spans="19:36">
      <c r="S1431" s="169"/>
      <c r="T1431" s="169"/>
      <c r="W1431" s="178"/>
      <c r="X1431" s="169"/>
      <c r="Y1431" s="169"/>
      <c r="AB1431" s="77"/>
      <c r="AC1431" s="420"/>
      <c r="AD1431" s="420"/>
      <c r="AE1431" s="420"/>
      <c r="AF1431" s="420"/>
      <c r="AG1431" s="420"/>
      <c r="AH1431" s="420"/>
      <c r="AI1431" s="407"/>
      <c r="AJ1431" s="55"/>
    </row>
    <row r="1432" spans="19:36">
      <c r="S1432" s="169"/>
      <c r="T1432" s="169"/>
      <c r="W1432" s="178"/>
      <c r="X1432" s="169"/>
      <c r="Y1432" s="169"/>
      <c r="AB1432" s="77"/>
      <c r="AC1432" s="420"/>
      <c r="AD1432" s="420"/>
      <c r="AE1432" s="420"/>
      <c r="AF1432" s="420"/>
      <c r="AG1432" s="420"/>
      <c r="AH1432" s="420"/>
      <c r="AI1432" s="407"/>
      <c r="AJ1432" s="55"/>
    </row>
    <row r="1433" spans="19:36">
      <c r="S1433" s="169"/>
      <c r="T1433" s="169"/>
      <c r="W1433" s="178"/>
      <c r="X1433" s="169"/>
      <c r="Y1433" s="169"/>
      <c r="AB1433" s="77"/>
      <c r="AC1433" s="420"/>
      <c r="AD1433" s="420"/>
      <c r="AE1433" s="420"/>
      <c r="AF1433" s="420"/>
      <c r="AG1433" s="420"/>
      <c r="AH1433" s="420"/>
      <c r="AI1433" s="407"/>
      <c r="AJ1433" s="55"/>
    </row>
    <row r="1434" spans="19:36">
      <c r="S1434" s="169"/>
      <c r="T1434" s="169"/>
      <c r="W1434" s="178"/>
      <c r="X1434" s="169"/>
      <c r="Y1434" s="169"/>
      <c r="AB1434" s="77"/>
      <c r="AC1434" s="420"/>
      <c r="AD1434" s="420"/>
      <c r="AE1434" s="420"/>
      <c r="AF1434" s="420"/>
      <c r="AG1434" s="420"/>
      <c r="AH1434" s="420"/>
      <c r="AI1434" s="407"/>
      <c r="AJ1434" s="55"/>
    </row>
    <row r="1435" spans="19:36">
      <c r="S1435" s="169"/>
      <c r="T1435" s="169"/>
      <c r="W1435" s="178"/>
      <c r="X1435" s="169"/>
      <c r="Y1435" s="169"/>
      <c r="AB1435" s="77"/>
      <c r="AC1435" s="420"/>
      <c r="AD1435" s="420"/>
      <c r="AE1435" s="420"/>
      <c r="AF1435" s="420"/>
      <c r="AG1435" s="420"/>
      <c r="AH1435" s="420"/>
      <c r="AI1435" s="407"/>
      <c r="AJ1435" s="55"/>
    </row>
    <row r="1436" spans="19:36">
      <c r="S1436" s="169"/>
      <c r="T1436" s="169"/>
      <c r="W1436" s="178"/>
      <c r="X1436" s="169"/>
      <c r="Y1436" s="169"/>
      <c r="AB1436" s="77"/>
      <c r="AC1436" s="420"/>
      <c r="AD1436" s="420"/>
      <c r="AE1436" s="420"/>
      <c r="AF1436" s="420"/>
      <c r="AG1436" s="420"/>
      <c r="AH1436" s="420"/>
      <c r="AI1436" s="407"/>
      <c r="AJ1436" s="55"/>
    </row>
    <row r="1437" spans="19:36">
      <c r="S1437" s="169"/>
      <c r="T1437" s="169"/>
      <c r="W1437" s="178"/>
      <c r="X1437" s="169"/>
      <c r="Y1437" s="169"/>
      <c r="AB1437" s="77"/>
      <c r="AC1437" s="420"/>
      <c r="AD1437" s="420"/>
      <c r="AE1437" s="420"/>
      <c r="AF1437" s="420"/>
      <c r="AG1437" s="420"/>
      <c r="AH1437" s="420"/>
      <c r="AI1437" s="407"/>
      <c r="AJ1437" s="55"/>
    </row>
    <row r="1438" spans="19:36">
      <c r="S1438" s="169"/>
      <c r="T1438" s="169"/>
      <c r="W1438" s="178"/>
      <c r="X1438" s="169"/>
      <c r="Y1438" s="169"/>
      <c r="AB1438" s="77"/>
      <c r="AC1438" s="420"/>
      <c r="AD1438" s="420"/>
      <c r="AE1438" s="420"/>
      <c r="AF1438" s="420"/>
      <c r="AG1438" s="420"/>
      <c r="AH1438" s="420"/>
      <c r="AI1438" s="407"/>
      <c r="AJ1438" s="55"/>
    </row>
    <row r="1439" spans="19:36">
      <c r="S1439" s="169"/>
      <c r="T1439" s="169"/>
      <c r="W1439" s="178"/>
      <c r="X1439" s="169"/>
      <c r="Y1439" s="169"/>
      <c r="AB1439" s="77"/>
      <c r="AC1439" s="420"/>
      <c r="AD1439" s="420"/>
      <c r="AE1439" s="420"/>
      <c r="AF1439" s="420"/>
      <c r="AG1439" s="420"/>
      <c r="AH1439" s="420"/>
      <c r="AI1439" s="407"/>
      <c r="AJ1439" s="55"/>
    </row>
    <row r="1440" spans="19:36">
      <c r="S1440" s="169"/>
      <c r="T1440" s="169"/>
      <c r="W1440" s="178"/>
      <c r="X1440" s="169"/>
      <c r="Y1440" s="169"/>
      <c r="AB1440" s="77"/>
      <c r="AC1440" s="420"/>
      <c r="AD1440" s="420"/>
      <c r="AE1440" s="420"/>
      <c r="AF1440" s="420"/>
      <c r="AG1440" s="420"/>
      <c r="AH1440" s="420"/>
      <c r="AI1440" s="407"/>
      <c r="AJ1440" s="55"/>
    </row>
    <row r="1441" spans="19:36">
      <c r="S1441" s="169"/>
      <c r="T1441" s="169"/>
      <c r="W1441" s="178"/>
      <c r="X1441" s="169"/>
      <c r="Y1441" s="169"/>
      <c r="AB1441" s="77"/>
      <c r="AC1441" s="420"/>
      <c r="AD1441" s="420"/>
      <c r="AE1441" s="420"/>
      <c r="AF1441" s="420"/>
      <c r="AG1441" s="420"/>
      <c r="AH1441" s="420"/>
      <c r="AI1441" s="407"/>
      <c r="AJ1441" s="55"/>
    </row>
    <row r="1442" spans="19:36">
      <c r="S1442" s="169"/>
      <c r="T1442" s="169"/>
      <c r="W1442" s="178"/>
      <c r="X1442" s="169"/>
      <c r="Y1442" s="169"/>
      <c r="AB1442" s="77"/>
      <c r="AC1442" s="420"/>
      <c r="AD1442" s="420"/>
      <c r="AE1442" s="420"/>
      <c r="AF1442" s="420"/>
      <c r="AG1442" s="420"/>
      <c r="AH1442" s="420"/>
      <c r="AI1442" s="407"/>
      <c r="AJ1442" s="55"/>
    </row>
    <row r="1443" spans="19:36">
      <c r="S1443" s="169"/>
      <c r="T1443" s="169"/>
      <c r="W1443" s="178"/>
      <c r="X1443" s="169"/>
      <c r="Y1443" s="169"/>
      <c r="AB1443" s="77"/>
      <c r="AC1443" s="420"/>
      <c r="AD1443" s="420"/>
      <c r="AE1443" s="420"/>
      <c r="AF1443" s="420"/>
      <c r="AG1443" s="420"/>
      <c r="AH1443" s="420"/>
      <c r="AI1443" s="407"/>
      <c r="AJ1443" s="55"/>
    </row>
    <row r="1444" spans="19:36">
      <c r="S1444" s="169"/>
      <c r="T1444" s="169"/>
      <c r="W1444" s="178"/>
      <c r="X1444" s="169"/>
      <c r="Y1444" s="169"/>
      <c r="AB1444" s="77"/>
      <c r="AC1444" s="420"/>
      <c r="AD1444" s="420"/>
      <c r="AE1444" s="420"/>
      <c r="AF1444" s="420"/>
      <c r="AG1444" s="420"/>
      <c r="AH1444" s="420"/>
      <c r="AI1444" s="407"/>
      <c r="AJ1444" s="55"/>
    </row>
    <row r="1445" spans="19:36">
      <c r="S1445" s="169"/>
      <c r="T1445" s="169"/>
      <c r="W1445" s="178"/>
      <c r="X1445" s="169"/>
      <c r="Y1445" s="169"/>
      <c r="AB1445" s="77"/>
      <c r="AC1445" s="420"/>
      <c r="AD1445" s="420"/>
      <c r="AE1445" s="420"/>
      <c r="AF1445" s="420"/>
      <c r="AG1445" s="420"/>
      <c r="AH1445" s="420"/>
      <c r="AI1445" s="407"/>
      <c r="AJ1445" s="55"/>
    </row>
    <row r="1446" spans="19:36">
      <c r="S1446" s="169"/>
      <c r="T1446" s="169"/>
      <c r="W1446" s="178"/>
      <c r="X1446" s="169"/>
      <c r="Y1446" s="169"/>
      <c r="AB1446" s="77"/>
      <c r="AC1446" s="420"/>
      <c r="AD1446" s="420"/>
      <c r="AE1446" s="420"/>
      <c r="AF1446" s="420"/>
      <c r="AG1446" s="420"/>
      <c r="AH1446" s="420"/>
      <c r="AI1446" s="407"/>
      <c r="AJ1446" s="55"/>
    </row>
    <row r="1447" spans="19:36">
      <c r="S1447" s="169"/>
      <c r="T1447" s="169"/>
      <c r="W1447" s="178"/>
      <c r="X1447" s="169"/>
      <c r="Y1447" s="169"/>
      <c r="AB1447" s="77"/>
      <c r="AC1447" s="420"/>
      <c r="AD1447" s="420"/>
      <c r="AE1447" s="420"/>
      <c r="AF1447" s="420"/>
      <c r="AG1447" s="420"/>
      <c r="AH1447" s="420"/>
      <c r="AI1447" s="407"/>
      <c r="AJ1447" s="55"/>
    </row>
    <row r="1448" spans="19:36">
      <c r="S1448" s="169"/>
      <c r="T1448" s="169"/>
      <c r="W1448" s="178"/>
      <c r="X1448" s="169"/>
      <c r="Y1448" s="169"/>
      <c r="AB1448" s="77"/>
      <c r="AC1448" s="420"/>
      <c r="AD1448" s="420"/>
      <c r="AE1448" s="420"/>
      <c r="AF1448" s="420"/>
      <c r="AG1448" s="420"/>
      <c r="AH1448" s="420"/>
      <c r="AI1448" s="407"/>
      <c r="AJ1448" s="55"/>
    </row>
    <row r="1449" spans="19:36">
      <c r="S1449" s="169"/>
      <c r="T1449" s="169"/>
      <c r="W1449" s="178"/>
      <c r="X1449" s="169"/>
      <c r="Y1449" s="169"/>
      <c r="AB1449" s="77"/>
      <c r="AC1449" s="420"/>
      <c r="AD1449" s="420"/>
      <c r="AE1449" s="420"/>
      <c r="AF1449" s="420"/>
      <c r="AG1449" s="420"/>
      <c r="AH1449" s="420"/>
      <c r="AI1449" s="407"/>
      <c r="AJ1449" s="55"/>
    </row>
    <row r="1450" spans="19:36">
      <c r="S1450" s="169"/>
      <c r="T1450" s="169"/>
      <c r="W1450" s="178"/>
      <c r="X1450" s="169"/>
      <c r="Y1450" s="169"/>
      <c r="AB1450" s="77"/>
      <c r="AC1450" s="420"/>
      <c r="AD1450" s="420"/>
      <c r="AE1450" s="420"/>
      <c r="AF1450" s="420"/>
      <c r="AG1450" s="420"/>
      <c r="AH1450" s="420"/>
      <c r="AI1450" s="407"/>
      <c r="AJ1450" s="55"/>
    </row>
    <row r="1451" spans="19:36">
      <c r="S1451" s="169"/>
      <c r="T1451" s="169"/>
      <c r="W1451" s="178"/>
      <c r="X1451" s="169"/>
      <c r="Y1451" s="169"/>
      <c r="AB1451" s="77"/>
      <c r="AC1451" s="420"/>
      <c r="AD1451" s="420"/>
      <c r="AE1451" s="420"/>
      <c r="AF1451" s="420"/>
      <c r="AG1451" s="420"/>
      <c r="AH1451" s="420"/>
      <c r="AI1451" s="407"/>
      <c r="AJ1451" s="55"/>
    </row>
    <row r="1452" spans="19:36">
      <c r="S1452" s="169"/>
      <c r="T1452" s="169"/>
      <c r="W1452" s="178"/>
      <c r="X1452" s="169"/>
      <c r="Y1452" s="169"/>
      <c r="AB1452" s="77"/>
      <c r="AC1452" s="420"/>
      <c r="AD1452" s="420"/>
      <c r="AE1452" s="420"/>
      <c r="AF1452" s="420"/>
      <c r="AG1452" s="420"/>
      <c r="AH1452" s="420"/>
      <c r="AI1452" s="407"/>
      <c r="AJ1452" s="55"/>
    </row>
    <row r="1453" spans="19:36">
      <c r="S1453" s="169"/>
      <c r="T1453" s="169"/>
      <c r="W1453" s="178"/>
      <c r="X1453" s="169"/>
      <c r="Y1453" s="169"/>
      <c r="AB1453" s="77"/>
      <c r="AC1453" s="420"/>
      <c r="AD1453" s="420"/>
      <c r="AE1453" s="420"/>
      <c r="AF1453" s="420"/>
      <c r="AG1453" s="420"/>
      <c r="AH1453" s="420"/>
      <c r="AI1453" s="407"/>
      <c r="AJ1453" s="55"/>
    </row>
    <row r="1454" spans="19:36">
      <c r="S1454" s="169"/>
      <c r="T1454" s="169"/>
      <c r="W1454" s="178"/>
      <c r="X1454" s="169"/>
      <c r="Y1454" s="169"/>
      <c r="AB1454" s="77"/>
      <c r="AC1454" s="420"/>
      <c r="AD1454" s="420"/>
      <c r="AE1454" s="420"/>
      <c r="AF1454" s="420"/>
      <c r="AG1454" s="420"/>
      <c r="AH1454" s="420"/>
      <c r="AI1454" s="407"/>
      <c r="AJ1454" s="55"/>
    </row>
    <row r="1455" spans="19:36">
      <c r="S1455" s="169"/>
      <c r="T1455" s="169"/>
      <c r="W1455" s="178"/>
      <c r="X1455" s="169"/>
      <c r="Y1455" s="169"/>
      <c r="AB1455" s="77"/>
      <c r="AC1455" s="420"/>
      <c r="AD1455" s="420"/>
      <c r="AE1455" s="420"/>
      <c r="AF1455" s="420"/>
      <c r="AG1455" s="420"/>
      <c r="AH1455" s="420"/>
      <c r="AI1455" s="407"/>
      <c r="AJ1455" s="55"/>
    </row>
    <row r="1456" spans="19:36">
      <c r="S1456" s="169"/>
      <c r="T1456" s="169"/>
      <c r="W1456" s="178"/>
      <c r="X1456" s="169"/>
      <c r="Y1456" s="169"/>
      <c r="AB1456" s="77"/>
      <c r="AC1456" s="420"/>
      <c r="AD1456" s="420"/>
      <c r="AE1456" s="420"/>
      <c r="AF1456" s="420"/>
      <c r="AG1456" s="420"/>
      <c r="AH1456" s="420"/>
      <c r="AI1456" s="407"/>
      <c r="AJ1456" s="55"/>
    </row>
    <row r="1457" spans="19:36">
      <c r="S1457" s="169"/>
      <c r="T1457" s="169"/>
      <c r="W1457" s="178"/>
      <c r="X1457" s="169"/>
      <c r="Y1457" s="169"/>
      <c r="AB1457" s="77"/>
      <c r="AC1457" s="420"/>
      <c r="AD1457" s="420"/>
      <c r="AE1457" s="420"/>
      <c r="AF1457" s="420"/>
      <c r="AG1457" s="420"/>
      <c r="AH1457" s="420"/>
      <c r="AI1457" s="407"/>
      <c r="AJ1457" s="55"/>
    </row>
    <row r="1458" spans="19:36">
      <c r="S1458" s="169"/>
      <c r="T1458" s="169"/>
      <c r="W1458" s="178"/>
      <c r="X1458" s="169"/>
      <c r="Y1458" s="169"/>
      <c r="AB1458" s="77"/>
      <c r="AC1458" s="420"/>
      <c r="AD1458" s="420"/>
      <c r="AE1458" s="420"/>
      <c r="AF1458" s="420"/>
      <c r="AG1458" s="420"/>
      <c r="AH1458" s="420"/>
      <c r="AI1458" s="407"/>
      <c r="AJ1458" s="55"/>
    </row>
    <row r="1459" spans="19:36">
      <c r="S1459" s="169"/>
      <c r="T1459" s="169"/>
      <c r="W1459" s="178"/>
      <c r="X1459" s="169"/>
      <c r="Y1459" s="169"/>
      <c r="AB1459" s="77"/>
      <c r="AC1459" s="420"/>
      <c r="AD1459" s="420"/>
      <c r="AE1459" s="420"/>
      <c r="AF1459" s="420"/>
      <c r="AG1459" s="420"/>
      <c r="AH1459" s="420"/>
      <c r="AI1459" s="407"/>
      <c r="AJ1459" s="55"/>
    </row>
    <row r="1460" spans="19:36">
      <c r="S1460" s="169"/>
      <c r="T1460" s="169"/>
      <c r="W1460" s="178"/>
      <c r="X1460" s="169"/>
      <c r="Y1460" s="169"/>
      <c r="AB1460" s="77"/>
      <c r="AC1460" s="420"/>
      <c r="AD1460" s="420"/>
      <c r="AE1460" s="420"/>
      <c r="AF1460" s="420"/>
      <c r="AG1460" s="420"/>
      <c r="AH1460" s="420"/>
      <c r="AI1460" s="407"/>
      <c r="AJ1460" s="55"/>
    </row>
    <row r="1461" spans="19:36">
      <c r="S1461" s="169"/>
      <c r="T1461" s="169"/>
      <c r="W1461" s="178"/>
      <c r="X1461" s="169"/>
      <c r="Y1461" s="169"/>
      <c r="AB1461" s="77"/>
      <c r="AC1461" s="420"/>
      <c r="AD1461" s="420"/>
      <c r="AE1461" s="420"/>
      <c r="AF1461" s="420"/>
      <c r="AG1461" s="420"/>
      <c r="AH1461" s="420"/>
      <c r="AI1461" s="407"/>
      <c r="AJ1461" s="55"/>
    </row>
    <row r="1462" spans="19:36">
      <c r="S1462" s="169"/>
      <c r="T1462" s="169"/>
      <c r="W1462" s="178"/>
      <c r="X1462" s="169"/>
      <c r="Y1462" s="169"/>
      <c r="AB1462" s="77"/>
      <c r="AC1462" s="420"/>
      <c r="AD1462" s="420"/>
      <c r="AE1462" s="420"/>
      <c r="AF1462" s="420"/>
      <c r="AG1462" s="420"/>
      <c r="AH1462" s="420"/>
      <c r="AI1462" s="407"/>
      <c r="AJ1462" s="55"/>
    </row>
    <row r="1463" spans="19:36">
      <c r="S1463" s="169"/>
      <c r="T1463" s="169"/>
      <c r="W1463" s="178"/>
      <c r="X1463" s="169"/>
      <c r="Y1463" s="169"/>
      <c r="AB1463" s="77"/>
      <c r="AC1463" s="420"/>
      <c r="AD1463" s="420"/>
      <c r="AE1463" s="420"/>
      <c r="AF1463" s="420"/>
      <c r="AG1463" s="420"/>
      <c r="AH1463" s="420"/>
      <c r="AI1463" s="407"/>
      <c r="AJ1463" s="55"/>
    </row>
    <row r="1464" spans="19:36">
      <c r="S1464" s="169"/>
      <c r="T1464" s="169"/>
      <c r="W1464" s="178"/>
      <c r="X1464" s="169"/>
      <c r="Y1464" s="169"/>
      <c r="AB1464" s="77"/>
      <c r="AC1464" s="420"/>
      <c r="AD1464" s="420"/>
      <c r="AE1464" s="420"/>
      <c r="AF1464" s="420"/>
      <c r="AG1464" s="420"/>
      <c r="AH1464" s="420"/>
      <c r="AI1464" s="407"/>
      <c r="AJ1464" s="55"/>
    </row>
    <row r="1465" spans="19:36">
      <c r="S1465" s="169"/>
      <c r="T1465" s="169"/>
      <c r="W1465" s="178"/>
      <c r="X1465" s="169"/>
      <c r="Y1465" s="169"/>
      <c r="AB1465" s="77"/>
      <c r="AC1465" s="420"/>
      <c r="AD1465" s="420"/>
      <c r="AE1465" s="420"/>
      <c r="AF1465" s="420"/>
      <c r="AG1465" s="420"/>
      <c r="AH1465" s="420"/>
      <c r="AI1465" s="407"/>
      <c r="AJ1465" s="55"/>
    </row>
    <row r="1466" spans="19:36">
      <c r="S1466" s="169"/>
      <c r="T1466" s="169"/>
      <c r="W1466" s="178"/>
      <c r="X1466" s="169"/>
      <c r="Y1466" s="169"/>
      <c r="AB1466" s="77"/>
      <c r="AC1466" s="420"/>
      <c r="AD1466" s="420"/>
      <c r="AE1466" s="420"/>
      <c r="AF1466" s="420"/>
      <c r="AG1466" s="420"/>
      <c r="AH1466" s="420"/>
      <c r="AI1466" s="407"/>
      <c r="AJ1466" s="55"/>
    </row>
    <row r="1467" spans="19:36">
      <c r="S1467" s="169"/>
      <c r="T1467" s="169"/>
      <c r="W1467" s="178"/>
      <c r="X1467" s="169"/>
      <c r="Y1467" s="169"/>
      <c r="AB1467" s="77"/>
      <c r="AC1467" s="420"/>
      <c r="AD1467" s="420"/>
      <c r="AE1467" s="420"/>
      <c r="AF1467" s="420"/>
      <c r="AG1467" s="420"/>
      <c r="AH1467" s="420"/>
      <c r="AI1467" s="407"/>
      <c r="AJ1467" s="55"/>
    </row>
    <row r="1468" spans="19:36">
      <c r="S1468" s="169"/>
      <c r="T1468" s="169"/>
      <c r="W1468" s="178"/>
      <c r="X1468" s="169"/>
      <c r="Y1468" s="169"/>
      <c r="AB1468" s="77"/>
      <c r="AC1468" s="420"/>
      <c r="AD1468" s="420"/>
      <c r="AE1468" s="420"/>
      <c r="AF1468" s="420"/>
      <c r="AG1468" s="420"/>
      <c r="AH1468" s="420"/>
      <c r="AI1468" s="407"/>
      <c r="AJ1468" s="55"/>
    </row>
    <row r="1469" spans="19:36">
      <c r="S1469" s="169"/>
      <c r="T1469" s="169"/>
      <c r="W1469" s="178"/>
      <c r="X1469" s="169"/>
      <c r="Y1469" s="169"/>
      <c r="AB1469" s="77"/>
      <c r="AC1469" s="420"/>
      <c r="AD1469" s="420"/>
      <c r="AE1469" s="420"/>
      <c r="AF1469" s="420"/>
      <c r="AG1469" s="420"/>
      <c r="AH1469" s="420"/>
      <c r="AI1469" s="407"/>
      <c r="AJ1469" s="55"/>
    </row>
    <row r="1470" spans="19:36">
      <c r="S1470" s="169"/>
      <c r="T1470" s="169"/>
      <c r="W1470" s="178"/>
      <c r="X1470" s="169"/>
      <c r="Y1470" s="169"/>
      <c r="AB1470" s="77"/>
      <c r="AC1470" s="420"/>
      <c r="AD1470" s="420"/>
      <c r="AE1470" s="420"/>
      <c r="AF1470" s="420"/>
      <c r="AG1470" s="420"/>
      <c r="AH1470" s="420"/>
      <c r="AI1470" s="407"/>
      <c r="AJ1470" s="55"/>
    </row>
    <row r="1471" spans="19:36">
      <c r="S1471" s="169"/>
      <c r="T1471" s="169"/>
      <c r="W1471" s="178"/>
      <c r="X1471" s="169"/>
      <c r="Y1471" s="169"/>
      <c r="AB1471" s="77"/>
      <c r="AC1471" s="420"/>
      <c r="AD1471" s="420"/>
      <c r="AE1471" s="420"/>
      <c r="AF1471" s="420"/>
      <c r="AG1471" s="420"/>
      <c r="AH1471" s="420"/>
      <c r="AI1471" s="407"/>
      <c r="AJ1471" s="55"/>
    </row>
    <row r="1472" spans="19:36">
      <c r="S1472" s="169"/>
      <c r="T1472" s="169"/>
      <c r="W1472" s="178"/>
      <c r="X1472" s="169"/>
      <c r="Y1472" s="169"/>
      <c r="AB1472" s="77"/>
      <c r="AC1472" s="420"/>
      <c r="AD1472" s="420"/>
      <c r="AE1472" s="420"/>
      <c r="AF1472" s="420"/>
      <c r="AG1472" s="420"/>
      <c r="AH1472" s="420"/>
      <c r="AI1472" s="407"/>
      <c r="AJ1472" s="55"/>
    </row>
    <row r="1473" spans="19:36">
      <c r="S1473" s="169"/>
      <c r="T1473" s="169"/>
      <c r="W1473" s="178"/>
      <c r="X1473" s="169"/>
      <c r="Y1473" s="169"/>
      <c r="AB1473" s="77"/>
      <c r="AC1473" s="420"/>
      <c r="AD1473" s="420"/>
      <c r="AE1473" s="420"/>
      <c r="AF1473" s="420"/>
      <c r="AG1473" s="420"/>
      <c r="AH1473" s="420"/>
      <c r="AI1473" s="407"/>
      <c r="AJ1473" s="55"/>
    </row>
    <row r="1474" spans="19:36">
      <c r="S1474" s="169"/>
      <c r="T1474" s="169"/>
      <c r="W1474" s="178"/>
      <c r="X1474" s="169"/>
      <c r="Y1474" s="169"/>
      <c r="AB1474" s="77"/>
      <c r="AC1474" s="420"/>
      <c r="AD1474" s="420"/>
      <c r="AE1474" s="420"/>
      <c r="AF1474" s="420"/>
      <c r="AG1474" s="420"/>
      <c r="AH1474" s="420"/>
      <c r="AI1474" s="407"/>
      <c r="AJ1474" s="55"/>
    </row>
    <row r="1475" spans="19:36">
      <c r="S1475" s="169"/>
      <c r="T1475" s="169"/>
      <c r="W1475" s="178"/>
      <c r="X1475" s="169"/>
      <c r="Y1475" s="169"/>
      <c r="AB1475" s="77"/>
      <c r="AC1475" s="420"/>
      <c r="AD1475" s="420"/>
      <c r="AE1475" s="420"/>
      <c r="AF1475" s="420"/>
      <c r="AG1475" s="420"/>
      <c r="AH1475" s="420"/>
      <c r="AI1475" s="407"/>
      <c r="AJ1475" s="55"/>
    </row>
    <row r="1476" spans="19:36">
      <c r="S1476" s="169"/>
      <c r="T1476" s="169"/>
      <c r="W1476" s="178"/>
      <c r="X1476" s="169"/>
      <c r="Y1476" s="169"/>
      <c r="AB1476" s="77"/>
      <c r="AC1476" s="420"/>
      <c r="AD1476" s="420"/>
      <c r="AE1476" s="420"/>
      <c r="AF1476" s="420"/>
      <c r="AG1476" s="420"/>
      <c r="AH1476" s="420"/>
      <c r="AI1476" s="407"/>
      <c r="AJ1476" s="55"/>
    </row>
    <row r="1477" spans="19:36">
      <c r="S1477" s="169"/>
      <c r="T1477" s="169"/>
      <c r="W1477" s="178"/>
      <c r="X1477" s="169"/>
      <c r="Y1477" s="169"/>
      <c r="AB1477" s="77"/>
      <c r="AC1477" s="420"/>
      <c r="AD1477" s="420"/>
      <c r="AE1477" s="420"/>
      <c r="AF1477" s="420"/>
      <c r="AG1477" s="420"/>
      <c r="AH1477" s="420"/>
      <c r="AI1477" s="407"/>
      <c r="AJ1477" s="55"/>
    </row>
    <row r="1478" spans="19:36">
      <c r="S1478" s="169"/>
      <c r="T1478" s="169"/>
      <c r="W1478" s="178"/>
      <c r="X1478" s="169"/>
      <c r="Y1478" s="169"/>
      <c r="AB1478" s="77"/>
      <c r="AC1478" s="420"/>
      <c r="AD1478" s="420"/>
      <c r="AE1478" s="420"/>
      <c r="AF1478" s="420"/>
      <c r="AG1478" s="420"/>
      <c r="AH1478" s="420"/>
      <c r="AI1478" s="407"/>
      <c r="AJ1478" s="55"/>
    </row>
    <row r="1479" spans="19:36">
      <c r="S1479" s="169"/>
      <c r="T1479" s="169"/>
      <c r="W1479" s="178"/>
      <c r="X1479" s="169"/>
      <c r="Y1479" s="169"/>
      <c r="AB1479" s="77"/>
      <c r="AC1479" s="420"/>
      <c r="AD1479" s="420"/>
      <c r="AE1479" s="420"/>
      <c r="AF1479" s="420"/>
      <c r="AG1479" s="420"/>
      <c r="AH1479" s="420"/>
      <c r="AI1479" s="407"/>
      <c r="AJ1479" s="55"/>
    </row>
    <row r="1480" spans="19:36">
      <c r="S1480" s="169"/>
      <c r="T1480" s="169"/>
      <c r="W1480" s="178"/>
      <c r="X1480" s="169"/>
      <c r="Y1480" s="169"/>
      <c r="AB1480" s="77"/>
      <c r="AC1480" s="420"/>
      <c r="AD1480" s="420"/>
      <c r="AE1480" s="420"/>
      <c r="AF1480" s="420"/>
      <c r="AG1480" s="420"/>
      <c r="AH1480" s="420"/>
      <c r="AI1480" s="407"/>
      <c r="AJ1480" s="55"/>
    </row>
    <row r="1481" spans="19:36">
      <c r="S1481" s="169"/>
      <c r="T1481" s="169"/>
      <c r="W1481" s="178"/>
      <c r="X1481" s="169"/>
      <c r="Y1481" s="169"/>
      <c r="AB1481" s="77"/>
      <c r="AC1481" s="420"/>
      <c r="AD1481" s="420"/>
      <c r="AE1481" s="420"/>
      <c r="AF1481" s="420"/>
      <c r="AG1481" s="420"/>
      <c r="AH1481" s="420"/>
      <c r="AI1481" s="407"/>
      <c r="AJ1481" s="55"/>
    </row>
    <row r="1482" spans="19:36">
      <c r="S1482" s="169"/>
      <c r="T1482" s="169"/>
      <c r="W1482" s="178"/>
      <c r="X1482" s="169"/>
      <c r="Y1482" s="169"/>
      <c r="AB1482" s="77"/>
      <c r="AC1482" s="420"/>
      <c r="AD1482" s="420"/>
      <c r="AE1482" s="420"/>
      <c r="AF1482" s="420"/>
      <c r="AG1482" s="420"/>
      <c r="AH1482" s="420"/>
      <c r="AI1482" s="407"/>
      <c r="AJ1482" s="55"/>
    </row>
    <row r="1483" spans="19:36">
      <c r="S1483" s="169"/>
      <c r="T1483" s="169"/>
      <c r="W1483" s="178"/>
      <c r="X1483" s="169"/>
      <c r="Y1483" s="169"/>
      <c r="AB1483" s="77"/>
      <c r="AC1483" s="420"/>
      <c r="AD1483" s="420"/>
      <c r="AE1483" s="420"/>
      <c r="AF1483" s="420"/>
      <c r="AG1483" s="420"/>
      <c r="AH1483" s="420"/>
      <c r="AI1483" s="407"/>
      <c r="AJ1483" s="55"/>
    </row>
    <row r="1484" spans="19:36">
      <c r="S1484" s="169"/>
      <c r="T1484" s="169"/>
      <c r="W1484" s="178"/>
      <c r="X1484" s="169"/>
      <c r="Y1484" s="169"/>
      <c r="AB1484" s="77"/>
      <c r="AC1484" s="420"/>
      <c r="AD1484" s="420"/>
      <c r="AE1484" s="420"/>
      <c r="AF1484" s="420"/>
      <c r="AG1484" s="420"/>
      <c r="AH1484" s="420"/>
      <c r="AI1484" s="407"/>
      <c r="AJ1484" s="55"/>
    </row>
    <row r="1485" spans="19:36">
      <c r="S1485" s="169"/>
      <c r="T1485" s="169"/>
      <c r="W1485" s="178"/>
      <c r="X1485" s="169"/>
      <c r="Y1485" s="169"/>
      <c r="AB1485" s="77"/>
      <c r="AC1485" s="420"/>
      <c r="AD1485" s="420"/>
      <c r="AE1485" s="420"/>
      <c r="AF1485" s="420"/>
      <c r="AG1485" s="420"/>
      <c r="AH1485" s="420"/>
      <c r="AI1485" s="407"/>
      <c r="AJ1485" s="55"/>
    </row>
    <row r="1486" spans="19:36">
      <c r="S1486" s="169"/>
      <c r="T1486" s="169"/>
      <c r="W1486" s="178"/>
      <c r="X1486" s="169"/>
      <c r="Y1486" s="169"/>
      <c r="AB1486" s="77"/>
      <c r="AC1486" s="420"/>
      <c r="AD1486" s="420"/>
      <c r="AE1486" s="420"/>
      <c r="AF1486" s="420"/>
      <c r="AG1486" s="420"/>
      <c r="AH1486" s="420"/>
      <c r="AI1486" s="407"/>
      <c r="AJ1486" s="55"/>
    </row>
    <row r="1487" spans="19:36">
      <c r="S1487" s="169"/>
      <c r="T1487" s="169"/>
      <c r="W1487" s="178"/>
      <c r="X1487" s="169"/>
      <c r="Y1487" s="169"/>
      <c r="AB1487" s="77"/>
      <c r="AC1487" s="420"/>
      <c r="AD1487" s="420"/>
      <c r="AE1487" s="420"/>
      <c r="AF1487" s="420"/>
      <c r="AG1487" s="420"/>
      <c r="AH1487" s="420"/>
      <c r="AI1487" s="407"/>
      <c r="AJ1487" s="55"/>
    </row>
    <row r="1488" spans="19:36">
      <c r="S1488" s="169"/>
      <c r="T1488" s="169"/>
      <c r="W1488" s="178"/>
      <c r="X1488" s="169"/>
      <c r="Y1488" s="169"/>
      <c r="AB1488" s="77"/>
      <c r="AC1488" s="420"/>
      <c r="AD1488" s="420"/>
      <c r="AE1488" s="420"/>
      <c r="AF1488" s="420"/>
      <c r="AG1488" s="420"/>
      <c r="AH1488" s="420"/>
      <c r="AI1488" s="407"/>
      <c r="AJ1488" s="55"/>
    </row>
    <row r="1489" spans="19:36">
      <c r="S1489" s="169"/>
      <c r="T1489" s="169"/>
      <c r="W1489" s="178"/>
      <c r="X1489" s="169"/>
      <c r="Y1489" s="169"/>
      <c r="AB1489" s="77"/>
      <c r="AC1489" s="420"/>
      <c r="AD1489" s="420"/>
      <c r="AE1489" s="420"/>
      <c r="AF1489" s="420"/>
      <c r="AG1489" s="420"/>
      <c r="AH1489" s="420"/>
      <c r="AI1489" s="407"/>
      <c r="AJ1489" s="55"/>
    </row>
    <row r="1490" spans="19:36">
      <c r="S1490" s="169"/>
      <c r="T1490" s="169"/>
      <c r="W1490" s="178"/>
      <c r="X1490" s="169"/>
      <c r="Y1490" s="169"/>
      <c r="AB1490" s="77"/>
      <c r="AC1490" s="420"/>
      <c r="AD1490" s="420"/>
      <c r="AE1490" s="420"/>
      <c r="AF1490" s="420"/>
      <c r="AG1490" s="420"/>
      <c r="AH1490" s="420"/>
      <c r="AI1490" s="407"/>
      <c r="AJ1490" s="55"/>
    </row>
    <row r="1491" spans="19:36">
      <c r="S1491" s="169"/>
      <c r="T1491" s="169"/>
      <c r="W1491" s="178"/>
      <c r="X1491" s="169"/>
      <c r="Y1491" s="169"/>
      <c r="AB1491" s="77"/>
      <c r="AC1491" s="420"/>
      <c r="AD1491" s="420"/>
      <c r="AE1491" s="420"/>
      <c r="AF1491" s="420"/>
      <c r="AG1491" s="420"/>
      <c r="AH1491" s="420"/>
      <c r="AI1491" s="407"/>
      <c r="AJ1491" s="55"/>
    </row>
    <row r="1492" spans="19:36">
      <c r="S1492" s="169"/>
      <c r="T1492" s="169"/>
      <c r="W1492" s="178"/>
      <c r="X1492" s="169"/>
      <c r="Y1492" s="169"/>
      <c r="AB1492" s="77"/>
      <c r="AC1492" s="420"/>
      <c r="AD1492" s="420"/>
      <c r="AE1492" s="420"/>
      <c r="AF1492" s="420"/>
      <c r="AG1492" s="420"/>
      <c r="AH1492" s="420"/>
      <c r="AI1492" s="407"/>
      <c r="AJ1492" s="55"/>
    </row>
    <row r="1493" spans="19:36">
      <c r="S1493" s="169"/>
      <c r="T1493" s="169"/>
      <c r="W1493" s="178"/>
      <c r="X1493" s="169"/>
      <c r="Y1493" s="169"/>
      <c r="AB1493" s="77"/>
      <c r="AC1493" s="420"/>
      <c r="AD1493" s="420"/>
      <c r="AE1493" s="420"/>
      <c r="AF1493" s="420"/>
      <c r="AG1493" s="420"/>
      <c r="AH1493" s="420"/>
      <c r="AI1493" s="407"/>
      <c r="AJ1493" s="55"/>
    </row>
    <row r="1494" spans="19:36">
      <c r="S1494" s="169"/>
      <c r="T1494" s="169"/>
      <c r="W1494" s="178"/>
      <c r="X1494" s="169"/>
      <c r="Y1494" s="169"/>
      <c r="AB1494" s="77"/>
      <c r="AC1494" s="420"/>
      <c r="AD1494" s="420"/>
      <c r="AE1494" s="420"/>
      <c r="AF1494" s="420"/>
      <c r="AG1494" s="420"/>
      <c r="AH1494" s="420"/>
      <c r="AI1494" s="407"/>
      <c r="AJ1494" s="55"/>
    </row>
    <row r="1495" spans="19:36">
      <c r="S1495" s="169"/>
      <c r="T1495" s="169"/>
      <c r="W1495" s="178"/>
      <c r="X1495" s="169"/>
      <c r="Y1495" s="169"/>
      <c r="AB1495" s="77"/>
      <c r="AC1495" s="420"/>
      <c r="AD1495" s="420"/>
      <c r="AE1495" s="420"/>
      <c r="AF1495" s="420"/>
      <c r="AG1495" s="420"/>
      <c r="AH1495" s="420"/>
      <c r="AI1495" s="407"/>
      <c r="AJ1495" s="55"/>
    </row>
    <row r="1496" spans="19:36">
      <c r="S1496" s="169"/>
      <c r="T1496" s="169"/>
      <c r="W1496" s="178"/>
      <c r="X1496" s="169"/>
      <c r="Y1496" s="169"/>
      <c r="AB1496" s="77"/>
      <c r="AC1496" s="420"/>
      <c r="AD1496" s="420"/>
      <c r="AE1496" s="420"/>
      <c r="AF1496" s="420"/>
      <c r="AG1496" s="420"/>
      <c r="AH1496" s="420"/>
      <c r="AI1496" s="407"/>
      <c r="AJ1496" s="55"/>
    </row>
    <row r="1497" spans="19:36">
      <c r="S1497" s="169"/>
      <c r="T1497" s="169"/>
      <c r="W1497" s="178"/>
      <c r="X1497" s="169"/>
      <c r="Y1497" s="169"/>
      <c r="AB1497" s="77"/>
      <c r="AC1497" s="420"/>
      <c r="AD1497" s="420"/>
      <c r="AE1497" s="420"/>
      <c r="AF1497" s="420"/>
      <c r="AG1497" s="420"/>
      <c r="AH1497" s="420"/>
      <c r="AI1497" s="407"/>
      <c r="AJ1497" s="55"/>
    </row>
    <row r="1498" spans="19:36">
      <c r="S1498" s="169"/>
      <c r="T1498" s="169"/>
      <c r="W1498" s="178"/>
      <c r="X1498" s="169"/>
      <c r="Y1498" s="169"/>
      <c r="AB1498" s="77"/>
      <c r="AC1498" s="420"/>
      <c r="AD1498" s="420"/>
      <c r="AE1498" s="420"/>
      <c r="AF1498" s="420"/>
      <c r="AG1498" s="420"/>
      <c r="AH1498" s="420"/>
      <c r="AI1498" s="407"/>
      <c r="AJ1498" s="55"/>
    </row>
    <row r="1499" spans="19:36">
      <c r="S1499" s="169"/>
      <c r="T1499" s="169"/>
      <c r="W1499" s="178"/>
      <c r="X1499" s="169"/>
      <c r="Y1499" s="169"/>
      <c r="AB1499" s="77"/>
      <c r="AC1499" s="420"/>
      <c r="AD1499" s="420"/>
      <c r="AE1499" s="420"/>
      <c r="AF1499" s="420"/>
      <c r="AG1499" s="420"/>
      <c r="AH1499" s="420"/>
      <c r="AI1499" s="407"/>
      <c r="AJ1499" s="55"/>
    </row>
    <row r="1500" spans="19:36">
      <c r="S1500" s="169"/>
      <c r="T1500" s="169"/>
      <c r="W1500" s="178"/>
      <c r="X1500" s="169"/>
      <c r="Y1500" s="169"/>
      <c r="AB1500" s="77"/>
      <c r="AC1500" s="420"/>
      <c r="AD1500" s="420"/>
      <c r="AE1500" s="420"/>
      <c r="AF1500" s="420"/>
      <c r="AG1500" s="420"/>
      <c r="AH1500" s="420"/>
      <c r="AI1500" s="407"/>
      <c r="AJ1500" s="55"/>
    </row>
    <row r="1501" spans="19:36">
      <c r="S1501" s="169"/>
      <c r="T1501" s="169"/>
      <c r="W1501" s="178"/>
      <c r="X1501" s="169"/>
      <c r="Y1501" s="169"/>
      <c r="AB1501" s="77"/>
      <c r="AC1501" s="420"/>
      <c r="AD1501" s="420"/>
      <c r="AE1501" s="420"/>
      <c r="AF1501" s="420"/>
      <c r="AG1501" s="420"/>
      <c r="AH1501" s="420"/>
      <c r="AI1501" s="407"/>
      <c r="AJ1501" s="55"/>
    </row>
    <row r="1502" spans="19:36">
      <c r="S1502" s="169"/>
      <c r="T1502" s="169"/>
      <c r="W1502" s="178"/>
      <c r="X1502" s="169"/>
      <c r="Y1502" s="169"/>
      <c r="AB1502" s="77"/>
      <c r="AC1502" s="420"/>
      <c r="AD1502" s="420"/>
      <c r="AE1502" s="420"/>
      <c r="AF1502" s="420"/>
      <c r="AG1502" s="420"/>
      <c r="AH1502" s="420"/>
      <c r="AI1502" s="407"/>
      <c r="AJ1502" s="55"/>
    </row>
    <row r="1503" spans="19:36">
      <c r="S1503" s="169"/>
      <c r="T1503" s="169"/>
      <c r="W1503" s="178"/>
      <c r="X1503" s="169"/>
      <c r="Y1503" s="169"/>
      <c r="AB1503" s="77"/>
      <c r="AC1503" s="420"/>
      <c r="AD1503" s="420"/>
      <c r="AE1503" s="420"/>
      <c r="AF1503" s="420"/>
      <c r="AG1503" s="420"/>
      <c r="AH1503" s="420"/>
      <c r="AI1503" s="407"/>
      <c r="AJ1503" s="55"/>
    </row>
    <row r="1504" spans="19:36">
      <c r="S1504" s="169"/>
      <c r="T1504" s="169"/>
      <c r="W1504" s="178"/>
      <c r="X1504" s="169"/>
      <c r="Y1504" s="169"/>
      <c r="AB1504" s="77"/>
      <c r="AC1504" s="420"/>
      <c r="AD1504" s="420"/>
      <c r="AE1504" s="420"/>
      <c r="AF1504" s="420"/>
      <c r="AG1504" s="420"/>
      <c r="AH1504" s="420"/>
      <c r="AI1504" s="407"/>
      <c r="AJ1504" s="55"/>
    </row>
    <row r="1505" spans="19:36">
      <c r="S1505" s="169"/>
      <c r="T1505" s="169"/>
      <c r="W1505" s="178"/>
      <c r="X1505" s="169"/>
      <c r="Y1505" s="169"/>
      <c r="AB1505" s="77"/>
      <c r="AC1505" s="420"/>
      <c r="AD1505" s="420"/>
      <c r="AE1505" s="420"/>
      <c r="AF1505" s="420"/>
      <c r="AG1505" s="420"/>
      <c r="AH1505" s="420"/>
      <c r="AI1505" s="407"/>
      <c r="AJ1505" s="55"/>
    </row>
    <row r="1506" spans="19:36">
      <c r="S1506" s="169"/>
      <c r="T1506" s="169"/>
      <c r="W1506" s="178"/>
      <c r="X1506" s="169"/>
      <c r="Y1506" s="169"/>
      <c r="AB1506" s="77"/>
      <c r="AC1506" s="420"/>
      <c r="AD1506" s="420"/>
      <c r="AE1506" s="420"/>
      <c r="AF1506" s="420"/>
      <c r="AG1506" s="420"/>
      <c r="AH1506" s="420"/>
      <c r="AI1506" s="407"/>
      <c r="AJ1506" s="55"/>
    </row>
    <row r="1507" spans="19:36">
      <c r="S1507" s="169"/>
      <c r="T1507" s="169"/>
      <c r="W1507" s="178"/>
      <c r="X1507" s="169"/>
      <c r="Y1507" s="169"/>
      <c r="AB1507" s="77"/>
      <c r="AC1507" s="420"/>
      <c r="AD1507" s="420"/>
      <c r="AE1507" s="420"/>
      <c r="AF1507" s="420"/>
      <c r="AG1507" s="420"/>
      <c r="AH1507" s="420"/>
      <c r="AI1507" s="407"/>
      <c r="AJ1507" s="55"/>
    </row>
    <row r="1508" spans="19:36">
      <c r="S1508" s="169"/>
      <c r="T1508" s="169"/>
      <c r="W1508" s="178"/>
      <c r="X1508" s="169"/>
      <c r="Y1508" s="169"/>
      <c r="AB1508" s="77"/>
      <c r="AC1508" s="420"/>
      <c r="AD1508" s="420"/>
      <c r="AE1508" s="420"/>
      <c r="AF1508" s="420"/>
      <c r="AG1508" s="420"/>
      <c r="AH1508" s="420"/>
      <c r="AI1508" s="407"/>
      <c r="AJ1508" s="55"/>
    </row>
    <row r="1509" spans="19:36">
      <c r="S1509" s="169"/>
      <c r="T1509" s="169"/>
      <c r="W1509" s="178"/>
      <c r="X1509" s="169"/>
      <c r="Y1509" s="169"/>
      <c r="AB1509" s="77"/>
      <c r="AC1509" s="420"/>
      <c r="AD1509" s="420"/>
      <c r="AE1509" s="420"/>
      <c r="AF1509" s="420"/>
      <c r="AG1509" s="420"/>
      <c r="AH1509" s="420"/>
      <c r="AI1509" s="407"/>
      <c r="AJ1509" s="55"/>
    </row>
    <row r="1510" spans="19:36">
      <c r="S1510" s="169"/>
      <c r="T1510" s="169"/>
      <c r="W1510" s="178"/>
      <c r="X1510" s="169"/>
      <c r="Y1510" s="169"/>
      <c r="AB1510" s="77"/>
      <c r="AC1510" s="420"/>
      <c r="AD1510" s="420"/>
      <c r="AE1510" s="420"/>
      <c r="AF1510" s="420"/>
      <c r="AG1510" s="420"/>
      <c r="AH1510" s="420"/>
      <c r="AI1510" s="407"/>
      <c r="AJ1510" s="55"/>
    </row>
    <row r="1511" spans="19:36">
      <c r="S1511" s="169"/>
      <c r="T1511" s="169"/>
      <c r="W1511" s="178"/>
      <c r="X1511" s="169"/>
      <c r="Y1511" s="169"/>
      <c r="AB1511" s="77"/>
      <c r="AC1511" s="420"/>
      <c r="AD1511" s="420"/>
      <c r="AE1511" s="420"/>
      <c r="AF1511" s="420"/>
      <c r="AG1511" s="420"/>
      <c r="AH1511" s="420"/>
      <c r="AI1511" s="407"/>
      <c r="AJ1511" s="55"/>
    </row>
    <row r="1512" spans="19:36">
      <c r="S1512" s="169"/>
      <c r="T1512" s="169"/>
      <c r="W1512" s="178"/>
      <c r="X1512" s="169"/>
      <c r="Y1512" s="169"/>
      <c r="AB1512" s="77"/>
      <c r="AC1512" s="420"/>
      <c r="AD1512" s="420"/>
      <c r="AE1512" s="420"/>
      <c r="AF1512" s="420"/>
      <c r="AG1512" s="420"/>
      <c r="AH1512" s="420"/>
      <c r="AI1512" s="407"/>
      <c r="AJ1512" s="55"/>
    </row>
    <row r="1513" spans="19:36">
      <c r="S1513" s="169"/>
      <c r="T1513" s="169"/>
      <c r="W1513" s="178"/>
      <c r="X1513" s="169"/>
      <c r="Y1513" s="169"/>
      <c r="AB1513" s="77"/>
      <c r="AC1513" s="420"/>
      <c r="AD1513" s="420"/>
      <c r="AE1513" s="420"/>
      <c r="AF1513" s="420"/>
      <c r="AG1513" s="420"/>
      <c r="AH1513" s="420"/>
      <c r="AI1513" s="407"/>
      <c r="AJ1513" s="55"/>
    </row>
    <row r="1514" spans="19:36">
      <c r="S1514" s="169"/>
      <c r="T1514" s="169"/>
      <c r="W1514" s="178"/>
      <c r="X1514" s="169"/>
      <c r="Y1514" s="169"/>
      <c r="AB1514" s="77"/>
      <c r="AC1514" s="420"/>
      <c r="AD1514" s="420"/>
      <c r="AE1514" s="420"/>
      <c r="AF1514" s="420"/>
      <c r="AG1514" s="420"/>
      <c r="AH1514" s="420"/>
      <c r="AI1514" s="407"/>
      <c r="AJ1514" s="55"/>
    </row>
    <row r="1515" spans="19:36">
      <c r="S1515" s="169"/>
      <c r="T1515" s="169"/>
      <c r="W1515" s="178"/>
      <c r="X1515" s="169"/>
      <c r="Y1515" s="169"/>
      <c r="AB1515" s="77"/>
      <c r="AC1515" s="420"/>
      <c r="AD1515" s="420"/>
      <c r="AE1515" s="420"/>
      <c r="AF1515" s="420"/>
      <c r="AG1515" s="420"/>
      <c r="AH1515" s="420"/>
      <c r="AI1515" s="407"/>
      <c r="AJ1515" s="55"/>
    </row>
    <row r="1516" spans="19:36">
      <c r="S1516" s="169"/>
      <c r="T1516" s="169"/>
      <c r="W1516" s="178"/>
      <c r="X1516" s="169"/>
      <c r="Y1516" s="169"/>
      <c r="AB1516" s="77"/>
      <c r="AC1516" s="420"/>
      <c r="AD1516" s="420"/>
      <c r="AE1516" s="420"/>
      <c r="AF1516" s="420"/>
      <c r="AG1516" s="420"/>
      <c r="AH1516" s="420"/>
      <c r="AI1516" s="407"/>
      <c r="AJ1516" s="55"/>
    </row>
    <row r="1517" spans="19:36">
      <c r="S1517" s="169"/>
      <c r="T1517" s="169"/>
      <c r="W1517" s="178"/>
      <c r="X1517" s="169"/>
      <c r="Y1517" s="169"/>
      <c r="AB1517" s="77"/>
      <c r="AC1517" s="420"/>
      <c r="AD1517" s="420"/>
      <c r="AE1517" s="420"/>
      <c r="AF1517" s="420"/>
      <c r="AG1517" s="420"/>
      <c r="AH1517" s="420"/>
      <c r="AI1517" s="407"/>
      <c r="AJ1517" s="55"/>
    </row>
    <row r="1518" spans="19:36">
      <c r="S1518" s="169"/>
      <c r="T1518" s="169"/>
      <c r="W1518" s="178"/>
      <c r="X1518" s="169"/>
      <c r="Y1518" s="169"/>
      <c r="AB1518" s="77"/>
      <c r="AC1518" s="420"/>
      <c r="AD1518" s="420"/>
      <c r="AE1518" s="420"/>
      <c r="AF1518" s="420"/>
      <c r="AG1518" s="420"/>
      <c r="AH1518" s="420"/>
      <c r="AI1518" s="407"/>
      <c r="AJ1518" s="55"/>
    </row>
    <row r="1519" spans="19:36">
      <c r="S1519" s="169"/>
      <c r="T1519" s="169"/>
      <c r="W1519" s="178"/>
      <c r="X1519" s="169"/>
      <c r="Y1519" s="169"/>
      <c r="AB1519" s="77"/>
      <c r="AC1519" s="420"/>
      <c r="AD1519" s="420"/>
      <c r="AE1519" s="420"/>
      <c r="AF1519" s="420"/>
      <c r="AG1519" s="420"/>
      <c r="AH1519" s="420"/>
      <c r="AI1519" s="407"/>
      <c r="AJ1519" s="55"/>
    </row>
    <row r="1520" spans="19:36">
      <c r="S1520" s="169"/>
      <c r="T1520" s="169"/>
      <c r="W1520" s="178"/>
      <c r="X1520" s="169"/>
      <c r="Y1520" s="169"/>
      <c r="AB1520" s="77"/>
      <c r="AC1520" s="420"/>
      <c r="AD1520" s="420"/>
      <c r="AE1520" s="420"/>
      <c r="AF1520" s="420"/>
      <c r="AG1520" s="420"/>
      <c r="AH1520" s="420"/>
      <c r="AI1520" s="407"/>
      <c r="AJ1520" s="55"/>
    </row>
    <row r="1521" spans="19:36">
      <c r="S1521" s="169"/>
      <c r="T1521" s="169"/>
      <c r="W1521" s="178"/>
      <c r="X1521" s="169"/>
      <c r="Y1521" s="169"/>
      <c r="AB1521" s="77"/>
      <c r="AC1521" s="420"/>
      <c r="AD1521" s="420"/>
      <c r="AE1521" s="420"/>
      <c r="AF1521" s="420"/>
      <c r="AG1521" s="420"/>
      <c r="AH1521" s="420"/>
      <c r="AI1521" s="407"/>
      <c r="AJ1521" s="55"/>
    </row>
    <row r="1522" spans="19:36">
      <c r="S1522" s="169"/>
      <c r="T1522" s="169"/>
      <c r="W1522" s="178"/>
      <c r="X1522" s="169"/>
      <c r="Y1522" s="169"/>
      <c r="AB1522" s="77"/>
      <c r="AC1522" s="420"/>
      <c r="AD1522" s="420"/>
      <c r="AE1522" s="420"/>
      <c r="AF1522" s="420"/>
      <c r="AG1522" s="420"/>
      <c r="AH1522" s="420"/>
      <c r="AI1522" s="407"/>
      <c r="AJ1522" s="55"/>
    </row>
    <row r="1523" spans="19:36">
      <c r="S1523" s="169"/>
      <c r="T1523" s="169"/>
      <c r="W1523" s="178"/>
      <c r="X1523" s="169"/>
      <c r="Y1523" s="169"/>
      <c r="AB1523" s="77"/>
      <c r="AC1523" s="420"/>
      <c r="AD1523" s="420"/>
      <c r="AE1523" s="420"/>
      <c r="AF1523" s="420"/>
      <c r="AG1523" s="420"/>
      <c r="AH1523" s="420"/>
      <c r="AI1523" s="407"/>
      <c r="AJ1523" s="55"/>
    </row>
    <row r="1524" spans="19:36">
      <c r="S1524" s="169"/>
      <c r="T1524" s="169"/>
      <c r="W1524" s="178"/>
      <c r="X1524" s="169"/>
      <c r="Y1524" s="169"/>
      <c r="AB1524" s="77"/>
      <c r="AC1524" s="420"/>
      <c r="AD1524" s="420"/>
      <c r="AE1524" s="420"/>
      <c r="AF1524" s="420"/>
      <c r="AG1524" s="420"/>
      <c r="AH1524" s="420"/>
      <c r="AI1524" s="407"/>
      <c r="AJ1524" s="55"/>
    </row>
    <row r="1525" spans="19:36">
      <c r="S1525" s="169"/>
      <c r="T1525" s="169"/>
      <c r="W1525" s="178"/>
      <c r="X1525" s="169"/>
      <c r="Y1525" s="169"/>
      <c r="AB1525" s="77"/>
      <c r="AC1525" s="420"/>
      <c r="AD1525" s="420"/>
      <c r="AE1525" s="420"/>
      <c r="AF1525" s="420"/>
      <c r="AG1525" s="420"/>
      <c r="AH1525" s="420"/>
      <c r="AI1525" s="407"/>
      <c r="AJ1525" s="55"/>
    </row>
    <row r="1526" spans="19:36">
      <c r="S1526" s="169"/>
      <c r="T1526" s="169"/>
      <c r="W1526" s="178"/>
      <c r="X1526" s="169"/>
      <c r="Y1526" s="169"/>
      <c r="AB1526" s="77"/>
      <c r="AC1526" s="420"/>
      <c r="AD1526" s="420"/>
      <c r="AE1526" s="420"/>
      <c r="AF1526" s="420"/>
      <c r="AG1526" s="420"/>
      <c r="AH1526" s="420"/>
      <c r="AI1526" s="407"/>
      <c r="AJ1526" s="55"/>
    </row>
    <row r="1527" spans="19:36">
      <c r="S1527" s="169"/>
      <c r="T1527" s="169"/>
      <c r="W1527" s="178"/>
      <c r="X1527" s="169"/>
      <c r="Y1527" s="169"/>
      <c r="AB1527" s="77"/>
      <c r="AC1527" s="420"/>
      <c r="AD1527" s="420"/>
      <c r="AE1527" s="420"/>
      <c r="AF1527" s="420"/>
      <c r="AG1527" s="420"/>
      <c r="AH1527" s="420"/>
      <c r="AI1527" s="407"/>
      <c r="AJ1527" s="55"/>
    </row>
    <row r="1528" spans="19:36">
      <c r="S1528" s="169"/>
      <c r="T1528" s="169"/>
      <c r="W1528" s="178"/>
      <c r="X1528" s="169"/>
      <c r="Y1528" s="169"/>
      <c r="AB1528" s="77"/>
      <c r="AC1528" s="420"/>
      <c r="AD1528" s="420"/>
      <c r="AE1528" s="420"/>
      <c r="AF1528" s="420"/>
      <c r="AG1528" s="420"/>
      <c r="AH1528" s="420"/>
      <c r="AI1528" s="407"/>
      <c r="AJ1528" s="55"/>
    </row>
    <row r="1529" spans="19:36">
      <c r="S1529" s="169"/>
      <c r="T1529" s="169"/>
      <c r="W1529" s="178"/>
      <c r="X1529" s="169"/>
      <c r="Y1529" s="169"/>
      <c r="AB1529" s="77"/>
      <c r="AC1529" s="420"/>
      <c r="AD1529" s="420"/>
      <c r="AE1529" s="420"/>
      <c r="AF1529" s="420"/>
      <c r="AG1529" s="420"/>
      <c r="AH1529" s="420"/>
      <c r="AI1529" s="407"/>
      <c r="AJ1529" s="55"/>
    </row>
    <row r="1530" spans="19:36">
      <c r="S1530" s="169"/>
      <c r="T1530" s="169"/>
      <c r="W1530" s="178"/>
      <c r="X1530" s="169"/>
      <c r="Y1530" s="169"/>
      <c r="AB1530" s="77"/>
      <c r="AC1530" s="420"/>
      <c r="AD1530" s="420"/>
      <c r="AE1530" s="420"/>
      <c r="AF1530" s="420"/>
      <c r="AG1530" s="420"/>
      <c r="AH1530" s="420"/>
      <c r="AI1530" s="407"/>
      <c r="AJ1530" s="55"/>
    </row>
    <row r="1531" spans="19:36">
      <c r="S1531" s="169"/>
      <c r="T1531" s="169"/>
      <c r="W1531" s="178"/>
      <c r="X1531" s="169"/>
      <c r="Y1531" s="169"/>
      <c r="AB1531" s="77"/>
      <c r="AC1531" s="420"/>
      <c r="AD1531" s="420"/>
      <c r="AE1531" s="420"/>
      <c r="AF1531" s="420"/>
      <c r="AG1531" s="420"/>
      <c r="AH1531" s="420"/>
      <c r="AI1531" s="407"/>
      <c r="AJ1531" s="55"/>
    </row>
    <row r="1532" spans="19:36">
      <c r="S1532" s="169"/>
      <c r="T1532" s="169"/>
      <c r="W1532" s="178"/>
      <c r="X1532" s="169"/>
      <c r="Y1532" s="169"/>
      <c r="AB1532" s="77"/>
      <c r="AC1532" s="420"/>
      <c r="AD1532" s="420"/>
      <c r="AE1532" s="420"/>
      <c r="AF1532" s="420"/>
      <c r="AG1532" s="420"/>
      <c r="AH1532" s="420"/>
      <c r="AI1532" s="407"/>
      <c r="AJ1532" s="55"/>
    </row>
    <row r="1533" spans="19:36">
      <c r="S1533" s="169"/>
      <c r="T1533" s="169"/>
      <c r="W1533" s="178"/>
      <c r="X1533" s="169"/>
      <c r="Y1533" s="169"/>
      <c r="AB1533" s="77"/>
      <c r="AC1533" s="420"/>
      <c r="AD1533" s="420"/>
      <c r="AE1533" s="420"/>
      <c r="AF1533" s="420"/>
      <c r="AG1533" s="420"/>
      <c r="AH1533" s="420"/>
      <c r="AI1533" s="407"/>
      <c r="AJ1533" s="55"/>
    </row>
    <row r="1534" spans="19:36">
      <c r="S1534" s="169"/>
      <c r="T1534" s="169"/>
      <c r="W1534" s="178"/>
      <c r="X1534" s="169"/>
      <c r="Y1534" s="169"/>
      <c r="AB1534" s="77"/>
      <c r="AC1534" s="420"/>
      <c r="AD1534" s="420"/>
      <c r="AE1534" s="420"/>
      <c r="AF1534" s="420"/>
      <c r="AG1534" s="420"/>
      <c r="AH1534" s="420"/>
      <c r="AI1534" s="407"/>
      <c r="AJ1534" s="55"/>
    </row>
    <row r="1535" spans="19:36">
      <c r="S1535" s="169"/>
      <c r="T1535" s="169"/>
      <c r="W1535" s="178"/>
      <c r="X1535" s="169"/>
      <c r="Y1535" s="169"/>
      <c r="AB1535" s="77"/>
      <c r="AC1535" s="420"/>
      <c r="AD1535" s="420"/>
      <c r="AE1535" s="420"/>
      <c r="AF1535" s="420"/>
      <c r="AG1535" s="420"/>
      <c r="AH1535" s="420"/>
      <c r="AI1535" s="407"/>
      <c r="AJ1535" s="55"/>
    </row>
    <row r="1536" spans="19:36">
      <c r="S1536" s="169"/>
      <c r="T1536" s="169"/>
      <c r="W1536" s="178"/>
      <c r="X1536" s="169"/>
      <c r="Y1536" s="169"/>
      <c r="AB1536" s="77"/>
      <c r="AC1536" s="420"/>
      <c r="AD1536" s="420"/>
      <c r="AE1536" s="420"/>
      <c r="AF1536" s="420"/>
      <c r="AG1536" s="420"/>
      <c r="AH1536" s="420"/>
      <c r="AI1536" s="407"/>
      <c r="AJ1536" s="55"/>
    </row>
    <row r="1537" spans="19:36">
      <c r="S1537" s="169"/>
      <c r="T1537" s="169"/>
      <c r="W1537" s="178"/>
      <c r="X1537" s="169"/>
      <c r="Y1537" s="169"/>
      <c r="AB1537" s="77"/>
      <c r="AC1537" s="420"/>
      <c r="AD1537" s="420"/>
      <c r="AE1537" s="420"/>
      <c r="AF1537" s="420"/>
      <c r="AG1537" s="420"/>
      <c r="AH1537" s="420"/>
      <c r="AI1537" s="407"/>
      <c r="AJ1537" s="55"/>
    </row>
    <row r="1538" spans="19:36">
      <c r="S1538" s="169"/>
      <c r="T1538" s="169"/>
      <c r="W1538" s="178"/>
      <c r="X1538" s="169"/>
      <c r="Y1538" s="169"/>
      <c r="AB1538" s="77"/>
      <c r="AC1538" s="420"/>
      <c r="AD1538" s="420"/>
      <c r="AE1538" s="420"/>
      <c r="AF1538" s="420"/>
      <c r="AG1538" s="420"/>
      <c r="AH1538" s="420"/>
      <c r="AI1538" s="407"/>
      <c r="AJ1538" s="55"/>
    </row>
    <row r="1539" spans="19:36">
      <c r="S1539" s="169"/>
      <c r="T1539" s="169"/>
      <c r="W1539" s="178"/>
      <c r="X1539" s="169"/>
      <c r="Y1539" s="169"/>
      <c r="AB1539" s="77"/>
      <c r="AC1539" s="420"/>
      <c r="AD1539" s="420"/>
      <c r="AE1539" s="420"/>
      <c r="AF1539" s="420"/>
      <c r="AG1539" s="420"/>
      <c r="AH1539" s="420"/>
      <c r="AI1539" s="407"/>
      <c r="AJ1539" s="55"/>
    </row>
    <row r="1540" spans="19:36">
      <c r="S1540" s="169"/>
      <c r="T1540" s="169"/>
      <c r="W1540" s="178"/>
      <c r="X1540" s="169"/>
      <c r="Y1540" s="169"/>
      <c r="AB1540" s="77"/>
      <c r="AC1540" s="420"/>
      <c r="AD1540" s="420"/>
      <c r="AE1540" s="420"/>
      <c r="AF1540" s="420"/>
      <c r="AG1540" s="420"/>
      <c r="AH1540" s="420"/>
      <c r="AI1540" s="407"/>
      <c r="AJ1540" s="55"/>
    </row>
    <row r="1541" spans="19:36">
      <c r="S1541" s="169"/>
      <c r="T1541" s="169"/>
      <c r="W1541" s="178"/>
      <c r="X1541" s="169"/>
      <c r="Y1541" s="169"/>
      <c r="AB1541" s="77"/>
      <c r="AC1541" s="420"/>
      <c r="AD1541" s="420"/>
      <c r="AE1541" s="420"/>
      <c r="AF1541" s="420"/>
      <c r="AG1541" s="420"/>
      <c r="AH1541" s="420"/>
      <c r="AI1541" s="407"/>
      <c r="AJ1541" s="55"/>
    </row>
    <row r="1542" spans="19:36">
      <c r="S1542" s="169"/>
      <c r="T1542" s="169"/>
      <c r="W1542" s="178"/>
      <c r="X1542" s="169"/>
      <c r="Y1542" s="169"/>
      <c r="AB1542" s="77"/>
      <c r="AC1542" s="420"/>
      <c r="AD1542" s="420"/>
      <c r="AE1542" s="420"/>
      <c r="AF1542" s="420"/>
      <c r="AG1542" s="420"/>
      <c r="AH1542" s="420"/>
      <c r="AI1542" s="407"/>
      <c r="AJ1542" s="55"/>
    </row>
    <row r="1543" spans="19:36">
      <c r="S1543" s="169"/>
      <c r="T1543" s="169"/>
      <c r="W1543" s="178"/>
      <c r="X1543" s="169"/>
      <c r="Y1543" s="169"/>
      <c r="AB1543" s="77"/>
      <c r="AC1543" s="420"/>
      <c r="AD1543" s="420"/>
      <c r="AE1543" s="420"/>
      <c r="AF1543" s="420"/>
      <c r="AG1543" s="420"/>
      <c r="AH1543" s="420"/>
      <c r="AI1543" s="407"/>
      <c r="AJ1543" s="55"/>
    </row>
    <row r="1544" spans="19:36">
      <c r="S1544" s="169"/>
      <c r="T1544" s="169"/>
      <c r="W1544" s="178"/>
      <c r="X1544" s="169"/>
      <c r="Y1544" s="169"/>
      <c r="AB1544" s="77"/>
      <c r="AC1544" s="420"/>
      <c r="AD1544" s="420"/>
      <c r="AE1544" s="420"/>
      <c r="AF1544" s="420"/>
      <c r="AG1544" s="420"/>
      <c r="AH1544" s="420"/>
      <c r="AI1544" s="407"/>
      <c r="AJ1544" s="55"/>
    </row>
    <row r="1545" spans="19:36">
      <c r="S1545" s="169"/>
      <c r="T1545" s="169"/>
      <c r="W1545" s="178"/>
      <c r="X1545" s="169"/>
      <c r="Y1545" s="169"/>
      <c r="AB1545" s="77"/>
      <c r="AC1545" s="420"/>
      <c r="AD1545" s="420"/>
      <c r="AE1545" s="420"/>
      <c r="AF1545" s="420"/>
      <c r="AG1545" s="420"/>
      <c r="AH1545" s="420"/>
      <c r="AI1545" s="407"/>
      <c r="AJ1545" s="55"/>
    </row>
    <row r="1546" spans="19:36">
      <c r="S1546" s="169"/>
      <c r="T1546" s="169"/>
      <c r="W1546" s="178"/>
      <c r="X1546" s="169"/>
      <c r="Y1546" s="169"/>
      <c r="AB1546" s="77"/>
      <c r="AC1546" s="420"/>
      <c r="AD1546" s="420"/>
      <c r="AE1546" s="420"/>
      <c r="AF1546" s="420"/>
      <c r="AG1546" s="420"/>
      <c r="AH1546" s="420"/>
      <c r="AI1546" s="407"/>
      <c r="AJ1546" s="55"/>
    </row>
    <row r="1547" spans="19:36">
      <c r="S1547" s="169"/>
      <c r="T1547" s="169"/>
      <c r="W1547" s="178"/>
      <c r="X1547" s="169"/>
      <c r="Y1547" s="169"/>
      <c r="AB1547" s="77"/>
      <c r="AC1547" s="420"/>
      <c r="AD1547" s="420"/>
      <c r="AE1547" s="420"/>
      <c r="AF1547" s="420"/>
      <c r="AG1547" s="420"/>
      <c r="AH1547" s="420"/>
      <c r="AI1547" s="407"/>
      <c r="AJ1547" s="55"/>
    </row>
    <row r="1548" spans="19:36">
      <c r="S1548" s="169"/>
      <c r="T1548" s="169"/>
      <c r="W1548" s="178"/>
      <c r="X1548" s="169"/>
      <c r="Y1548" s="169"/>
      <c r="AB1548" s="77"/>
      <c r="AC1548" s="420"/>
      <c r="AD1548" s="420"/>
      <c r="AE1548" s="420"/>
      <c r="AF1548" s="420"/>
      <c r="AG1548" s="420"/>
      <c r="AH1548" s="420"/>
      <c r="AI1548" s="407"/>
      <c r="AJ1548" s="55"/>
    </row>
    <row r="1549" spans="19:36">
      <c r="S1549" s="169"/>
      <c r="T1549" s="169"/>
      <c r="W1549" s="178"/>
      <c r="X1549" s="169"/>
      <c r="Y1549" s="169"/>
      <c r="AB1549" s="77"/>
      <c r="AC1549" s="420"/>
      <c r="AD1549" s="420"/>
      <c r="AE1549" s="420"/>
      <c r="AF1549" s="420"/>
      <c r="AG1549" s="420"/>
      <c r="AH1549" s="420"/>
      <c r="AI1549" s="407"/>
      <c r="AJ1549" s="55"/>
    </row>
    <row r="1550" spans="19:36">
      <c r="S1550" s="169"/>
      <c r="T1550" s="169"/>
      <c r="W1550" s="178"/>
      <c r="X1550" s="169"/>
      <c r="Y1550" s="169"/>
      <c r="AB1550" s="77"/>
      <c r="AC1550" s="420"/>
      <c r="AD1550" s="420"/>
      <c r="AE1550" s="420"/>
      <c r="AF1550" s="420"/>
      <c r="AG1550" s="420"/>
      <c r="AH1550" s="420"/>
      <c r="AI1550" s="407"/>
      <c r="AJ1550" s="55"/>
    </row>
    <row r="1551" spans="19:36">
      <c r="S1551" s="169"/>
      <c r="T1551" s="169"/>
      <c r="W1551" s="178"/>
      <c r="X1551" s="169"/>
      <c r="Y1551" s="169"/>
      <c r="AB1551" s="77"/>
      <c r="AC1551" s="420"/>
      <c r="AD1551" s="420"/>
      <c r="AE1551" s="420"/>
      <c r="AF1551" s="420"/>
      <c r="AG1551" s="420"/>
      <c r="AH1551" s="420"/>
      <c r="AI1551" s="407"/>
      <c r="AJ1551" s="55"/>
    </row>
    <row r="1552" spans="19:36">
      <c r="S1552" s="169"/>
      <c r="T1552" s="169"/>
      <c r="W1552" s="178"/>
      <c r="X1552" s="169"/>
      <c r="Y1552" s="169"/>
      <c r="AB1552" s="77"/>
      <c r="AC1552" s="420"/>
      <c r="AD1552" s="420"/>
      <c r="AE1552" s="420"/>
      <c r="AF1552" s="420"/>
      <c r="AG1552" s="420"/>
      <c r="AH1552" s="420"/>
      <c r="AI1552" s="407"/>
      <c r="AJ1552" s="55"/>
    </row>
    <row r="1553" spans="19:36">
      <c r="S1553" s="169"/>
      <c r="T1553" s="169"/>
      <c r="W1553" s="178"/>
      <c r="X1553" s="169"/>
      <c r="Y1553" s="169"/>
      <c r="AB1553" s="77"/>
      <c r="AC1553" s="420"/>
      <c r="AD1553" s="420"/>
      <c r="AE1553" s="420"/>
      <c r="AF1553" s="420"/>
      <c r="AG1553" s="420"/>
      <c r="AH1553" s="420"/>
      <c r="AI1553" s="407"/>
      <c r="AJ1553" s="55"/>
    </row>
    <row r="1554" spans="19:36">
      <c r="S1554" s="169"/>
      <c r="T1554" s="169"/>
      <c r="W1554" s="178"/>
      <c r="X1554" s="169"/>
      <c r="Y1554" s="169"/>
      <c r="AB1554" s="77"/>
      <c r="AC1554" s="420"/>
      <c r="AD1554" s="420"/>
      <c r="AE1554" s="420"/>
      <c r="AF1554" s="420"/>
      <c r="AG1554" s="420"/>
      <c r="AH1554" s="420"/>
      <c r="AI1554" s="407"/>
      <c r="AJ1554" s="55"/>
    </row>
    <row r="1555" spans="19:36">
      <c r="S1555" s="169"/>
      <c r="T1555" s="169"/>
      <c r="W1555" s="178"/>
      <c r="X1555" s="169"/>
      <c r="Y1555" s="169"/>
      <c r="AB1555" s="77"/>
      <c r="AC1555" s="420"/>
      <c r="AD1555" s="420"/>
      <c r="AE1555" s="420"/>
      <c r="AF1555" s="420"/>
      <c r="AG1555" s="420"/>
      <c r="AH1555" s="420"/>
      <c r="AI1555" s="407"/>
      <c r="AJ1555" s="55"/>
    </row>
    <row r="1556" spans="19:36">
      <c r="S1556" s="169"/>
      <c r="T1556" s="169"/>
      <c r="W1556" s="178"/>
      <c r="X1556" s="169"/>
      <c r="Y1556" s="169"/>
      <c r="AB1556" s="77"/>
      <c r="AC1556" s="420"/>
      <c r="AD1556" s="420"/>
      <c r="AE1556" s="420"/>
      <c r="AF1556" s="420"/>
      <c r="AG1556" s="420"/>
      <c r="AH1556" s="420"/>
      <c r="AI1556" s="407"/>
      <c r="AJ1556" s="55"/>
    </row>
    <row r="1557" spans="19:36">
      <c r="S1557" s="169"/>
      <c r="T1557" s="169"/>
      <c r="W1557" s="178"/>
      <c r="X1557" s="169"/>
      <c r="Y1557" s="169"/>
      <c r="AB1557" s="77"/>
      <c r="AC1557" s="420"/>
      <c r="AD1557" s="420"/>
      <c r="AE1557" s="420"/>
      <c r="AF1557" s="420"/>
      <c r="AG1557" s="420"/>
      <c r="AH1557" s="420"/>
      <c r="AI1557" s="407"/>
      <c r="AJ1557" s="55"/>
    </row>
    <row r="1558" spans="19:36">
      <c r="S1558" s="169"/>
      <c r="T1558" s="169"/>
      <c r="W1558" s="178"/>
      <c r="X1558" s="169"/>
      <c r="Y1558" s="169"/>
      <c r="AB1558" s="77"/>
      <c r="AC1558" s="420"/>
      <c r="AD1558" s="420"/>
      <c r="AE1558" s="420"/>
      <c r="AF1558" s="420"/>
      <c r="AG1558" s="420"/>
      <c r="AH1558" s="420"/>
      <c r="AI1558" s="407"/>
      <c r="AJ1558" s="55"/>
    </row>
    <row r="1559" spans="19:36">
      <c r="S1559" s="169"/>
      <c r="T1559" s="169"/>
      <c r="W1559" s="178"/>
      <c r="X1559" s="169"/>
      <c r="Y1559" s="169"/>
      <c r="AB1559" s="77"/>
      <c r="AC1559" s="420"/>
      <c r="AD1559" s="420"/>
      <c r="AE1559" s="420"/>
      <c r="AF1559" s="420"/>
      <c r="AG1559" s="420"/>
      <c r="AH1559" s="420"/>
      <c r="AI1559" s="407"/>
      <c r="AJ1559" s="55"/>
    </row>
    <row r="1560" spans="19:36">
      <c r="S1560" s="169"/>
      <c r="T1560" s="169"/>
      <c r="W1560" s="178"/>
      <c r="X1560" s="169"/>
      <c r="Y1560" s="169"/>
      <c r="AB1560" s="77"/>
      <c r="AC1560" s="420"/>
      <c r="AD1560" s="420"/>
      <c r="AE1560" s="420"/>
      <c r="AF1560" s="420"/>
      <c r="AG1560" s="420"/>
      <c r="AH1560" s="420"/>
      <c r="AI1560" s="407"/>
      <c r="AJ1560" s="55"/>
    </row>
    <row r="1561" spans="19:36">
      <c r="S1561" s="169"/>
      <c r="T1561" s="169"/>
      <c r="W1561" s="178"/>
      <c r="X1561" s="169"/>
      <c r="Y1561" s="169"/>
      <c r="AB1561" s="77"/>
      <c r="AC1561" s="420"/>
      <c r="AD1561" s="420"/>
      <c r="AE1561" s="420"/>
      <c r="AF1561" s="420"/>
      <c r="AG1561" s="420"/>
      <c r="AH1561" s="420"/>
      <c r="AI1561" s="407"/>
      <c r="AJ1561" s="55"/>
    </row>
    <row r="1562" spans="19:36">
      <c r="S1562" s="169"/>
      <c r="T1562" s="169"/>
      <c r="W1562" s="178"/>
      <c r="X1562" s="169"/>
      <c r="Y1562" s="169"/>
      <c r="AB1562" s="77"/>
      <c r="AC1562" s="420"/>
      <c r="AD1562" s="420"/>
      <c r="AE1562" s="420"/>
      <c r="AF1562" s="420"/>
      <c r="AG1562" s="420"/>
      <c r="AH1562" s="420"/>
      <c r="AI1562" s="407"/>
      <c r="AJ1562" s="55"/>
    </row>
    <row r="1563" spans="19:36">
      <c r="S1563" s="169"/>
      <c r="T1563" s="169"/>
      <c r="W1563" s="178"/>
      <c r="X1563" s="169"/>
      <c r="Y1563" s="169"/>
      <c r="AB1563" s="77"/>
      <c r="AC1563" s="420"/>
      <c r="AD1563" s="420"/>
      <c r="AE1563" s="420"/>
      <c r="AF1563" s="420"/>
      <c r="AG1563" s="420"/>
      <c r="AH1563" s="420"/>
      <c r="AI1563" s="407"/>
      <c r="AJ1563" s="55"/>
    </row>
    <row r="1564" spans="19:36">
      <c r="S1564" s="169"/>
      <c r="T1564" s="169"/>
      <c r="W1564" s="178"/>
      <c r="X1564" s="169"/>
      <c r="Y1564" s="169"/>
      <c r="AB1564" s="77"/>
      <c r="AC1564" s="420"/>
      <c r="AD1564" s="420"/>
      <c r="AE1564" s="420"/>
      <c r="AF1564" s="420"/>
      <c r="AG1564" s="420"/>
      <c r="AH1564" s="420"/>
      <c r="AI1564" s="407"/>
      <c r="AJ1564" s="55"/>
    </row>
    <row r="1565" spans="19:36">
      <c r="S1565" s="169"/>
      <c r="T1565" s="169"/>
      <c r="W1565" s="178"/>
      <c r="X1565" s="169"/>
      <c r="Y1565" s="169"/>
      <c r="AB1565" s="77"/>
      <c r="AC1565" s="420"/>
      <c r="AD1565" s="420"/>
      <c r="AE1565" s="420"/>
      <c r="AF1565" s="420"/>
      <c r="AG1565" s="420"/>
      <c r="AH1565" s="420"/>
      <c r="AI1565" s="407"/>
      <c r="AJ1565" s="55"/>
    </row>
    <row r="1566" spans="19:36">
      <c r="S1566" s="169"/>
      <c r="T1566" s="169"/>
      <c r="W1566" s="178"/>
      <c r="X1566" s="169"/>
      <c r="Y1566" s="169"/>
      <c r="AB1566" s="77"/>
      <c r="AC1566" s="420"/>
      <c r="AD1566" s="420"/>
      <c r="AE1566" s="420"/>
      <c r="AF1566" s="420"/>
      <c r="AG1566" s="420"/>
      <c r="AH1566" s="420"/>
      <c r="AI1566" s="407"/>
      <c r="AJ1566" s="55"/>
    </row>
    <row r="1567" spans="19:36">
      <c r="S1567" s="169"/>
      <c r="T1567" s="169"/>
      <c r="W1567" s="178"/>
      <c r="X1567" s="169"/>
      <c r="Y1567" s="169"/>
      <c r="AB1567" s="77"/>
      <c r="AC1567" s="420"/>
      <c r="AD1567" s="420"/>
      <c r="AE1567" s="420"/>
      <c r="AF1567" s="420"/>
      <c r="AG1567" s="420"/>
      <c r="AH1567" s="420"/>
      <c r="AI1567" s="407"/>
      <c r="AJ1567" s="55"/>
    </row>
    <row r="1568" spans="19:36">
      <c r="S1568" s="169"/>
      <c r="T1568" s="169"/>
      <c r="W1568" s="178"/>
      <c r="X1568" s="169"/>
      <c r="Y1568" s="169"/>
      <c r="AB1568" s="77"/>
      <c r="AC1568" s="420"/>
      <c r="AD1568" s="420"/>
      <c r="AE1568" s="420"/>
      <c r="AF1568" s="420"/>
      <c r="AG1568" s="420"/>
      <c r="AH1568" s="420"/>
      <c r="AI1568" s="407"/>
      <c r="AJ1568" s="55"/>
    </row>
    <row r="1569" spans="19:36">
      <c r="S1569" s="169"/>
      <c r="T1569" s="169"/>
      <c r="W1569" s="178"/>
      <c r="X1569" s="169"/>
      <c r="Y1569" s="169"/>
      <c r="AB1569" s="77"/>
      <c r="AC1569" s="420"/>
      <c r="AD1569" s="420"/>
      <c r="AE1569" s="420"/>
      <c r="AF1569" s="420"/>
      <c r="AG1569" s="420"/>
      <c r="AH1569" s="420"/>
      <c r="AI1569" s="407"/>
      <c r="AJ1569" s="55"/>
    </row>
    <row r="1570" spans="19:36">
      <c r="S1570" s="169"/>
      <c r="T1570" s="169"/>
      <c r="W1570" s="178"/>
      <c r="X1570" s="169"/>
      <c r="Y1570" s="169"/>
      <c r="AB1570" s="77"/>
      <c r="AC1570" s="420"/>
      <c r="AD1570" s="420"/>
      <c r="AE1570" s="420"/>
      <c r="AF1570" s="420"/>
      <c r="AG1570" s="420"/>
      <c r="AH1570" s="420"/>
      <c r="AI1570" s="407"/>
      <c r="AJ1570" s="55"/>
    </row>
    <row r="1571" spans="19:36">
      <c r="S1571" s="169"/>
      <c r="T1571" s="169"/>
      <c r="W1571" s="178"/>
      <c r="X1571" s="169"/>
      <c r="Y1571" s="169"/>
      <c r="AB1571" s="77"/>
      <c r="AC1571" s="420"/>
      <c r="AD1571" s="420"/>
      <c r="AE1571" s="420"/>
      <c r="AF1571" s="420"/>
      <c r="AG1571" s="420"/>
      <c r="AH1571" s="420"/>
      <c r="AI1571" s="407"/>
      <c r="AJ1571" s="55"/>
    </row>
    <row r="1572" spans="19:36">
      <c r="S1572" s="169"/>
      <c r="T1572" s="169"/>
      <c r="W1572" s="178"/>
      <c r="X1572" s="169"/>
      <c r="Y1572" s="169"/>
      <c r="AB1572" s="77"/>
      <c r="AC1572" s="420"/>
      <c r="AD1572" s="420"/>
      <c r="AE1572" s="420"/>
      <c r="AF1572" s="420"/>
      <c r="AG1572" s="420"/>
      <c r="AH1572" s="420"/>
      <c r="AI1572" s="407"/>
      <c r="AJ1572" s="55"/>
    </row>
    <row r="1573" spans="19:36">
      <c r="S1573" s="169"/>
      <c r="T1573" s="169"/>
      <c r="W1573" s="178"/>
      <c r="X1573" s="169"/>
      <c r="Y1573" s="169"/>
      <c r="AB1573" s="77"/>
      <c r="AC1573" s="420"/>
      <c r="AD1573" s="420"/>
      <c r="AE1573" s="420"/>
      <c r="AF1573" s="420"/>
      <c r="AG1573" s="420"/>
      <c r="AH1573" s="420"/>
      <c r="AI1573" s="407"/>
      <c r="AJ1573" s="55"/>
    </row>
    <row r="1574" spans="19:36">
      <c r="S1574" s="169"/>
      <c r="T1574" s="169"/>
      <c r="W1574" s="178"/>
      <c r="X1574" s="169"/>
      <c r="Y1574" s="169"/>
      <c r="AB1574" s="77"/>
      <c r="AC1574" s="420"/>
      <c r="AD1574" s="420"/>
      <c r="AE1574" s="420"/>
      <c r="AF1574" s="420"/>
      <c r="AG1574" s="420"/>
      <c r="AH1574" s="420"/>
      <c r="AI1574" s="407"/>
      <c r="AJ1574" s="55"/>
    </row>
    <row r="1575" spans="19:36">
      <c r="S1575" s="169"/>
      <c r="T1575" s="169"/>
      <c r="W1575" s="178"/>
      <c r="X1575" s="169"/>
      <c r="Y1575" s="169"/>
      <c r="AB1575" s="77"/>
      <c r="AC1575" s="420"/>
      <c r="AD1575" s="420"/>
      <c r="AE1575" s="420"/>
      <c r="AF1575" s="420"/>
      <c r="AG1575" s="420"/>
      <c r="AH1575" s="420"/>
      <c r="AI1575" s="407"/>
      <c r="AJ1575" s="55"/>
    </row>
    <row r="1576" spans="19:36">
      <c r="S1576" s="169"/>
      <c r="T1576" s="169"/>
      <c r="W1576" s="178"/>
      <c r="X1576" s="169"/>
      <c r="Y1576" s="169"/>
      <c r="AB1576" s="77"/>
      <c r="AC1576" s="420"/>
      <c r="AD1576" s="420"/>
      <c r="AE1576" s="420"/>
      <c r="AF1576" s="420"/>
      <c r="AG1576" s="420"/>
      <c r="AH1576" s="420"/>
      <c r="AI1576" s="407"/>
      <c r="AJ1576" s="55"/>
    </row>
    <row r="1577" spans="19:36">
      <c r="S1577" s="169"/>
      <c r="T1577" s="169"/>
      <c r="W1577" s="178"/>
      <c r="X1577" s="169"/>
      <c r="Y1577" s="169"/>
      <c r="AB1577" s="77"/>
      <c r="AC1577" s="420"/>
      <c r="AD1577" s="420"/>
      <c r="AE1577" s="420"/>
      <c r="AF1577" s="420"/>
      <c r="AG1577" s="420"/>
      <c r="AH1577" s="420"/>
      <c r="AI1577" s="407"/>
      <c r="AJ1577" s="55"/>
    </row>
    <row r="1578" spans="19:36">
      <c r="S1578" s="169"/>
      <c r="T1578" s="169"/>
      <c r="W1578" s="178"/>
      <c r="X1578" s="169"/>
      <c r="Y1578" s="169"/>
      <c r="AB1578" s="77"/>
      <c r="AC1578" s="420"/>
      <c r="AD1578" s="420"/>
      <c r="AE1578" s="420"/>
      <c r="AF1578" s="420"/>
      <c r="AG1578" s="420"/>
      <c r="AH1578" s="420"/>
      <c r="AI1578" s="407"/>
      <c r="AJ1578" s="55"/>
    </row>
    <row r="1579" spans="19:36">
      <c r="S1579" s="169"/>
      <c r="T1579" s="169"/>
      <c r="W1579" s="178"/>
      <c r="X1579" s="169"/>
      <c r="Y1579" s="169"/>
      <c r="AB1579" s="77"/>
      <c r="AC1579" s="420"/>
      <c r="AD1579" s="420"/>
      <c r="AE1579" s="420"/>
      <c r="AF1579" s="420"/>
      <c r="AG1579" s="420"/>
      <c r="AH1579" s="420"/>
      <c r="AI1579" s="407"/>
      <c r="AJ1579" s="55"/>
    </row>
    <row r="1580" spans="19:36">
      <c r="S1580" s="169"/>
      <c r="T1580" s="169"/>
      <c r="W1580" s="178"/>
      <c r="X1580" s="169"/>
      <c r="Y1580" s="169"/>
      <c r="AB1580" s="77"/>
      <c r="AC1580" s="420"/>
      <c r="AD1580" s="420"/>
      <c r="AE1580" s="420"/>
      <c r="AF1580" s="420"/>
      <c r="AG1580" s="420"/>
      <c r="AH1580" s="420"/>
      <c r="AI1580" s="407"/>
      <c r="AJ1580" s="55"/>
    </row>
    <row r="1581" spans="19:36">
      <c r="S1581" s="169"/>
      <c r="T1581" s="169"/>
      <c r="W1581" s="178"/>
      <c r="X1581" s="169"/>
      <c r="Y1581" s="169"/>
      <c r="AB1581" s="77"/>
      <c r="AC1581" s="420"/>
      <c r="AD1581" s="420"/>
      <c r="AE1581" s="420"/>
      <c r="AF1581" s="420"/>
      <c r="AG1581" s="420"/>
      <c r="AH1581" s="420"/>
      <c r="AI1581" s="407"/>
      <c r="AJ1581" s="55"/>
    </row>
    <row r="1582" spans="19:36">
      <c r="S1582" s="169"/>
      <c r="T1582" s="169"/>
      <c r="W1582" s="178"/>
      <c r="X1582" s="169"/>
      <c r="Y1582" s="169"/>
      <c r="AB1582" s="77"/>
      <c r="AC1582" s="420"/>
      <c r="AD1582" s="420"/>
      <c r="AE1582" s="420"/>
      <c r="AF1582" s="420"/>
      <c r="AG1582" s="420"/>
      <c r="AH1582" s="420"/>
      <c r="AI1582" s="407"/>
      <c r="AJ1582" s="55"/>
    </row>
    <row r="1583" spans="19:36">
      <c r="S1583" s="169"/>
      <c r="T1583" s="169"/>
      <c r="W1583" s="178"/>
      <c r="X1583" s="169"/>
      <c r="Y1583" s="169"/>
      <c r="AB1583" s="77"/>
      <c r="AC1583" s="420"/>
      <c r="AD1583" s="420"/>
      <c r="AE1583" s="420"/>
      <c r="AF1583" s="420"/>
      <c r="AG1583" s="420"/>
      <c r="AH1583" s="420"/>
      <c r="AI1583" s="407"/>
      <c r="AJ1583" s="55"/>
    </row>
    <row r="1584" spans="19:36">
      <c r="S1584" s="169"/>
      <c r="T1584" s="169"/>
      <c r="W1584" s="178"/>
      <c r="X1584" s="169"/>
      <c r="Y1584" s="169"/>
      <c r="AB1584" s="77"/>
      <c r="AC1584" s="420"/>
      <c r="AD1584" s="420"/>
      <c r="AE1584" s="420"/>
      <c r="AF1584" s="420"/>
      <c r="AG1584" s="420"/>
      <c r="AH1584" s="420"/>
      <c r="AI1584" s="407"/>
      <c r="AJ1584" s="55"/>
    </row>
    <row r="1585" spans="19:36">
      <c r="S1585" s="169"/>
      <c r="T1585" s="169"/>
      <c r="W1585" s="178"/>
      <c r="X1585" s="169"/>
      <c r="Y1585" s="169"/>
      <c r="AB1585" s="77"/>
      <c r="AC1585" s="420"/>
      <c r="AD1585" s="420"/>
      <c r="AE1585" s="420"/>
      <c r="AF1585" s="420"/>
      <c r="AG1585" s="420"/>
      <c r="AH1585" s="420"/>
      <c r="AI1585" s="407"/>
      <c r="AJ1585" s="55"/>
    </row>
    <row r="1586" spans="19:36">
      <c r="S1586" s="169"/>
      <c r="T1586" s="169"/>
      <c r="W1586" s="178"/>
      <c r="X1586" s="169"/>
      <c r="Y1586" s="169"/>
      <c r="AB1586" s="77"/>
      <c r="AC1586" s="420"/>
      <c r="AD1586" s="420"/>
      <c r="AE1586" s="420"/>
      <c r="AF1586" s="420"/>
      <c r="AG1586" s="420"/>
      <c r="AH1586" s="420"/>
      <c r="AI1586" s="407"/>
      <c r="AJ1586" s="55"/>
    </row>
    <row r="1587" spans="19:36">
      <c r="S1587" s="169"/>
      <c r="T1587" s="169"/>
      <c r="W1587" s="178"/>
      <c r="X1587" s="169"/>
      <c r="Y1587" s="169"/>
      <c r="AB1587" s="77"/>
      <c r="AC1587" s="420"/>
      <c r="AD1587" s="420"/>
      <c r="AE1587" s="420"/>
      <c r="AF1587" s="420"/>
      <c r="AG1587" s="420"/>
      <c r="AH1587" s="420"/>
      <c r="AI1587" s="407"/>
      <c r="AJ1587" s="55"/>
    </row>
    <row r="1588" spans="19:36">
      <c r="S1588" s="169"/>
      <c r="T1588" s="169"/>
      <c r="W1588" s="178"/>
      <c r="X1588" s="169"/>
      <c r="Y1588" s="169"/>
      <c r="AB1588" s="77"/>
      <c r="AC1588" s="420"/>
      <c r="AD1588" s="420"/>
      <c r="AE1588" s="420"/>
      <c r="AF1588" s="420"/>
      <c r="AG1588" s="420"/>
      <c r="AH1588" s="420"/>
      <c r="AI1588" s="407"/>
      <c r="AJ1588" s="55"/>
    </row>
    <row r="1589" spans="19:36">
      <c r="S1589" s="169"/>
      <c r="T1589" s="169"/>
      <c r="W1589" s="178"/>
      <c r="X1589" s="169"/>
      <c r="Y1589" s="169"/>
      <c r="AB1589" s="77"/>
      <c r="AC1589" s="420"/>
      <c r="AD1589" s="420"/>
      <c r="AE1589" s="420"/>
      <c r="AF1589" s="420"/>
      <c r="AG1589" s="420"/>
      <c r="AH1589" s="420"/>
      <c r="AI1589" s="407"/>
      <c r="AJ1589" s="55"/>
    </row>
    <row r="1590" spans="19:36">
      <c r="S1590" s="169"/>
      <c r="T1590" s="169"/>
      <c r="W1590" s="178"/>
      <c r="X1590" s="169"/>
      <c r="Y1590" s="169"/>
      <c r="AB1590" s="77"/>
      <c r="AC1590" s="420"/>
      <c r="AD1590" s="420"/>
      <c r="AE1590" s="420"/>
      <c r="AF1590" s="420"/>
      <c r="AG1590" s="420"/>
      <c r="AH1590" s="420"/>
      <c r="AI1590" s="407"/>
      <c r="AJ1590" s="55"/>
    </row>
    <row r="1591" spans="19:36">
      <c r="S1591" s="169"/>
      <c r="T1591" s="169"/>
      <c r="W1591" s="178"/>
      <c r="X1591" s="169"/>
      <c r="Y1591" s="169"/>
      <c r="AB1591" s="77"/>
      <c r="AC1591" s="420"/>
      <c r="AD1591" s="420"/>
      <c r="AE1591" s="420"/>
      <c r="AF1591" s="420"/>
      <c r="AG1591" s="420"/>
      <c r="AH1591" s="420"/>
      <c r="AI1591" s="407"/>
      <c r="AJ1591" s="55"/>
    </row>
    <row r="1592" spans="19:36">
      <c r="S1592" s="169"/>
      <c r="T1592" s="169"/>
      <c r="W1592" s="178"/>
      <c r="X1592" s="169"/>
      <c r="Y1592" s="169"/>
      <c r="AB1592" s="77"/>
      <c r="AC1592" s="420"/>
      <c r="AD1592" s="420"/>
      <c r="AE1592" s="420"/>
      <c r="AF1592" s="420"/>
      <c r="AG1592" s="420"/>
      <c r="AH1592" s="420"/>
      <c r="AI1592" s="407"/>
      <c r="AJ1592" s="55"/>
    </row>
    <row r="1593" spans="19:36">
      <c r="S1593" s="169"/>
      <c r="T1593" s="169"/>
      <c r="W1593" s="178"/>
      <c r="X1593" s="169"/>
      <c r="Y1593" s="169"/>
      <c r="AB1593" s="77"/>
      <c r="AC1593" s="420"/>
      <c r="AD1593" s="420"/>
      <c r="AE1593" s="420"/>
      <c r="AF1593" s="420"/>
      <c r="AG1593" s="420"/>
      <c r="AH1593" s="420"/>
      <c r="AI1593" s="407"/>
      <c r="AJ1593" s="55"/>
    </row>
    <row r="1594" spans="19:36">
      <c r="S1594" s="169"/>
      <c r="T1594" s="169"/>
      <c r="W1594" s="178"/>
      <c r="X1594" s="169"/>
      <c r="Y1594" s="169"/>
      <c r="AB1594" s="77"/>
      <c r="AC1594" s="420"/>
      <c r="AD1594" s="420"/>
      <c r="AE1594" s="420"/>
      <c r="AF1594" s="420"/>
      <c r="AG1594" s="420"/>
      <c r="AH1594" s="420"/>
      <c r="AI1594" s="407"/>
      <c r="AJ1594" s="55"/>
    </row>
    <row r="1595" spans="19:36">
      <c r="S1595" s="169"/>
      <c r="T1595" s="169"/>
      <c r="W1595" s="178"/>
      <c r="X1595" s="169"/>
      <c r="Y1595" s="169"/>
      <c r="AB1595" s="77"/>
      <c r="AC1595" s="420"/>
      <c r="AD1595" s="420"/>
      <c r="AE1595" s="420"/>
      <c r="AF1595" s="420"/>
      <c r="AG1595" s="420"/>
      <c r="AH1595" s="420"/>
      <c r="AI1595" s="407"/>
      <c r="AJ1595" s="55"/>
    </row>
    <row r="1596" spans="19:36">
      <c r="S1596" s="169"/>
      <c r="T1596" s="169"/>
      <c r="W1596" s="178"/>
      <c r="X1596" s="169"/>
      <c r="Y1596" s="169"/>
      <c r="AB1596" s="77"/>
      <c r="AC1596" s="420"/>
      <c r="AD1596" s="420"/>
      <c r="AE1596" s="420"/>
      <c r="AF1596" s="420"/>
      <c r="AG1596" s="420"/>
      <c r="AH1596" s="420"/>
      <c r="AI1596" s="407"/>
      <c r="AJ1596" s="55"/>
    </row>
    <row r="1597" spans="19:36">
      <c r="S1597" s="169"/>
      <c r="T1597" s="169"/>
      <c r="W1597" s="178"/>
      <c r="X1597" s="169"/>
      <c r="Y1597" s="169"/>
      <c r="AB1597" s="77"/>
      <c r="AC1597" s="420"/>
      <c r="AD1597" s="420"/>
      <c r="AE1597" s="420"/>
      <c r="AF1597" s="420"/>
      <c r="AG1597" s="420"/>
      <c r="AH1597" s="420"/>
      <c r="AI1597" s="407"/>
      <c r="AJ1597" s="55"/>
    </row>
    <row r="1598" spans="19:36">
      <c r="S1598" s="169"/>
      <c r="T1598" s="169"/>
      <c r="W1598" s="178"/>
      <c r="X1598" s="169"/>
      <c r="Y1598" s="169"/>
      <c r="AB1598" s="77"/>
      <c r="AC1598" s="420"/>
      <c r="AD1598" s="420"/>
      <c r="AE1598" s="420"/>
      <c r="AF1598" s="420"/>
      <c r="AG1598" s="420"/>
      <c r="AH1598" s="420"/>
      <c r="AI1598" s="407"/>
      <c r="AJ1598" s="55"/>
    </row>
    <row r="1599" spans="19:36">
      <c r="S1599" s="169"/>
      <c r="T1599" s="169"/>
      <c r="W1599" s="178"/>
      <c r="X1599" s="169"/>
      <c r="Y1599" s="169"/>
      <c r="AB1599" s="77"/>
      <c r="AC1599" s="420"/>
      <c r="AD1599" s="420"/>
      <c r="AE1599" s="420"/>
      <c r="AF1599" s="420"/>
      <c r="AG1599" s="420"/>
      <c r="AH1599" s="420"/>
      <c r="AI1599" s="407"/>
      <c r="AJ1599" s="55"/>
    </row>
    <row r="1600" spans="19:36">
      <c r="S1600" s="169"/>
      <c r="T1600" s="169"/>
      <c r="W1600" s="178"/>
      <c r="X1600" s="169"/>
      <c r="Y1600" s="169"/>
      <c r="AB1600" s="77"/>
      <c r="AC1600" s="420"/>
      <c r="AD1600" s="420"/>
      <c r="AE1600" s="420"/>
      <c r="AF1600" s="420"/>
      <c r="AG1600" s="420"/>
      <c r="AH1600" s="420"/>
      <c r="AI1600" s="407"/>
      <c r="AJ1600" s="55"/>
    </row>
    <row r="1601" spans="19:36">
      <c r="S1601" s="169"/>
      <c r="T1601" s="169"/>
      <c r="W1601" s="178"/>
      <c r="X1601" s="169"/>
      <c r="Y1601" s="169"/>
      <c r="AB1601" s="77"/>
      <c r="AC1601" s="420"/>
      <c r="AD1601" s="420"/>
      <c r="AE1601" s="420"/>
      <c r="AF1601" s="420"/>
      <c r="AG1601" s="420"/>
      <c r="AH1601" s="420"/>
      <c r="AI1601" s="407"/>
      <c r="AJ1601" s="55"/>
    </row>
    <row r="1602" spans="19:36">
      <c r="S1602" s="169"/>
      <c r="T1602" s="169"/>
      <c r="W1602" s="178"/>
      <c r="X1602" s="169"/>
      <c r="Y1602" s="169"/>
      <c r="AB1602" s="77"/>
      <c r="AC1602" s="420"/>
      <c r="AD1602" s="420"/>
      <c r="AE1602" s="420"/>
      <c r="AF1602" s="420"/>
      <c r="AG1602" s="420"/>
      <c r="AH1602" s="420"/>
      <c r="AI1602" s="407"/>
      <c r="AJ1602" s="55"/>
    </row>
    <row r="1603" spans="19:36">
      <c r="S1603" s="169"/>
      <c r="T1603" s="169"/>
      <c r="W1603" s="178"/>
      <c r="X1603" s="169"/>
      <c r="Y1603" s="169"/>
      <c r="AB1603" s="77"/>
      <c r="AC1603" s="420"/>
      <c r="AD1603" s="420"/>
      <c r="AE1603" s="420"/>
      <c r="AF1603" s="420"/>
      <c r="AG1603" s="420"/>
      <c r="AH1603" s="420"/>
      <c r="AI1603" s="407"/>
      <c r="AJ1603" s="55"/>
    </row>
    <row r="1604" spans="19:36">
      <c r="S1604" s="169"/>
      <c r="T1604" s="169"/>
      <c r="W1604" s="178"/>
      <c r="X1604" s="169"/>
      <c r="Y1604" s="169"/>
      <c r="AB1604" s="77"/>
      <c r="AC1604" s="420"/>
      <c r="AD1604" s="420"/>
      <c r="AE1604" s="420"/>
      <c r="AF1604" s="420"/>
      <c r="AG1604" s="420"/>
      <c r="AH1604" s="420"/>
      <c r="AI1604" s="407"/>
      <c r="AJ1604" s="55"/>
    </row>
    <row r="1605" spans="19:36">
      <c r="S1605" s="169"/>
      <c r="T1605" s="169"/>
      <c r="W1605" s="178"/>
      <c r="X1605" s="169"/>
      <c r="Y1605" s="169"/>
      <c r="AB1605" s="77"/>
      <c r="AC1605" s="420"/>
      <c r="AD1605" s="420"/>
      <c r="AE1605" s="420"/>
      <c r="AF1605" s="420"/>
      <c r="AG1605" s="420"/>
      <c r="AH1605" s="420"/>
      <c r="AI1605" s="407"/>
      <c r="AJ1605" s="55"/>
    </row>
    <row r="1606" spans="19:36">
      <c r="S1606" s="169"/>
      <c r="T1606" s="169"/>
      <c r="W1606" s="178"/>
      <c r="X1606" s="169"/>
      <c r="Y1606" s="169"/>
      <c r="AB1606" s="77"/>
      <c r="AC1606" s="420"/>
      <c r="AD1606" s="420"/>
      <c r="AE1606" s="420"/>
      <c r="AF1606" s="420"/>
      <c r="AG1606" s="420"/>
      <c r="AH1606" s="420"/>
      <c r="AI1606" s="407"/>
      <c r="AJ1606" s="55"/>
    </row>
    <row r="1607" spans="19:36">
      <c r="S1607" s="169"/>
      <c r="T1607" s="169"/>
      <c r="W1607" s="178"/>
      <c r="X1607" s="169"/>
      <c r="Y1607" s="169"/>
      <c r="AB1607" s="77"/>
      <c r="AC1607" s="420"/>
      <c r="AD1607" s="420"/>
      <c r="AE1607" s="420"/>
      <c r="AF1607" s="420"/>
      <c r="AG1607" s="420"/>
      <c r="AH1607" s="420"/>
      <c r="AI1607" s="407"/>
      <c r="AJ1607" s="55"/>
    </row>
    <row r="1608" spans="19:36">
      <c r="S1608" s="169"/>
      <c r="T1608" s="169"/>
      <c r="W1608" s="178"/>
      <c r="X1608" s="169"/>
      <c r="Y1608" s="169"/>
      <c r="AB1608" s="77"/>
      <c r="AC1608" s="420"/>
      <c r="AD1608" s="420"/>
      <c r="AE1608" s="420"/>
      <c r="AF1608" s="420"/>
      <c r="AG1608" s="420"/>
      <c r="AH1608" s="420"/>
      <c r="AI1608" s="407"/>
      <c r="AJ1608" s="55"/>
    </row>
    <row r="1609" spans="19:36">
      <c r="S1609" s="169"/>
      <c r="T1609" s="169"/>
      <c r="W1609" s="178"/>
      <c r="X1609" s="169"/>
      <c r="Y1609" s="169"/>
      <c r="AB1609" s="77"/>
      <c r="AC1609" s="420"/>
      <c r="AD1609" s="420"/>
      <c r="AE1609" s="420"/>
      <c r="AF1609" s="420"/>
      <c r="AG1609" s="420"/>
      <c r="AH1609" s="420"/>
      <c r="AI1609" s="407"/>
      <c r="AJ1609" s="55"/>
    </row>
    <row r="1610" spans="19:36">
      <c r="S1610" s="169"/>
      <c r="T1610" s="169"/>
      <c r="W1610" s="178"/>
      <c r="X1610" s="169"/>
      <c r="Y1610" s="169"/>
      <c r="AB1610" s="77"/>
      <c r="AC1610" s="420"/>
      <c r="AD1610" s="420"/>
      <c r="AE1610" s="420"/>
      <c r="AF1610" s="420"/>
      <c r="AG1610" s="420"/>
      <c r="AH1610" s="420"/>
      <c r="AI1610" s="407"/>
      <c r="AJ1610" s="55"/>
    </row>
    <row r="1611" spans="19:36">
      <c r="S1611" s="169"/>
      <c r="T1611" s="169"/>
      <c r="W1611" s="178"/>
      <c r="X1611" s="169"/>
      <c r="Y1611" s="169"/>
      <c r="AB1611" s="77"/>
      <c r="AC1611" s="420"/>
      <c r="AD1611" s="420"/>
      <c r="AE1611" s="420"/>
      <c r="AF1611" s="420"/>
      <c r="AG1611" s="420"/>
      <c r="AH1611" s="420"/>
      <c r="AI1611" s="407"/>
      <c r="AJ1611" s="55"/>
    </row>
    <row r="1612" spans="19:36">
      <c r="S1612" s="169"/>
      <c r="T1612" s="169"/>
      <c r="W1612" s="178"/>
      <c r="X1612" s="169"/>
      <c r="Y1612" s="169"/>
      <c r="AB1612" s="77"/>
      <c r="AC1612" s="420"/>
      <c r="AD1612" s="420"/>
      <c r="AE1612" s="420"/>
      <c r="AF1612" s="420"/>
      <c r="AG1612" s="420"/>
      <c r="AH1612" s="420"/>
      <c r="AI1612" s="407"/>
      <c r="AJ1612" s="55"/>
    </row>
    <row r="1613" spans="19:36">
      <c r="S1613" s="169"/>
      <c r="T1613" s="169"/>
      <c r="W1613" s="178"/>
      <c r="X1613" s="169"/>
      <c r="Y1613" s="169"/>
      <c r="AB1613" s="77"/>
      <c r="AC1613" s="420"/>
      <c r="AD1613" s="420"/>
      <c r="AE1613" s="420"/>
      <c r="AF1613" s="420"/>
      <c r="AG1613" s="420"/>
      <c r="AH1613" s="420"/>
      <c r="AI1613" s="407"/>
      <c r="AJ1613" s="55"/>
    </row>
    <row r="1614" spans="19:36">
      <c r="S1614" s="169"/>
      <c r="T1614" s="169"/>
      <c r="W1614" s="178"/>
      <c r="X1614" s="169"/>
      <c r="Y1614" s="169"/>
      <c r="AB1614" s="77"/>
      <c r="AC1614" s="420"/>
      <c r="AD1614" s="420"/>
      <c r="AE1614" s="420"/>
      <c r="AF1614" s="420"/>
      <c r="AG1614" s="420"/>
      <c r="AH1614" s="420"/>
      <c r="AI1614" s="407"/>
      <c r="AJ1614" s="55"/>
    </row>
    <row r="1615" spans="19:36">
      <c r="S1615" s="169"/>
      <c r="T1615" s="169"/>
      <c r="W1615" s="178"/>
      <c r="X1615" s="169"/>
      <c r="Y1615" s="169"/>
      <c r="AB1615" s="77"/>
      <c r="AC1615" s="420"/>
      <c r="AD1615" s="420"/>
      <c r="AE1615" s="420"/>
      <c r="AF1615" s="420"/>
      <c r="AG1615" s="420"/>
      <c r="AH1615" s="420"/>
      <c r="AI1615" s="407"/>
      <c r="AJ1615" s="55"/>
    </row>
    <row r="1616" spans="19:36">
      <c r="S1616" s="169"/>
      <c r="T1616" s="169"/>
      <c r="W1616" s="178"/>
      <c r="X1616" s="169"/>
      <c r="Y1616" s="169"/>
      <c r="AB1616" s="77"/>
      <c r="AC1616" s="420"/>
      <c r="AD1616" s="420"/>
      <c r="AE1616" s="420"/>
      <c r="AF1616" s="420"/>
      <c r="AG1616" s="420"/>
      <c r="AH1616" s="420"/>
      <c r="AI1616" s="407"/>
      <c r="AJ1616" s="55"/>
    </row>
    <row r="1617" spans="19:36">
      <c r="S1617" s="169"/>
      <c r="T1617" s="169"/>
      <c r="W1617" s="178"/>
      <c r="X1617" s="169"/>
      <c r="Y1617" s="169"/>
      <c r="AB1617" s="77"/>
      <c r="AC1617" s="420"/>
      <c r="AD1617" s="420"/>
      <c r="AE1617" s="420"/>
      <c r="AF1617" s="420"/>
      <c r="AG1617" s="420"/>
      <c r="AH1617" s="420"/>
      <c r="AI1617" s="407"/>
      <c r="AJ1617" s="55"/>
    </row>
    <row r="1618" spans="19:36">
      <c r="S1618" s="169"/>
      <c r="T1618" s="169"/>
      <c r="W1618" s="178"/>
      <c r="X1618" s="169"/>
      <c r="Y1618" s="169"/>
      <c r="AB1618" s="77"/>
      <c r="AC1618" s="420"/>
      <c r="AD1618" s="420"/>
      <c r="AE1618" s="420"/>
      <c r="AF1618" s="420"/>
      <c r="AG1618" s="420"/>
      <c r="AH1618" s="420"/>
      <c r="AI1618" s="407"/>
      <c r="AJ1618" s="55"/>
    </row>
    <row r="1619" spans="19:36">
      <c r="S1619" s="169"/>
      <c r="T1619" s="169"/>
      <c r="W1619" s="178"/>
      <c r="X1619" s="169"/>
      <c r="Y1619" s="169"/>
      <c r="AB1619" s="77"/>
      <c r="AC1619" s="420"/>
      <c r="AD1619" s="420"/>
      <c r="AE1619" s="420"/>
      <c r="AF1619" s="420"/>
      <c r="AG1619" s="420"/>
      <c r="AH1619" s="420"/>
      <c r="AI1619" s="407"/>
      <c r="AJ1619" s="55"/>
    </row>
    <row r="1620" spans="19:36">
      <c r="S1620" s="169"/>
      <c r="T1620" s="169"/>
      <c r="W1620" s="178"/>
      <c r="X1620" s="169"/>
      <c r="Y1620" s="169"/>
      <c r="AB1620" s="77"/>
      <c r="AC1620" s="420"/>
      <c r="AD1620" s="420"/>
      <c r="AE1620" s="420"/>
      <c r="AF1620" s="420"/>
      <c r="AG1620" s="420"/>
      <c r="AH1620" s="420"/>
      <c r="AI1620" s="407"/>
      <c r="AJ1620" s="55"/>
    </row>
    <row r="1621" spans="19:36">
      <c r="S1621" s="169"/>
      <c r="T1621" s="169"/>
      <c r="W1621" s="178"/>
      <c r="X1621" s="169"/>
      <c r="Y1621" s="169"/>
      <c r="AB1621" s="77"/>
      <c r="AC1621" s="420"/>
      <c r="AD1621" s="420"/>
      <c r="AE1621" s="420"/>
      <c r="AF1621" s="420"/>
      <c r="AG1621" s="420"/>
      <c r="AH1621" s="420"/>
      <c r="AI1621" s="407"/>
      <c r="AJ1621" s="55"/>
    </row>
    <row r="1622" spans="19:36">
      <c r="S1622" s="169"/>
      <c r="T1622" s="169"/>
      <c r="W1622" s="178"/>
      <c r="X1622" s="169"/>
      <c r="Y1622" s="169"/>
      <c r="AB1622" s="77"/>
      <c r="AC1622" s="420"/>
      <c r="AD1622" s="420"/>
      <c r="AE1622" s="420"/>
      <c r="AF1622" s="420"/>
      <c r="AG1622" s="420"/>
      <c r="AH1622" s="420"/>
      <c r="AI1622" s="407"/>
      <c r="AJ1622" s="55"/>
    </row>
    <row r="1623" spans="19:36">
      <c r="S1623" s="169"/>
      <c r="T1623" s="169"/>
      <c r="W1623" s="178"/>
      <c r="X1623" s="169"/>
      <c r="Y1623" s="169"/>
      <c r="AB1623" s="77"/>
      <c r="AC1623" s="420"/>
      <c r="AD1623" s="420"/>
      <c r="AE1623" s="420"/>
      <c r="AF1623" s="420"/>
      <c r="AG1623" s="420"/>
      <c r="AH1623" s="420"/>
      <c r="AI1623" s="407"/>
      <c r="AJ1623" s="55"/>
    </row>
    <row r="1624" spans="19:36">
      <c r="S1624" s="169"/>
      <c r="T1624" s="169"/>
      <c r="W1624" s="178"/>
      <c r="X1624" s="169"/>
      <c r="Y1624" s="169"/>
      <c r="AB1624" s="77"/>
      <c r="AC1624" s="420"/>
      <c r="AD1624" s="420"/>
      <c r="AE1624" s="420"/>
      <c r="AF1624" s="420"/>
      <c r="AG1624" s="420"/>
      <c r="AH1624" s="420"/>
      <c r="AI1624" s="407"/>
      <c r="AJ1624" s="55"/>
    </row>
    <row r="1625" spans="19:36">
      <c r="S1625" s="169"/>
      <c r="T1625" s="169"/>
      <c r="W1625" s="178"/>
      <c r="X1625" s="169"/>
      <c r="Y1625" s="169"/>
      <c r="AB1625" s="77"/>
      <c r="AC1625" s="420"/>
      <c r="AD1625" s="420"/>
      <c r="AE1625" s="420"/>
      <c r="AF1625" s="420"/>
      <c r="AG1625" s="420"/>
      <c r="AH1625" s="420"/>
      <c r="AI1625" s="407"/>
      <c r="AJ1625" s="55"/>
    </row>
    <row r="1626" spans="19:36">
      <c r="S1626" s="169"/>
      <c r="T1626" s="169"/>
      <c r="W1626" s="178"/>
      <c r="X1626" s="169"/>
      <c r="Y1626" s="169"/>
      <c r="AB1626" s="77"/>
      <c r="AC1626" s="420"/>
      <c r="AD1626" s="420"/>
      <c r="AE1626" s="420"/>
      <c r="AF1626" s="420"/>
      <c r="AG1626" s="420"/>
      <c r="AH1626" s="420"/>
      <c r="AI1626" s="407"/>
      <c r="AJ1626" s="55"/>
    </row>
    <row r="1627" spans="19:36">
      <c r="S1627" s="169"/>
      <c r="T1627" s="169"/>
      <c r="W1627" s="178"/>
      <c r="X1627" s="169"/>
      <c r="Y1627" s="169"/>
      <c r="AB1627" s="77"/>
      <c r="AC1627" s="420"/>
      <c r="AD1627" s="420"/>
      <c r="AE1627" s="420"/>
      <c r="AF1627" s="420"/>
      <c r="AG1627" s="420"/>
      <c r="AH1627" s="420"/>
      <c r="AI1627" s="407"/>
      <c r="AJ1627" s="55"/>
    </row>
    <row r="1628" spans="19:36">
      <c r="S1628" s="169"/>
      <c r="T1628" s="169"/>
      <c r="W1628" s="178"/>
      <c r="X1628" s="169"/>
      <c r="Y1628" s="169"/>
      <c r="AB1628" s="77"/>
      <c r="AC1628" s="420"/>
      <c r="AD1628" s="420"/>
      <c r="AE1628" s="420"/>
      <c r="AF1628" s="420"/>
      <c r="AG1628" s="420"/>
      <c r="AH1628" s="420"/>
      <c r="AI1628" s="407"/>
      <c r="AJ1628" s="55"/>
    </row>
    <row r="1629" spans="19:36">
      <c r="S1629" s="169"/>
      <c r="T1629" s="169"/>
      <c r="W1629" s="178"/>
      <c r="X1629" s="169"/>
      <c r="Y1629" s="169"/>
      <c r="AB1629" s="77"/>
      <c r="AC1629" s="420"/>
      <c r="AD1629" s="420"/>
      <c r="AE1629" s="420"/>
      <c r="AF1629" s="420"/>
      <c r="AG1629" s="420"/>
      <c r="AH1629" s="420"/>
      <c r="AI1629" s="407"/>
      <c r="AJ1629" s="55"/>
    </row>
    <row r="1630" spans="19:36">
      <c r="S1630" s="169"/>
      <c r="T1630" s="169"/>
      <c r="W1630" s="178"/>
      <c r="X1630" s="169"/>
      <c r="Y1630" s="169"/>
      <c r="AB1630" s="77"/>
      <c r="AC1630" s="420"/>
      <c r="AD1630" s="420"/>
      <c r="AE1630" s="420"/>
      <c r="AF1630" s="420"/>
      <c r="AG1630" s="420"/>
      <c r="AH1630" s="420"/>
      <c r="AI1630" s="407"/>
      <c r="AJ1630" s="55"/>
    </row>
    <row r="1631" spans="19:36">
      <c r="S1631" s="169"/>
      <c r="T1631" s="169"/>
      <c r="W1631" s="178"/>
      <c r="X1631" s="169"/>
      <c r="Y1631" s="169"/>
      <c r="AB1631" s="77"/>
      <c r="AC1631" s="420"/>
      <c r="AD1631" s="420"/>
      <c r="AE1631" s="420"/>
      <c r="AF1631" s="420"/>
      <c r="AG1631" s="420"/>
      <c r="AH1631" s="420"/>
      <c r="AI1631" s="407"/>
      <c r="AJ1631" s="55"/>
    </row>
    <row r="1632" spans="19:36">
      <c r="S1632" s="169"/>
      <c r="T1632" s="169"/>
      <c r="W1632" s="178"/>
      <c r="X1632" s="169"/>
      <c r="Y1632" s="169"/>
      <c r="AB1632" s="77"/>
      <c r="AC1632" s="420"/>
      <c r="AD1632" s="420"/>
      <c r="AE1632" s="420"/>
      <c r="AF1632" s="420"/>
      <c r="AG1632" s="420"/>
      <c r="AH1632" s="420"/>
      <c r="AI1632" s="407"/>
      <c r="AJ1632" s="55"/>
    </row>
    <row r="1633" spans="19:36">
      <c r="S1633" s="169"/>
      <c r="T1633" s="169"/>
      <c r="W1633" s="178"/>
      <c r="X1633" s="169"/>
      <c r="Y1633" s="169"/>
      <c r="AB1633" s="77"/>
      <c r="AC1633" s="420"/>
      <c r="AD1633" s="420"/>
      <c r="AE1633" s="420"/>
      <c r="AF1633" s="420"/>
      <c r="AG1633" s="420"/>
      <c r="AH1633" s="420"/>
      <c r="AI1633" s="407"/>
      <c r="AJ1633" s="55"/>
    </row>
    <row r="1634" spans="19:36">
      <c r="S1634" s="169"/>
      <c r="T1634" s="169"/>
      <c r="W1634" s="178"/>
      <c r="X1634" s="169"/>
      <c r="Y1634" s="169"/>
      <c r="AB1634" s="77"/>
      <c r="AC1634" s="420"/>
      <c r="AD1634" s="420"/>
      <c r="AE1634" s="420"/>
      <c r="AF1634" s="420"/>
      <c r="AG1634" s="420"/>
      <c r="AH1634" s="420"/>
      <c r="AI1634" s="407"/>
      <c r="AJ1634" s="55"/>
    </row>
    <row r="1635" spans="19:36">
      <c r="S1635" s="169"/>
      <c r="T1635" s="169"/>
      <c r="W1635" s="178"/>
      <c r="X1635" s="169"/>
      <c r="Y1635" s="169"/>
      <c r="AB1635" s="77"/>
      <c r="AC1635" s="420"/>
      <c r="AD1635" s="420"/>
      <c r="AE1635" s="420"/>
      <c r="AF1635" s="420"/>
      <c r="AG1635" s="420"/>
      <c r="AH1635" s="420"/>
      <c r="AI1635" s="407"/>
      <c r="AJ1635" s="55"/>
    </row>
    <row r="1636" spans="19:36">
      <c r="S1636" s="169"/>
      <c r="T1636" s="169"/>
      <c r="W1636" s="178"/>
      <c r="X1636" s="169"/>
      <c r="Y1636" s="169"/>
      <c r="AB1636" s="77"/>
      <c r="AC1636" s="420"/>
      <c r="AD1636" s="420"/>
      <c r="AE1636" s="420"/>
      <c r="AF1636" s="420"/>
      <c r="AG1636" s="420"/>
      <c r="AH1636" s="420"/>
      <c r="AI1636" s="407"/>
      <c r="AJ1636" s="55"/>
    </row>
    <row r="1637" spans="19:36">
      <c r="S1637" s="169"/>
      <c r="T1637" s="169"/>
      <c r="W1637" s="178"/>
      <c r="X1637" s="169"/>
      <c r="Y1637" s="169"/>
      <c r="AB1637" s="77"/>
      <c r="AC1637" s="420"/>
      <c r="AD1637" s="420"/>
      <c r="AE1637" s="420"/>
      <c r="AF1637" s="420"/>
      <c r="AG1637" s="420"/>
      <c r="AH1637" s="420"/>
      <c r="AI1637" s="407"/>
      <c r="AJ1637" s="55"/>
    </row>
    <row r="1638" spans="19:36">
      <c r="S1638" s="169"/>
      <c r="T1638" s="169"/>
      <c r="W1638" s="178"/>
      <c r="X1638" s="169"/>
      <c r="Y1638" s="169"/>
      <c r="AB1638" s="77"/>
      <c r="AC1638" s="420"/>
      <c r="AD1638" s="420"/>
      <c r="AE1638" s="420"/>
      <c r="AF1638" s="420"/>
      <c r="AG1638" s="420"/>
      <c r="AH1638" s="420"/>
      <c r="AI1638" s="407"/>
      <c r="AJ1638" s="55"/>
    </row>
    <row r="1639" spans="19:36">
      <c r="S1639" s="169"/>
      <c r="T1639" s="169"/>
      <c r="W1639" s="178"/>
      <c r="X1639" s="169"/>
      <c r="Y1639" s="169"/>
      <c r="AB1639" s="77"/>
      <c r="AC1639" s="420"/>
      <c r="AD1639" s="420"/>
      <c r="AE1639" s="420"/>
      <c r="AF1639" s="420"/>
      <c r="AG1639" s="420"/>
      <c r="AH1639" s="420"/>
      <c r="AI1639" s="407"/>
      <c r="AJ1639" s="55"/>
    </row>
    <row r="1640" spans="19:36">
      <c r="S1640" s="169"/>
      <c r="T1640" s="169"/>
      <c r="W1640" s="178"/>
      <c r="X1640" s="169"/>
      <c r="Y1640" s="169"/>
      <c r="AB1640" s="77"/>
      <c r="AC1640" s="420"/>
      <c r="AD1640" s="420"/>
      <c r="AE1640" s="420"/>
      <c r="AF1640" s="420"/>
      <c r="AG1640" s="420"/>
      <c r="AH1640" s="420"/>
      <c r="AI1640" s="407"/>
      <c r="AJ1640" s="55"/>
    </row>
    <row r="1641" spans="19:36">
      <c r="S1641" s="169"/>
      <c r="T1641" s="169"/>
      <c r="W1641" s="178"/>
      <c r="X1641" s="169"/>
      <c r="Y1641" s="169"/>
      <c r="AB1641" s="77"/>
      <c r="AC1641" s="420"/>
      <c r="AD1641" s="420"/>
      <c r="AE1641" s="420"/>
      <c r="AF1641" s="420"/>
      <c r="AG1641" s="420"/>
      <c r="AH1641" s="420"/>
      <c r="AI1641" s="407"/>
      <c r="AJ1641" s="55"/>
    </row>
    <row r="1642" spans="19:36">
      <c r="S1642" s="169"/>
      <c r="T1642" s="169"/>
      <c r="W1642" s="178"/>
      <c r="X1642" s="169"/>
      <c r="Y1642" s="169"/>
      <c r="AB1642" s="77"/>
      <c r="AC1642" s="420"/>
      <c r="AD1642" s="420"/>
      <c r="AE1642" s="420"/>
      <c r="AF1642" s="420"/>
      <c r="AG1642" s="420"/>
      <c r="AH1642" s="420"/>
      <c r="AI1642" s="407"/>
      <c r="AJ1642" s="55"/>
    </row>
    <row r="1643" spans="19:36">
      <c r="S1643" s="169"/>
      <c r="T1643" s="169"/>
      <c r="W1643" s="178"/>
      <c r="X1643" s="169"/>
      <c r="Y1643" s="169"/>
      <c r="AB1643" s="77"/>
      <c r="AC1643" s="420"/>
      <c r="AD1643" s="420"/>
      <c r="AE1643" s="420"/>
      <c r="AF1643" s="420"/>
      <c r="AG1643" s="420"/>
      <c r="AH1643" s="420"/>
      <c r="AI1643" s="407"/>
      <c r="AJ1643" s="55"/>
    </row>
    <row r="1644" spans="19:36">
      <c r="S1644" s="169"/>
      <c r="T1644" s="169"/>
      <c r="W1644" s="178"/>
      <c r="X1644" s="169"/>
      <c r="Y1644" s="169"/>
      <c r="AB1644" s="77"/>
      <c r="AC1644" s="420"/>
      <c r="AD1644" s="420"/>
      <c r="AE1644" s="420"/>
      <c r="AF1644" s="420"/>
      <c r="AG1644" s="420"/>
      <c r="AH1644" s="420"/>
      <c r="AI1644" s="407"/>
      <c r="AJ1644" s="55"/>
    </row>
    <row r="1645" spans="19:36">
      <c r="S1645" s="169"/>
      <c r="T1645" s="169"/>
      <c r="W1645" s="178"/>
      <c r="X1645" s="169"/>
      <c r="Y1645" s="169"/>
      <c r="AB1645" s="77"/>
      <c r="AC1645" s="420"/>
      <c r="AD1645" s="420"/>
      <c r="AE1645" s="420"/>
      <c r="AF1645" s="420"/>
      <c r="AG1645" s="420"/>
      <c r="AH1645" s="420"/>
      <c r="AI1645" s="407"/>
      <c r="AJ1645" s="55"/>
    </row>
    <row r="1646" spans="19:36">
      <c r="S1646" s="169"/>
      <c r="T1646" s="169"/>
      <c r="W1646" s="178"/>
      <c r="X1646" s="169"/>
      <c r="Y1646" s="169"/>
      <c r="AB1646" s="77"/>
      <c r="AC1646" s="420"/>
      <c r="AD1646" s="420"/>
      <c r="AE1646" s="420"/>
      <c r="AF1646" s="420"/>
      <c r="AG1646" s="420"/>
      <c r="AH1646" s="420"/>
      <c r="AI1646" s="407"/>
      <c r="AJ1646" s="55"/>
    </row>
    <row r="1647" spans="19:36">
      <c r="S1647" s="169"/>
      <c r="T1647" s="169"/>
      <c r="W1647" s="178"/>
      <c r="X1647" s="169"/>
      <c r="Y1647" s="169"/>
      <c r="AB1647" s="77"/>
      <c r="AC1647" s="420"/>
      <c r="AD1647" s="420"/>
      <c r="AE1647" s="420"/>
      <c r="AF1647" s="420"/>
      <c r="AG1647" s="420"/>
      <c r="AH1647" s="420"/>
      <c r="AI1647" s="407"/>
      <c r="AJ1647" s="55"/>
    </row>
    <row r="1648" spans="19:36">
      <c r="S1648" s="169"/>
      <c r="T1648" s="169"/>
      <c r="W1648" s="178"/>
      <c r="X1648" s="169"/>
      <c r="Y1648" s="169"/>
      <c r="AB1648" s="77"/>
      <c r="AC1648" s="420"/>
      <c r="AD1648" s="420"/>
      <c r="AE1648" s="420"/>
      <c r="AF1648" s="420"/>
      <c r="AG1648" s="420"/>
      <c r="AH1648" s="420"/>
      <c r="AI1648" s="407"/>
      <c r="AJ1648" s="55"/>
    </row>
    <row r="1649" spans="19:36">
      <c r="S1649" s="169"/>
      <c r="T1649" s="169"/>
      <c r="W1649" s="178"/>
      <c r="X1649" s="169"/>
      <c r="Y1649" s="169"/>
      <c r="AB1649" s="77"/>
      <c r="AC1649" s="420"/>
      <c r="AD1649" s="420"/>
      <c r="AE1649" s="420"/>
      <c r="AF1649" s="420"/>
      <c r="AG1649" s="420"/>
      <c r="AH1649" s="420"/>
      <c r="AI1649" s="407"/>
      <c r="AJ1649" s="55"/>
    </row>
    <row r="1650" spans="19:36">
      <c r="S1650" s="169"/>
      <c r="T1650" s="169"/>
      <c r="W1650" s="178"/>
      <c r="X1650" s="169"/>
      <c r="Y1650" s="169"/>
      <c r="AB1650" s="77"/>
      <c r="AC1650" s="420"/>
      <c r="AD1650" s="420"/>
      <c r="AE1650" s="420"/>
      <c r="AF1650" s="420"/>
      <c r="AG1650" s="420"/>
      <c r="AH1650" s="420"/>
      <c r="AI1650" s="407"/>
      <c r="AJ1650" s="55"/>
    </row>
    <row r="1651" spans="19:36">
      <c r="S1651" s="169"/>
      <c r="T1651" s="169"/>
      <c r="W1651" s="178"/>
      <c r="X1651" s="169"/>
      <c r="Y1651" s="169"/>
      <c r="AB1651" s="77"/>
      <c r="AC1651" s="420"/>
      <c r="AD1651" s="420"/>
      <c r="AE1651" s="420"/>
      <c r="AF1651" s="420"/>
      <c r="AG1651" s="420"/>
      <c r="AH1651" s="420"/>
      <c r="AI1651" s="407"/>
      <c r="AJ1651" s="55"/>
    </row>
    <row r="1652" spans="19:36">
      <c r="S1652" s="169"/>
      <c r="T1652" s="169"/>
      <c r="W1652" s="178"/>
      <c r="X1652" s="169"/>
      <c r="Y1652" s="169"/>
      <c r="AB1652" s="77"/>
      <c r="AC1652" s="420"/>
      <c r="AD1652" s="420"/>
      <c r="AE1652" s="420"/>
      <c r="AF1652" s="420"/>
      <c r="AG1652" s="420"/>
      <c r="AH1652" s="420"/>
      <c r="AI1652" s="407"/>
      <c r="AJ1652" s="55"/>
    </row>
    <row r="1653" spans="19:36">
      <c r="S1653" s="169"/>
      <c r="T1653" s="169"/>
      <c r="W1653" s="178"/>
      <c r="X1653" s="169"/>
      <c r="Y1653" s="169"/>
      <c r="AB1653" s="77"/>
      <c r="AC1653" s="420"/>
      <c r="AD1653" s="420"/>
      <c r="AE1653" s="420"/>
      <c r="AF1653" s="420"/>
      <c r="AG1653" s="420"/>
      <c r="AH1653" s="420"/>
      <c r="AI1653" s="407"/>
      <c r="AJ1653" s="55"/>
    </row>
    <row r="1654" spans="19:36">
      <c r="S1654" s="169"/>
      <c r="T1654" s="169"/>
      <c r="W1654" s="178"/>
      <c r="X1654" s="169"/>
      <c r="Y1654" s="169"/>
      <c r="AB1654" s="77"/>
      <c r="AC1654" s="420"/>
      <c r="AD1654" s="420"/>
      <c r="AE1654" s="420"/>
      <c r="AF1654" s="420"/>
      <c r="AG1654" s="420"/>
      <c r="AH1654" s="420"/>
      <c r="AI1654" s="407"/>
      <c r="AJ1654" s="55"/>
    </row>
    <row r="1655" spans="19:36">
      <c r="S1655" s="169"/>
      <c r="T1655" s="169"/>
      <c r="W1655" s="178"/>
      <c r="X1655" s="169"/>
      <c r="Y1655" s="169"/>
      <c r="AB1655" s="77"/>
      <c r="AC1655" s="420"/>
      <c r="AD1655" s="420"/>
      <c r="AE1655" s="420"/>
      <c r="AF1655" s="420"/>
      <c r="AG1655" s="420"/>
      <c r="AH1655" s="420"/>
      <c r="AI1655" s="407"/>
      <c r="AJ1655" s="55"/>
    </row>
    <row r="1656" spans="19:36">
      <c r="S1656" s="169"/>
      <c r="T1656" s="169"/>
      <c r="W1656" s="178"/>
      <c r="X1656" s="169"/>
      <c r="Y1656" s="169"/>
      <c r="AB1656" s="77"/>
      <c r="AC1656" s="420"/>
      <c r="AD1656" s="420"/>
      <c r="AE1656" s="420"/>
      <c r="AF1656" s="420"/>
      <c r="AG1656" s="420"/>
      <c r="AH1656" s="420"/>
      <c r="AI1656" s="407"/>
      <c r="AJ1656" s="55"/>
    </row>
    <row r="1657" spans="19:36">
      <c r="S1657" s="169"/>
      <c r="T1657" s="169"/>
      <c r="W1657" s="178"/>
      <c r="X1657" s="169"/>
      <c r="Y1657" s="169"/>
      <c r="AB1657" s="77"/>
      <c r="AC1657" s="420"/>
      <c r="AD1657" s="420"/>
      <c r="AE1657" s="420"/>
      <c r="AF1657" s="420"/>
      <c r="AG1657" s="420"/>
      <c r="AH1657" s="420"/>
      <c r="AI1657" s="407"/>
      <c r="AJ1657" s="55"/>
    </row>
    <row r="1658" spans="19:36">
      <c r="S1658" s="169"/>
      <c r="T1658" s="169"/>
      <c r="W1658" s="178"/>
      <c r="X1658" s="169"/>
      <c r="Y1658" s="169"/>
      <c r="AB1658" s="77"/>
      <c r="AC1658" s="420"/>
      <c r="AD1658" s="420"/>
      <c r="AE1658" s="420"/>
      <c r="AF1658" s="420"/>
      <c r="AG1658" s="420"/>
      <c r="AH1658" s="420"/>
      <c r="AI1658" s="407"/>
      <c r="AJ1658" s="55"/>
    </row>
    <row r="1659" spans="19:36">
      <c r="S1659" s="169"/>
      <c r="T1659" s="169"/>
      <c r="W1659" s="178"/>
      <c r="X1659" s="169"/>
      <c r="Y1659" s="169"/>
      <c r="AB1659" s="77"/>
      <c r="AC1659" s="420"/>
      <c r="AD1659" s="420"/>
      <c r="AE1659" s="420"/>
      <c r="AF1659" s="420"/>
      <c r="AG1659" s="420"/>
      <c r="AH1659" s="420"/>
      <c r="AI1659" s="407"/>
      <c r="AJ1659" s="55"/>
    </row>
    <row r="1660" spans="19:36">
      <c r="S1660" s="169"/>
      <c r="T1660" s="169"/>
      <c r="W1660" s="178"/>
      <c r="X1660" s="169"/>
      <c r="Y1660" s="169"/>
      <c r="AB1660" s="77"/>
      <c r="AC1660" s="420"/>
      <c r="AD1660" s="420"/>
      <c r="AE1660" s="420"/>
      <c r="AF1660" s="420"/>
      <c r="AG1660" s="420"/>
      <c r="AH1660" s="420"/>
      <c r="AI1660" s="407"/>
      <c r="AJ1660" s="55"/>
    </row>
    <row r="1661" spans="19:36">
      <c r="S1661" s="169"/>
      <c r="T1661" s="169"/>
      <c r="W1661" s="178"/>
      <c r="X1661" s="169"/>
      <c r="Y1661" s="169"/>
      <c r="AB1661" s="77"/>
      <c r="AC1661" s="420"/>
      <c r="AD1661" s="420"/>
      <c r="AE1661" s="420"/>
      <c r="AF1661" s="420"/>
      <c r="AG1661" s="420"/>
      <c r="AH1661" s="420"/>
      <c r="AI1661" s="407"/>
      <c r="AJ1661" s="55"/>
    </row>
    <row r="1662" spans="19:36">
      <c r="S1662" s="169"/>
      <c r="T1662" s="169"/>
      <c r="W1662" s="178"/>
      <c r="X1662" s="169"/>
      <c r="Y1662" s="169"/>
      <c r="AB1662" s="77"/>
      <c r="AC1662" s="420"/>
      <c r="AD1662" s="420"/>
      <c r="AE1662" s="420"/>
      <c r="AF1662" s="420"/>
      <c r="AG1662" s="420"/>
      <c r="AH1662" s="420"/>
      <c r="AI1662" s="407"/>
      <c r="AJ1662" s="55"/>
    </row>
    <row r="1663" spans="19:36">
      <c r="S1663" s="169"/>
      <c r="T1663" s="169"/>
      <c r="W1663" s="178"/>
      <c r="X1663" s="169"/>
      <c r="Y1663" s="169"/>
      <c r="AB1663" s="77"/>
      <c r="AC1663" s="420"/>
      <c r="AD1663" s="420"/>
      <c r="AE1663" s="420"/>
      <c r="AF1663" s="420"/>
      <c r="AG1663" s="420"/>
      <c r="AH1663" s="420"/>
      <c r="AI1663" s="407"/>
      <c r="AJ1663" s="55"/>
    </row>
    <row r="1664" spans="19:36">
      <c r="S1664" s="169"/>
      <c r="T1664" s="169"/>
      <c r="W1664" s="178"/>
      <c r="X1664" s="169"/>
      <c r="Y1664" s="169"/>
      <c r="AB1664" s="77"/>
      <c r="AC1664" s="420"/>
      <c r="AD1664" s="420"/>
      <c r="AE1664" s="420"/>
      <c r="AF1664" s="420"/>
      <c r="AG1664" s="420"/>
      <c r="AH1664" s="420"/>
      <c r="AI1664" s="407"/>
      <c r="AJ1664" s="55"/>
    </row>
    <row r="1665" spans="19:36">
      <c r="S1665" s="169"/>
      <c r="T1665" s="169"/>
      <c r="W1665" s="178"/>
      <c r="X1665" s="169"/>
      <c r="Y1665" s="169"/>
      <c r="AB1665" s="77"/>
      <c r="AC1665" s="420"/>
      <c r="AD1665" s="420"/>
      <c r="AE1665" s="420"/>
      <c r="AF1665" s="420"/>
      <c r="AG1665" s="420"/>
      <c r="AH1665" s="420"/>
      <c r="AI1665" s="407"/>
      <c r="AJ1665" s="55"/>
    </row>
    <row r="1666" spans="19:36">
      <c r="S1666" s="169"/>
      <c r="T1666" s="169"/>
      <c r="W1666" s="178"/>
      <c r="X1666" s="169"/>
      <c r="Y1666" s="169"/>
      <c r="AB1666" s="77"/>
      <c r="AC1666" s="420"/>
      <c r="AD1666" s="420"/>
      <c r="AE1666" s="420"/>
      <c r="AF1666" s="420"/>
      <c r="AG1666" s="420"/>
      <c r="AH1666" s="420"/>
      <c r="AI1666" s="407"/>
      <c r="AJ1666" s="55"/>
    </row>
    <row r="1667" spans="19:36">
      <c r="S1667" s="169"/>
      <c r="T1667" s="169"/>
      <c r="W1667" s="178"/>
      <c r="X1667" s="169"/>
      <c r="Y1667" s="169"/>
      <c r="AB1667" s="77"/>
      <c r="AC1667" s="420"/>
      <c r="AD1667" s="420"/>
      <c r="AE1667" s="420"/>
      <c r="AF1667" s="420"/>
      <c r="AG1667" s="420"/>
      <c r="AH1667" s="420"/>
      <c r="AI1667" s="407"/>
      <c r="AJ1667" s="55"/>
    </row>
    <row r="1668" spans="19:36">
      <c r="S1668" s="169"/>
      <c r="T1668" s="169"/>
      <c r="W1668" s="178"/>
      <c r="X1668" s="169"/>
      <c r="Y1668" s="169"/>
      <c r="AB1668" s="77"/>
      <c r="AC1668" s="420"/>
      <c r="AD1668" s="420"/>
      <c r="AE1668" s="420"/>
      <c r="AF1668" s="420"/>
      <c r="AG1668" s="420"/>
      <c r="AH1668" s="420"/>
      <c r="AI1668" s="407"/>
      <c r="AJ1668" s="55"/>
    </row>
    <row r="1669" spans="19:36">
      <c r="S1669" s="169"/>
      <c r="T1669" s="169"/>
      <c r="W1669" s="178"/>
      <c r="X1669" s="169"/>
      <c r="Y1669" s="169"/>
      <c r="AB1669" s="77"/>
      <c r="AC1669" s="420"/>
      <c r="AD1669" s="420"/>
      <c r="AE1669" s="420"/>
      <c r="AF1669" s="420"/>
      <c r="AG1669" s="420"/>
      <c r="AH1669" s="420"/>
      <c r="AI1669" s="407"/>
      <c r="AJ1669" s="55"/>
    </row>
    <row r="1670" spans="19:36">
      <c r="S1670" s="169"/>
      <c r="T1670" s="169"/>
      <c r="W1670" s="178"/>
      <c r="X1670" s="169"/>
      <c r="Y1670" s="169"/>
      <c r="AB1670" s="77"/>
      <c r="AC1670" s="420"/>
      <c r="AD1670" s="420"/>
      <c r="AE1670" s="420"/>
      <c r="AF1670" s="420"/>
      <c r="AG1670" s="420"/>
      <c r="AH1670" s="420"/>
      <c r="AI1670" s="407"/>
      <c r="AJ1670" s="55"/>
    </row>
    <row r="1671" spans="19:36">
      <c r="S1671" s="169"/>
      <c r="T1671" s="169"/>
      <c r="W1671" s="178"/>
      <c r="X1671" s="169"/>
      <c r="Y1671" s="169"/>
      <c r="AB1671" s="77"/>
      <c r="AC1671" s="420"/>
      <c r="AD1671" s="420"/>
      <c r="AE1671" s="420"/>
      <c r="AF1671" s="420"/>
      <c r="AG1671" s="420"/>
      <c r="AH1671" s="420"/>
      <c r="AI1671" s="407"/>
      <c r="AJ1671" s="55"/>
    </row>
    <row r="1672" spans="19:36">
      <c r="S1672" s="169"/>
      <c r="T1672" s="169"/>
      <c r="W1672" s="178"/>
      <c r="X1672" s="169"/>
      <c r="Y1672" s="169"/>
      <c r="AB1672" s="77"/>
      <c r="AC1672" s="420"/>
      <c r="AD1672" s="420"/>
      <c r="AE1672" s="420"/>
      <c r="AF1672" s="420"/>
      <c r="AG1672" s="420"/>
      <c r="AH1672" s="420"/>
      <c r="AI1672" s="407"/>
      <c r="AJ1672" s="55"/>
    </row>
    <row r="1673" spans="19:36">
      <c r="S1673" s="169"/>
      <c r="T1673" s="169"/>
      <c r="W1673" s="178"/>
      <c r="X1673" s="169"/>
      <c r="Y1673" s="169"/>
      <c r="AB1673" s="77"/>
      <c r="AC1673" s="420"/>
      <c r="AD1673" s="420"/>
      <c r="AE1673" s="420"/>
      <c r="AF1673" s="420"/>
      <c r="AG1673" s="420"/>
      <c r="AH1673" s="420"/>
      <c r="AI1673" s="407"/>
      <c r="AJ1673" s="55"/>
    </row>
    <row r="1674" spans="19:36">
      <c r="S1674" s="169"/>
      <c r="T1674" s="169"/>
      <c r="W1674" s="178"/>
      <c r="X1674" s="169"/>
      <c r="Y1674" s="169"/>
      <c r="AB1674" s="77"/>
      <c r="AC1674" s="420"/>
      <c r="AD1674" s="420"/>
      <c r="AE1674" s="420"/>
      <c r="AF1674" s="420"/>
      <c r="AG1674" s="420"/>
      <c r="AH1674" s="420"/>
      <c r="AI1674" s="407"/>
      <c r="AJ1674" s="55"/>
    </row>
    <row r="1675" spans="19:36">
      <c r="S1675" s="169"/>
      <c r="T1675" s="169"/>
      <c r="W1675" s="178"/>
      <c r="X1675" s="169"/>
      <c r="Y1675" s="169"/>
      <c r="AB1675" s="77"/>
      <c r="AC1675" s="420"/>
      <c r="AD1675" s="420"/>
      <c r="AE1675" s="420"/>
      <c r="AF1675" s="420"/>
      <c r="AG1675" s="420"/>
      <c r="AH1675" s="420"/>
      <c r="AI1675" s="407"/>
      <c r="AJ1675" s="55"/>
    </row>
    <row r="1676" spans="19:36">
      <c r="S1676" s="169"/>
      <c r="T1676" s="169"/>
      <c r="W1676" s="178"/>
      <c r="X1676" s="169"/>
      <c r="Y1676" s="169"/>
      <c r="AB1676" s="77"/>
      <c r="AC1676" s="420"/>
      <c r="AD1676" s="420"/>
      <c r="AE1676" s="420"/>
      <c r="AF1676" s="420"/>
      <c r="AG1676" s="420"/>
      <c r="AH1676" s="420"/>
      <c r="AI1676" s="407"/>
      <c r="AJ1676" s="55"/>
    </row>
    <row r="1677" spans="19:36">
      <c r="S1677" s="169"/>
      <c r="T1677" s="169"/>
      <c r="W1677" s="178"/>
      <c r="X1677" s="169"/>
      <c r="Y1677" s="169"/>
      <c r="AB1677" s="77"/>
      <c r="AC1677" s="420"/>
      <c r="AD1677" s="420"/>
      <c r="AE1677" s="420"/>
      <c r="AF1677" s="420"/>
      <c r="AG1677" s="420"/>
      <c r="AH1677" s="420"/>
      <c r="AI1677" s="407"/>
      <c r="AJ1677" s="55"/>
    </row>
    <row r="1678" spans="19:36">
      <c r="S1678" s="169"/>
      <c r="T1678" s="169"/>
      <c r="W1678" s="178"/>
      <c r="X1678" s="169"/>
      <c r="Y1678" s="169"/>
      <c r="AB1678" s="77"/>
      <c r="AC1678" s="420"/>
      <c r="AD1678" s="420"/>
      <c r="AE1678" s="420"/>
      <c r="AF1678" s="420"/>
      <c r="AG1678" s="420"/>
      <c r="AH1678" s="420"/>
      <c r="AI1678" s="407"/>
      <c r="AJ1678" s="55"/>
    </row>
    <row r="1679" spans="19:36">
      <c r="S1679" s="169"/>
      <c r="T1679" s="169"/>
      <c r="W1679" s="178"/>
      <c r="X1679" s="169"/>
      <c r="Y1679" s="169"/>
      <c r="AB1679" s="77"/>
      <c r="AC1679" s="420"/>
      <c r="AD1679" s="420"/>
      <c r="AE1679" s="420"/>
      <c r="AF1679" s="420"/>
      <c r="AG1679" s="420"/>
      <c r="AH1679" s="420"/>
      <c r="AI1679" s="407"/>
      <c r="AJ1679" s="55"/>
    </row>
    <row r="1680" spans="19:36">
      <c r="S1680" s="169"/>
      <c r="T1680" s="169"/>
      <c r="W1680" s="178"/>
      <c r="X1680" s="169"/>
      <c r="Y1680" s="169"/>
      <c r="AB1680" s="77"/>
      <c r="AC1680" s="420"/>
      <c r="AD1680" s="420"/>
      <c r="AE1680" s="420"/>
      <c r="AF1680" s="420"/>
      <c r="AG1680" s="420"/>
      <c r="AH1680" s="420"/>
      <c r="AI1680" s="407"/>
      <c r="AJ1680" s="55"/>
    </row>
    <row r="1681" spans="19:36">
      <c r="S1681" s="169"/>
      <c r="T1681" s="169"/>
      <c r="W1681" s="178"/>
      <c r="X1681" s="169"/>
      <c r="Y1681" s="169"/>
      <c r="AB1681" s="77"/>
      <c r="AC1681" s="420"/>
      <c r="AD1681" s="420"/>
      <c r="AE1681" s="420"/>
      <c r="AF1681" s="420"/>
      <c r="AG1681" s="420"/>
      <c r="AH1681" s="420"/>
      <c r="AI1681" s="407"/>
      <c r="AJ1681" s="55"/>
    </row>
    <row r="1682" spans="19:36">
      <c r="S1682" s="169"/>
      <c r="T1682" s="169"/>
      <c r="W1682" s="178"/>
      <c r="X1682" s="169"/>
      <c r="Y1682" s="169"/>
      <c r="AB1682" s="77"/>
      <c r="AC1682" s="420"/>
      <c r="AD1682" s="420"/>
      <c r="AE1682" s="420"/>
      <c r="AF1682" s="420"/>
      <c r="AG1682" s="420"/>
      <c r="AH1682" s="420"/>
      <c r="AI1682" s="407"/>
      <c r="AJ1682" s="55"/>
    </row>
    <row r="1683" spans="19:36">
      <c r="S1683" s="169"/>
      <c r="T1683" s="169"/>
      <c r="W1683" s="178"/>
      <c r="X1683" s="169"/>
      <c r="Y1683" s="169"/>
      <c r="AB1683" s="77"/>
      <c r="AC1683" s="420"/>
      <c r="AD1683" s="420"/>
      <c r="AE1683" s="420"/>
      <c r="AF1683" s="420"/>
      <c r="AG1683" s="420"/>
      <c r="AH1683" s="420"/>
      <c r="AI1683" s="407"/>
      <c r="AJ1683" s="55"/>
    </row>
    <row r="1684" spans="19:36">
      <c r="S1684" s="169"/>
      <c r="T1684" s="169"/>
      <c r="W1684" s="178"/>
      <c r="X1684" s="169"/>
      <c r="Y1684" s="169"/>
      <c r="AB1684" s="77"/>
      <c r="AC1684" s="420"/>
      <c r="AD1684" s="420"/>
      <c r="AE1684" s="420"/>
      <c r="AF1684" s="420"/>
      <c r="AG1684" s="420"/>
      <c r="AH1684" s="420"/>
      <c r="AI1684" s="407"/>
      <c r="AJ1684" s="55"/>
    </row>
    <row r="1685" spans="19:36">
      <c r="S1685" s="169"/>
      <c r="T1685" s="169"/>
      <c r="W1685" s="178"/>
      <c r="X1685" s="169"/>
      <c r="Y1685" s="169"/>
      <c r="AB1685" s="77"/>
      <c r="AC1685" s="420"/>
      <c r="AD1685" s="420"/>
      <c r="AE1685" s="420"/>
      <c r="AF1685" s="420"/>
      <c r="AG1685" s="420"/>
      <c r="AH1685" s="420"/>
      <c r="AI1685" s="40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29" priority="2">
      <formula>#REF!&lt;&gt;_xludf.INDIRECT(_xludf.ADDRESS(_xludf.ROW()-200,_xludf.COLUMN()))</formula>
    </cfRule>
  </conditionalFormatting>
  <conditionalFormatting sqref="CG67:CN67">
    <cfRule type="expression" dxfId="28"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129540</xdr:colOff>
                    <xdr:row>12</xdr:row>
                    <xdr:rowOff>190500</xdr:rowOff>
                  </from>
                  <to>
                    <xdr:col>28</xdr:col>
                    <xdr:colOff>1386840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AV43" sqref="AV43"/>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358</v>
      </c>
      <c r="G1" s="245"/>
      <c r="H1" s="245"/>
      <c r="I1" s="99"/>
      <c r="J1" s="99"/>
      <c r="K1" s="99"/>
      <c r="L1" s="99"/>
      <c r="M1" s="99"/>
      <c r="N1" s="99"/>
      <c r="O1" s="99"/>
      <c r="P1" s="99"/>
      <c r="Q1" s="99"/>
      <c r="R1" s="99"/>
      <c r="S1" s="99"/>
      <c r="T1" s="99"/>
      <c r="U1" s="128" t="s">
        <v>359</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359</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372</v>
      </c>
      <c r="H6" s="247"/>
      <c r="I6" s="153"/>
      <c r="J6" s="153"/>
      <c r="K6" s="153"/>
      <c r="L6" s="153"/>
      <c r="M6" s="153"/>
      <c r="N6" s="153"/>
      <c r="O6" s="229"/>
      <c r="U6" s="243" t="s">
        <v>180</v>
      </c>
      <c r="AT6" s="54"/>
      <c r="AU6" t="s">
        <v>374</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279</v>
      </c>
      <c r="AT8" s="54"/>
      <c r="AY8" s="87"/>
    </row>
    <row r="9" spans="1:81">
      <c r="A9" s="104"/>
      <c r="B9" s="105"/>
      <c r="C9" s="105"/>
      <c r="D9" s="137"/>
      <c r="F9" s="225"/>
      <c r="G9" s="225"/>
      <c r="H9" s="225"/>
      <c r="I9" s="165"/>
      <c r="U9" s="53" t="s">
        <v>275</v>
      </c>
      <c r="V9" s="153">
        <v>8</v>
      </c>
      <c r="AT9" s="54"/>
      <c r="AY9" s="87"/>
    </row>
    <row r="10" spans="1:81" ht="15" thickBot="1">
      <c r="A10" s="104"/>
      <c r="B10" s="105"/>
      <c r="C10" s="105"/>
      <c r="D10" s="137"/>
      <c r="U10" s="53" t="s">
        <v>276</v>
      </c>
      <c r="V10" s="153" t="s">
        <v>379</v>
      </c>
      <c r="W10" s="53" t="s">
        <v>349</v>
      </c>
      <c r="AT10" s="63"/>
      <c r="AU10" s="64"/>
      <c r="AV10" s="139"/>
      <c r="AW10" s="139"/>
      <c r="AX10" s="139"/>
      <c r="AY10" s="237"/>
    </row>
    <row r="11" spans="1:81">
      <c r="A11" s="104"/>
      <c r="B11" s="105"/>
      <c r="C11" s="105"/>
      <c r="D11" s="137"/>
      <c r="U11" s="53" t="s">
        <v>370</v>
      </c>
      <c r="V11" s="153" t="s">
        <v>247</v>
      </c>
    </row>
    <row r="12" spans="1:81" ht="18">
      <c r="A12" s="104"/>
      <c r="B12" s="105"/>
      <c r="C12" s="105"/>
      <c r="D12" s="137"/>
      <c r="F12" s="243" t="s">
        <v>265</v>
      </c>
      <c r="U12" s="53" t="s">
        <v>345</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380</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256</v>
      </c>
      <c r="AU22" s="53" t="s">
        <v>257</v>
      </c>
      <c r="AV22" s="49" t="s">
        <v>57</v>
      </c>
      <c r="AW22" s="49" t="s">
        <v>264</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381</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324</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274</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309</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325</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310</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385</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277</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317</v>
      </c>
      <c r="AU34" t="s">
        <v>311</v>
      </c>
      <c r="AV34" t="s">
        <v>312</v>
      </c>
      <c r="AW34" t="s">
        <v>313</v>
      </c>
      <c r="AX34" t="s">
        <v>314</v>
      </c>
      <c r="AY34" t="s">
        <v>315</v>
      </c>
      <c r="AZ34" t="s">
        <v>316</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322</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281</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49" t="s">
        <v>111</v>
      </c>
      <c r="AW49" s="49" t="s">
        <v>101</v>
      </c>
      <c r="AX49" s="49" t="s">
        <v>319</v>
      </c>
      <c r="AY49" s="53" t="s">
        <v>320</v>
      </c>
      <c r="AZ49" s="53" t="s">
        <v>321</v>
      </c>
      <c r="BA49" s="53" t="s">
        <v>318</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226</v>
      </c>
      <c r="AU50" s="61" t="s">
        <v>105</v>
      </c>
      <c r="AV50" s="324" t="s">
        <v>57</v>
      </c>
      <c r="AW50" s="235" t="s">
        <v>247</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227</v>
      </c>
      <c r="AU51" t="s">
        <v>104</v>
      </c>
      <c r="AV51" s="325" t="s">
        <v>57</v>
      </c>
      <c r="AW51" s="87" t="s">
        <v>248</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228</v>
      </c>
      <c r="AU52"/>
      <c r="AV52" s="325" t="s">
        <v>57</v>
      </c>
      <c r="AW52" s="87" t="s">
        <v>258</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229</v>
      </c>
      <c r="AU53"/>
      <c r="AV53" s="325" t="s">
        <v>57</v>
      </c>
      <c r="AW53" s="87" t="s">
        <v>259</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230</v>
      </c>
      <c r="AU54"/>
      <c r="AV54" s="325" t="s">
        <v>57</v>
      </c>
      <c r="AW54" s="87" t="s">
        <v>260</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231</v>
      </c>
      <c r="AU55"/>
      <c r="AV55" s="325" t="s">
        <v>57</v>
      </c>
      <c r="AW55" s="87" t="s">
        <v>261</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232</v>
      </c>
      <c r="AU56"/>
      <c r="AV56" s="325" t="s">
        <v>57</v>
      </c>
      <c r="AW56" s="87" t="s">
        <v>262</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233</v>
      </c>
      <c r="AU57"/>
      <c r="AV57" s="325" t="s">
        <v>57</v>
      </c>
      <c r="AW57" s="87" t="s">
        <v>263</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234</v>
      </c>
      <c r="AU58"/>
      <c r="AV58" s="325"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235</v>
      </c>
      <c r="AU59"/>
      <c r="AV59" s="49" t="s">
        <v>114</v>
      </c>
      <c r="AW59" s="326">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236</v>
      </c>
      <c r="AU60"/>
      <c r="AV60" s="277" t="s">
        <v>222</v>
      </c>
      <c r="AW60" s="326">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237</v>
      </c>
      <c r="AU61"/>
      <c r="AV61" s="49" t="s">
        <v>223</v>
      </c>
      <c r="AW61" s="326">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238</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239</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240</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241</v>
      </c>
      <c r="AU65"/>
      <c r="AV65" s="325" t="s">
        <v>225</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242</v>
      </c>
      <c r="AU66"/>
      <c r="AV66" s="325" t="s">
        <v>225</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243</v>
      </c>
      <c r="AU67"/>
      <c r="AV67" s="325"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246</v>
      </c>
      <c r="AU68"/>
      <c r="AV68" s="325"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244</v>
      </c>
      <c r="AU69" t="s">
        <v>103</v>
      </c>
      <c r="AV69" s="325"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367</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245</v>
      </c>
      <c r="AU70" t="s">
        <v>103</v>
      </c>
      <c r="AV70" s="325" t="s">
        <v>89</v>
      </c>
      <c r="AW70" s="87" t="s">
        <v>102</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282</v>
      </c>
      <c r="AU71"/>
      <c r="AV71" s="325"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368</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283</v>
      </c>
      <c r="AU72"/>
      <c r="AV72" s="325" t="s">
        <v>225</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280</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284</v>
      </c>
      <c r="AU73"/>
      <c r="AV73" s="325" t="s">
        <v>225</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285</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286</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287</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288</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371</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289</v>
      </c>
      <c r="AU78"/>
      <c r="AV78" s="49" t="s">
        <v>290</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291</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386</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292</v>
      </c>
      <c r="AU80"/>
      <c r="AV80" s="49">
        <v>1</v>
      </c>
      <c r="AW80" s="326">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293</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294</v>
      </c>
      <c r="AU82" t="s">
        <v>295</v>
      </c>
      <c r="AV82" s="49" t="s">
        <v>89</v>
      </c>
      <c r="AW82" s="87" t="s">
        <v>102</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369</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296</v>
      </c>
      <c r="AU83" t="s">
        <v>103</v>
      </c>
      <c r="AV83" s="49" t="s">
        <v>89</v>
      </c>
      <c r="AW83" s="87" t="s">
        <v>102</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297</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373</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298</v>
      </c>
      <c r="AU85"/>
      <c r="AV85" s="49" t="s">
        <v>299</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300</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301</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302</v>
      </c>
      <c r="AU88"/>
      <c r="AV88" s="49" t="s">
        <v>57</v>
      </c>
      <c r="AW88" s="87" t="s">
        <v>305</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303</v>
      </c>
      <c r="AU89" s="64" t="s">
        <v>304</v>
      </c>
      <c r="AV89" s="139"/>
      <c r="AW89" s="237" t="s">
        <v>306</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309</v>
      </c>
      <c r="V94" s="266"/>
      <c r="W94" s="266"/>
      <c r="X94" s="266"/>
      <c r="Y94" s="266"/>
      <c r="Z94" s="266"/>
      <c r="AA94" s="266"/>
      <c r="AB94" s="266"/>
      <c r="AC94"/>
      <c r="AT94" s="66" t="s">
        <v>224</v>
      </c>
    </row>
    <row r="95" spans="1:80" ht="18.600000000000001" thickBot="1">
      <c r="T95" s="264"/>
      <c r="U95" s="327" t="s">
        <v>325</v>
      </c>
      <c r="V95" s="266"/>
      <c r="W95" s="264"/>
      <c r="X95" s="264"/>
      <c r="Y95" s="264"/>
      <c r="Z95" s="264"/>
      <c r="AA95" s="264"/>
      <c r="AB95" s="264"/>
      <c r="AC95"/>
    </row>
    <row r="96" spans="1:80">
      <c r="T96" s="264"/>
      <c r="U96" s="268"/>
      <c r="V96" s="269" t="s">
        <v>384</v>
      </c>
      <c r="W96" s="270"/>
      <c r="X96" s="270"/>
      <c r="Y96" s="270"/>
      <c r="Z96" s="270"/>
      <c r="AA96" s="270"/>
      <c r="AB96" s="271"/>
      <c r="AC96"/>
    </row>
    <row r="97" spans="20:30">
      <c r="T97" s="264"/>
      <c r="U97" s="189"/>
      <c r="V97" s="31" t="s">
        <v>383</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317</v>
      </c>
      <c r="V101" t="s">
        <v>311</v>
      </c>
      <c r="W101" t="s">
        <v>312</v>
      </c>
      <c r="X101" t="s">
        <v>313</v>
      </c>
      <c r="Y101" t="s">
        <v>314</v>
      </c>
      <c r="Z101" t="s">
        <v>315</v>
      </c>
      <c r="AA101" t="s">
        <v>316</v>
      </c>
      <c r="AB101" s="266"/>
      <c r="AC101"/>
    </row>
    <row r="102" spans="20:30">
      <c r="T102" s="264"/>
      <c r="U102" s="251" t="s">
        <v>375</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376</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377</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7" t="s">
        <v>378</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7" t="s">
        <v>387</v>
      </c>
      <c r="V110" s="264"/>
      <c r="W110" s="264"/>
      <c r="X110" s="264"/>
      <c r="Y110" s="264"/>
      <c r="Z110" s="264"/>
      <c r="AA110" s="264"/>
      <c r="AB110" s="266"/>
      <c r="AC110"/>
      <c r="AD110"/>
    </row>
    <row r="111" spans="20:30">
      <c r="T111" s="264"/>
      <c r="U111" s="268"/>
      <c r="V111" s="269" t="s">
        <v>382</v>
      </c>
      <c r="W111" s="270"/>
      <c r="X111" s="270"/>
      <c r="Y111" s="270"/>
      <c r="Z111" s="270"/>
      <c r="AA111" s="270"/>
      <c r="AB111" s="271"/>
      <c r="AC111"/>
      <c r="AD111"/>
    </row>
    <row r="112" spans="20:30">
      <c r="T112" s="264"/>
      <c r="U112" s="189"/>
      <c r="V112" s="31" t="s">
        <v>385</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323</v>
      </c>
      <c r="AA124" s="49" t="s">
        <v>156</v>
      </c>
      <c r="AB124" s="49" t="s">
        <v>278</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2025-11-12T09:57:38Z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