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588E568A-FE50-4D6F-863E-AE59474324E3}" xr6:coauthVersionLast="47" xr6:coauthVersionMax="47" xr10:uidLastSave="{00000000-0000-0000-0000-000000000000}"/>
  <bookViews>
    <workbookView xWindow="-108" yWindow="-108" windowWidth="23256" windowHeight="13896" activeTab="3"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Y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<sst xmlns="http://schemas.openxmlformats.org/spreadsheetml/2006/main" count="2272" uniqueCount="878">
  <si>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</si>
  <si>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</si>
  <si>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</si>
  <si>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</si>
  <si>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</si>
  <si>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</si>
  <si>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</si>
  <si>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</si>
  <si>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</si>
  <si>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</si>
  <si>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</si>
  <si>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</si>
  <si>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</si>
  <si>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</si>
  <si>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</si>
  <si>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</si>
  <si>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</si>
  <si>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</si>
  <si>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</si>
  <si>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</si>
  <si>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</si>
  <si>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</si>
  <si>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</si>
  <si>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</si>
  <si>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</si>
  <si>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</si>
  <si>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</si>
  <si>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</si>
  <si>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</si>
  <si>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</si>
  <si>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</si>
  <si>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</si>
  <si>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</si>
  <si>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</si>
  <si>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</si>
  <si>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</si>
  <si>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</si>
  <si>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</si>
  <si>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</si>
  <si>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</si>
  <si>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</si>
  <si>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</si>
  <si>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</si>
  <si>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</si>
  <si>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</si>
  <si>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</si>
  <si>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</si>
  <si>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</si>
  <si>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</si>
  <si>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</si>
  <si>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</si>
  <si>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</si>
  <si>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</si>
  <si>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</si>
  <si>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</si>
  <si>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</si>
  <si>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</si>
  <si>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</si>
  <si>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</si>
  <si>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</si>
  <si>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</si>
  <si>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</si>
  <si>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</si>
  <si>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</si>
  <si>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</si>
  <si>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</si>
  <si>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</si>
  <si>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</si>
  <si>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</si>
  <si>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</si>
  <si>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</si>
  <si>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</si>
  <si>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</si>
  <si>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</si>
  <si>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</si>
  <si>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</si>
  <si>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</si>
  <si>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</si>
  <si>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</si>
  <si>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</si>
  <si>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</si>
  <si>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</si>
  <si>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</si>
  <si>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</si>
  <si>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</si>
  <si>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</si>
  <si>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</si>
  <si>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</si>
  <si>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</si>
  <si>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</si>
  <si>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</si>
  <si>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</si>
  <si>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</si>
  <si>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</si>
  <si>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</si>
  <si>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</si>
  <si>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</si>
  <si>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</si>
  <si>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</si>
  <si>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</si>
  <si>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</si>
  <si>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</si>
  <si>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</si>
  <si>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</si>
  <si>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</si>
  <si>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</si>
  <si>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</si>
  <si>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</si>
  <si>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</si>
  <si>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</si>
  <si>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</si>
  <si>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</si>
  <si>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</si>
  <si>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</si>
  <si>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</si>
  <si>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</si>
  <si>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</si>
  <si>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</si>
  <si>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</si>
  <si>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</si>
  <si>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</si>
  <si>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</si>
  <si>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</si>
  <si>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</si>
  <si>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</si>
  <si>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</si>
  <si>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</si>
  <si>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</si>
  <si>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</si>
  <si>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</si>
  <si>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</si>
  <si>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</si>
  <si>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</si>
  <si>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</si>
  <si>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</si>
  <si>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</si>
  <si>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</si>
  <si>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</si>
  <si>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</si>
  <si>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</si>
  <si>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</si>
  <si>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</si>
  <si>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</si>
  <si>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</si>
  <si>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</si>
  <si>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</si>
  <si>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</si>
  <si>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</si>
  <si>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</si>
  <si>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</si>
  <si>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</si>
  <si>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</si>
  <si>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</si>
  <si>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</si>
  <si>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</si>
  <si>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</si>
  <si>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</si>
  <si>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</si>
  <si>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</si>
  <si>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</si>
  <si>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</si>
  <si>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</si>
  <si>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</si>
  <si>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</si>
  <si>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</si>
  <si>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</si>
  <si>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</si>
  <si>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</si>
  <si>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</si>
  <si>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</si>
  <si>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</si>
  <si>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</si>
  <si>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</si>
  <si>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</si>
  <si>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</si>
  <si>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</si>
  <si>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</si>
  <si>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</si>
  <si>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</si>
  <si>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</si>
  <si>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</si>
  <si>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</si>
  <si>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</si>
  <si>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</si>
  <si>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</si>
  <si>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</si>
  <si>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</si>
  <si>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</si>
  <si>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</si>
  <si>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</si>
  <si>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</si>
  <si>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</si>
  <si>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</si>
  <si>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</si>
  <si>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</si>
  <si>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</si>
  <si>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</si>
  <si>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</si>
  <si>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</si>
  <si>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</si>
  <si>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</si>
  <si>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</si>
  <si>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</si>
  <si>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</si>
  <si>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</si>
  <si>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</si>
  <si>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</si>
  <si>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</si>
  <si>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</si>
  <si>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</si>
  <si>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</si>
  <si>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</si>
  <si>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</si>
  <si>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</si>
  <si>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</si>
  <si>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</si>
  <si>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</si>
  <si>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</si>
  <si>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</si>
  <si>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</si>
  <si>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</si>
  <si>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</si>
  <si>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</si>
  <si>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</si>
  <si>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</si>
  <si>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</si>
  <si>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</si>
  <si>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</si>
  <si>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</si>
  <si>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</si>
  <si>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</si>
  <si>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</si>
  <si>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</si>
  <si>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</si>
  <si>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</si>
  <si>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</si>
  <si>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</si>
  <si>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</si>
  <si>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</si>
  <si>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</si>
  <si>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</si>
  <si>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</si>
  <si>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</si>
  <si>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</si>
  <si>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</si>
  <si>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</si>
  <si>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</si>
  <si>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</si>
  <si>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</si>
  <si>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</si>
  <si>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</si>
  <si>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</si>
  <si>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</si>
  <si>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</si>
  <si>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</si>
  <si>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</si>
  <si>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</si>
  <si>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</si>
  <si>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</si>
  <si>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</si>
  <si>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</si>
  <si>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</si>
  <si>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</si>
  <si>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</si>
  <si>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</si>
  <si>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</si>
  <si>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</si>
  <si>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</si>
  <si>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</si>
  <si>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</si>
  <si>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</si>
  <si>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</si>
  <si>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</si>
  <si>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</si>
  <si>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</si>
  <si>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</si>
  <si>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</si>
  <si>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</si>
  <si>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</si>
  <si>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</si>
  <si>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</si>
  <si>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</si>
  <si>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</si>
  <si>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</si>
  <si>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</si>
  <si>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</si>
  <si>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</si>
  <si>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</si>
  <si>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</si>
  <si>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</si>
  <si>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</si>
  <si>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</si>
  <si>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</si>
  <si>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</si>
  <si>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</si>
  <si>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</si>
  <si>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</si>
  <si>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</si>
  <si>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</si>
  <si>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</si>
  <si>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</si>
  <si>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</si>
  <si>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</si>
  <si>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</si>
  <si>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</si>
  <si>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</si>
  <si>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</si>
  <si>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</si>
  <si>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</si>
  <si>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</si>
  <si>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</si>
  <si>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</si>
  <si>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</si>
  <si>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</si>
  <si>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</si>
  <si>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</si>
  <si>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</si>
  <si>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</si>
  <si>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</si>
  <si>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</si>
  <si>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</si>
  <si>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</si>
  <si>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</si>
  <si>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</si>
  <si>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</si>
  <si>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</si>
  <si>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</si>
  <si>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</si>
  <si>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</si>
  <si>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</si>
  <si>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</si>
  <si>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</si>
  <si>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</si>
  <si>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</si>
  <si>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</si>
  <si>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</si>
  <si>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</si>
  <si>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</si>
  <si>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</si>
  <si>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</si>
  <si>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</si>
  <si>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</si>
  <si>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</si>
  <si>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</si>
  <si>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</si>
  <si>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</si>
  <si>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</si>
  <si>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</si>
  <si>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</si>
  <si>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</si>
  <si>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</si>
  <si>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</si>
  <si>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</si>
  <si>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</si>
  <si>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</si>
  <si>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</si>
  <si>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</si>
  <si>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</si>
  <si>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</si>
  <si>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</si>
  <si>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</si>
  <si>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</si>
  <si>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</si>
  <si>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</si>
  <si>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</si>
  <si>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</si>
  <si>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</si>
  <si>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</si>
  <si>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</si>
  <si>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</si>
  <si>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</si>
  <si>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</si>
  <si>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</si>
  <si>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</si>
  <si>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</si>
  <si>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</si>
  <si>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C:\Users\aaron.lange\Desktop\Projekte\Geometrie_Converter\_archive\TP_Less_test\ghost_TP</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</si>
  <si>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</si>
  <si>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</si>
  <si>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</si>
  <si>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</si>
  <si>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</si>
  <si>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</si>
  <si>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</si>
  <si>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</si>
  <si>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</si>
  <si>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</si>
  <si>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</si>
  <si>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</si>
  <si>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</si>
  <si>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Damper module - secondary containment</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</si>
  <si>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</si>
  <si>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</si>
  <si>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</si>
  <si>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</si>
  <si>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</si>
  <si>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</si>
  <si>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</si>
  <si>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</si>
  <si>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</si>
  <si>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</si>
  <si>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</si>
  <si>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</si>
  <si>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</si>
  <si>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</si>
  <si>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</si>
  <si>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</si>
  <si>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</si>
  <si>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</si>
  <si>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</si>
  <si>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</si>
  <si>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</si>
  <si>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</si>
  <si>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</si>
  <si>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</si>
  <si>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</si>
  <si>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</si>
  <si>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</si>
  <si>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</si>
  <si>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</si>
  <si>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</si>
  <si>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</si>
  <si>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</si>
  <si>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</si>
  <si>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</si>
  <si>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</si>
  <si>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</si>
  <si>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</si>
  <si>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</si>
  <si>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</si>
  <si>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</si>
  <si>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</si>
  <si>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</si>
  <si>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</si>
  <si>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</si>
  <si>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</si>
  <si>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</si>
  <si>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</si>
  <si>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</si>
  <si>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</si>
  <si>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</si>
  <si>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</si>
  <si>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</si>
  <si>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</si>
  <si>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</si>
  <si>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</si>
  <si>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</si>
  <si>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</si>
  <si>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</si>
  <si>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</si>
  <si>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</si>
  <si>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</si>
  <si>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</si>
  <si>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C:\Users\aaron.lange\Desktop\Projekte\Geometrie_Converter\Database_reformating\new\MP.db</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</si>
  <si>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</si>
  <si>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</si>
  <si>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</si>
  <si>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</si>
  <si>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</si>
  <si>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</si>
  <si>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</si>
  <si>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</si>
  <si>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</si>
  <si>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</si>
  <si>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</si>
  <si>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</si>
  <si>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</si>
  <si>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</si>
  <si>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</si>
  <si>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</si>
  <si>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</si>
  <si>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</si>
  <si>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</si>
  <si>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</si>
  <si>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</si>
  <si>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</si>
  <si>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</si>
  <si>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</si>
  <si>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</si>
  <si>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</si>
  <si>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</si>
  <si>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</si>
  <si>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</si>
  <si>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</si>
  <si>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</si>
  <si>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</si>
  <si>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</si>
  <si>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</si>
  <si>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</si>
  <si>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</si>
  <si>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</si>
  <si>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</si>
  <si>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</si>
  <si>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</si>
  <si>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</si>
  <si>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</si>
  <si>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</si>
  <si>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</si>
  <si>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</si>
  <si>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</si>
  <si>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</si>
  <si>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</si>
  <si>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</si>
  <si>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</si>
  <si>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</si>
  <si>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</si>
  <si>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</si>
  <si>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</si>
  <si>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</si>
  <si>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</si>
  <si>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</si>
  <si>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</si>
  <si>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</si>
  <si>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</si>
  <si>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</si>
  <si>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</si>
  <si>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</si>
  <si>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</si>
  <si>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</si>
  <si>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</si>
  <si>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</si>
  <si>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</si>
  <si>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</si>
  <si>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</si>
  <si>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</si>
  <si>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</si>
  <si>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C:\Users\aaron.lange\Desktop\Projekte\Geometrie_Converter\Database_reformating\new\TP.db</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</si>
  <si>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</si>
  <si>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</si>
  <si>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</si>
  <si>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</si>
  <si>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</si>
  <si>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</si>
  <si>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</si>
  <si>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</si>
  <si>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</si>
  <si>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</si>
  <si>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</si>
  <si>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</si>
  <si>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</si>
  <si>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</si>
  <si>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</si>
  <si>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</si>
  <si>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</si>
  <si>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</si>
  <si>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</si>
  <si>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</si>
  <si>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</si>
  <si>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</si>
  <si>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C:\Users\aaron.lange\Desktop\Projekte\Geometrie_Converter\Database_reformating\new\TOWER.db</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</si>
  <si>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</si>
  <si>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</si>
  <si>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</si>
  <si>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</si>
  <si>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</si>
  <si>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</si>
  <si>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</si>
  <si>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</si>
  <si>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</si>
  <si>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</si>
  <si>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</si>
  <si>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</si>
  <si>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</si>
  <si>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</si>
  <si>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</si>
  <si>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</si>
  <si>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</si>
  <si>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</si>
  <si>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</si>
  <si>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</si>
  <si>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</si>
  <si>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</si>
  <si>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</si>
  <si>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</si>
  <si>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</si>
  <si>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</si>
  <si>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</si>
  <si>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</si>
  <si>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</si>
  <si>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</si>
  <si>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</si>
  <si>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</si>
  <si>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</si>
  <si>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</si>
  <si>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251105UZV_25A505_FEED____DP-C__L1_G1_S2</t>
  </si>
  <si>
    <t>251105FZH_25A505_FEED____DP-C__L1_G1_S2</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</si>
  <si>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</si>
  <si>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</si>
  <si>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</si>
  <si>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</si>
  <si>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</si>
  <si>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</si>
  <si>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</si>
  <si>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</si>
  <si>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</si>
  <si>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Service Platform</t>
  </si>
  <si>
    <t>Bolting Platform</t>
  </si>
  <si>
    <t>Junction Box Platform</t>
  </si>
  <si>
    <t>TP bottom flange</t>
  </si>
  <si>
    <t>Skirt + Transport Flange</t>
  </si>
  <si>
    <t>C:\Users\aaron.lange\Desktop\Projekte\Geometrie_Converter\Database_reformating\new\RNAs.db</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</si>
  <si>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</si>
  <si>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</si>
  <si>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</si>
  <si>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</si>
  <si>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</si>
  <si>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</si>
  <si>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</si>
  <si>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</si>
  <si>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</si>
  <si>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</si>
  <si>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</si>
  <si>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</si>
  <si>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</si>
  <si>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</si>
  <si>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</si>
  <si>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</si>
  <si>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</si>
  <si>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</si>
  <si>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</si>
  <si>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</si>
  <si>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</si>
  <si>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</si>
  <si>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</si>
  <si>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</si>
  <si>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</si>
  <si>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</si>
  <si>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</si>
  <si>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</si>
  <si>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</si>
  <si>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</si>
  <si>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</si>
  <si>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</si>
  <si>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</si>
  <si>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</si>
  <si>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</si>
  <si>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</si>
  <si>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</si>
  <si>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</si>
  <si>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</si>
  <si>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</si>
  <si>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</si>
  <si>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</si>
  <si>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</si>
  <si>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</si>
  <si>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</si>
  <si>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</si>
  <si>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</si>
  <si>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</si>
  <si>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</si>
  <si>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</si>
  <si>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</si>
  <si>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</si>
  <si>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</si>
  <si>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</si>
  <si>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</si>
  <si>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</si>
  <si>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</si>
  <si>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</si>
  <si>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</si>
  <si>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</si>
  <si>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</si>
  <si>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</si>
  <si>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</si>
  <si>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</si>
  <si>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</si>
  <si>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</si>
  <si>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</si>
  <si>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</si>
  <si>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</si>
  <si>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</si>
  <si>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</si>
  <si>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</si>
  <si>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</si>
  <si>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</si>
  <si>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</si>
  <si>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</si>
  <si>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</si>
  <si>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</si>
  <si>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</si>
  <si>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</si>
  <si>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</si>
  <si>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</si>
  <si>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</si>
  <si>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</si>
  <si>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</si>
  <si>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</si>
  <si>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</si>
  <si>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</si>
  <si>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</si>
  <si>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</si>
  <si>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</si>
  <si>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</si>
  <si>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</si>
  <si>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</si>
  <si>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</si>
  <si>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</si>
  <si>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</si>
  <si>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</si>
  <si>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</si>
  <si>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</si>
  <si>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</si>
  <si>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</si>
  <si>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</si>
  <si>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</si>
  <si>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</si>
  <si>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</si>
  <si>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</si>
  <si>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</si>
  <si>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</si>
  <si>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</si>
  <si>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</si>
  <si>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</si>
  <si>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</si>
  <si>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</si>
  <si>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</si>
  <si>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</si>
  <si>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</si>
  <si>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</si>
  <si>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</si>
  <si>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</si>
  <si>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</si>
  <si>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</si>
  <si>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</si>
  <si>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</si>
  <si>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</si>
  <si>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</si>
  <si>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</si>
  <si>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</si>
  <si>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</si>
  <si>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</si>
  <si>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</si>
  <si>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</si>
  <si>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</si>
  <si>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</si>
  <si>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</si>
  <si>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</si>
  <si>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</si>
  <si>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</si>
  <si>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</si>
  <si>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</si>
  <si>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</si>
  <si>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</si>
  <si>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</si>
  <si>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</si>
  <si>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</si>
  <si>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</si>
  <si>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</si>
  <si>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</si>
  <si>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</si>
  <si>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</si>
  <si>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</si>
  <si>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</si>
  <si>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</si>
  <si>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</si>
  <si>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</si>
  <si>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</si>
  <si>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</si>
  <si>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</si>
  <si>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</si>
  <si>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</si>
  <si>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</si>
  <si>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</si>
  <si>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</si>
  <si>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</si>
  <si>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</si>
  <si>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</si>
  <si>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</si>
  <si>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</si>
  <si>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</si>
  <si>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</si>
  <si>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</si>
  <si>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</si>
  <si>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</si>
  <si>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</si>
  <si>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</si>
  <si>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</si>
  <si>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</si>
  <si>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</si>
  <si>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</si>
  <si>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</si>
  <si>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</si>
  <si>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</si>
  <si>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</si>
  <si>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</si>
  <si>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</si>
  <si>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</si>
  <si>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</si>
  <si>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</si>
  <si>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</si>
  <si>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</si>
  <si>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</si>
  <si>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</si>
  <si>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</si>
  <si>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</si>
  <si>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</si>
  <si>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</si>
  <si>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</si>
  <si>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</si>
  <si>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</si>
  <si>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</si>
  <si>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</si>
  <si>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</si>
  <si>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</si>
  <si>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</si>
  <si>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</si>
  <si>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</si>
  <si>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</si>
  <si>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</si>
  <si>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</si>
  <si>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</si>
  <si>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</si>
  <si>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</si>
  <si>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</si>
  <si>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</si>
  <si>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</si>
  <si>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</si>
  <si>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</si>
  <si>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</si>
  <si>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</si>
  <si>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</si>
  <si>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</si>
  <si>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</si>
  <si>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</si>
  <si>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</si>
  <si>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</si>
  <si>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</si>
  <si>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</si>
  <si>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</si>
  <si>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</si>
  <si>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</si>
  <si>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</si>
  <si>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</si>
  <si>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</si>
  <si>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</si>
  <si>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</si>
  <si>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</si>
  <si>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</si>
  <si>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</si>
  <si>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</si>
  <si>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</si>
  <si>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</si>
  <si>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</si>
  <si>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Top section other internals: 2104.0kg | Top section coating: 773.0kg | Damper module - other internals: 2836.0kg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</si>
  <si>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</si>
  <si>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</si>
  <si>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</si>
  <si>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</si>
  <si>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t>
  </si>
  <si>
    <t xml:space="preserve"> FL03: 4525.0kg </t>
  </si>
  <si>
    <t xml:space="preserve"> Mid-1 section platform: 5941.0kg </t>
  </si>
  <si>
    <t xml:space="preserve"> Mid-1 coating: 1327.0kg | Mid-1 site parts: 1008.0kg | Mid-1 other internals: 6854.0kg </t>
  </si>
  <si>
    <t xml:space="preserve"> FL04: 6660.0kg | FL05: 6660.0kg </t>
  </si>
  <si>
    <t xml:space="preserve"> Mid-2 section platform: 9000.0kg </t>
  </si>
  <si>
    <t xml:space="preserve"> Mid-2 other internals: 7814.0kg | Mid-2 site parts: 1149.0kg | Mid-2 coating: 1669.0kg </t>
  </si>
  <si>
    <t xml:space="preserve"> FL06: 11206.0kg </t>
  </si>
  <si>
    <t xml:space="preserve"> FL07: 11206.0kg </t>
  </si>
  <si>
    <t xml:space="preserve"> Mid-3 section platform: 9000.0kg </t>
  </si>
  <si>
    <t xml:space="preserve"> Mid-3 coating: 1464.0kg | Mid-3 site parts: 1008.0kg | Mid-3 other internals: 6854.0kg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</si>
  <si>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</si>
  <si>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</si>
  <si>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</si>
  <si>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</si>
  <si>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</si>
  <si>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</si>
  <si>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</si>
  <si>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other internals: 5170.0kg | Bottom coating: 790.0kg | Bottom section site parts: 544.0kg </t>
  </si>
  <si>
    <t xml:space="preserve"> EL module, Lift Cabin, Door module: 3000.0kg </t>
  </si>
  <si>
    <t xml:space="preserve"> Entrance platform: 12598.0kg </t>
  </si>
  <si>
    <t xml:space="preserve"> FL12: 40072.0kg </t>
  </si>
  <si>
    <t xml:space="preserve"> TP-sided flange to tower: 33667.0kg | TP-sided flange to tower: 30000.0kg </t>
  </si>
  <si>
    <t xml:space="preserve"> Service Platform: 21620.0kg </t>
  </si>
  <si>
    <t xml:space="preserve"> Bolting Platform: 4920.0kg </t>
  </si>
  <si>
    <t xml:space="preserve"> Junction Box Platform: 4770.0kg </t>
  </si>
  <si>
    <t xml:space="preserve"> TP bottom flange: 21608.0kg | TP/MP flange: 19579.0kg </t>
  </si>
  <si>
    <t xml:space="preserve"> Skirt + Transport Flange: 20000.0kg </t>
  </si>
  <si>
    <t>added for marine growth border</t>
  </si>
  <si>
    <t xml:space="preserve"> Airtight platform: 9000.0kg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</si>
</sst>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1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wrapText="1"/>
    </xf>
    <xf numFmtId="0" fontId="0" fillId="0" borderId="0" xfId="0" applyAlignment="1">
      <alignment horizontal="center" vertical="center" wrapText="1"/>
    </xf>
    <xf numFmtId="1"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left" wrapText="1"/>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8">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7"/>
      <tableStyleElement type="headerRow" dxfId="476"/>
      <tableStyleElement type="firstRowStripe" dxfId="475"/>
      <tableStyleElement type="secondRowStripe" dxfId="474"/>
    </tableStyle>
    <tableStyle name="MySqlDefault" pivot="0" table="0" count="2" xr9:uid="{D5D904E1-2A2C-42D4-AF54-2F4144BE2919}">
      <tableStyleElement type="wholeTable" dxfId="473"/>
      <tableStyleElement type="headerRow" dxfId="47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3" val="2">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9"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FZH_25A505_FEED____DP-C__L1_G1_S2"/>
    <item val="251105UZV_25A505_FEED____DP-C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5" val="3">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38100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62029</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22</xdr:col>
      <xdr:colOff>303252</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655320</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150</xdr:col>
          <xdr:colOff>655320</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7</xdr:col>
          <xdr:colOff>1470660</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157</xdr:col>
      <xdr:colOff>1076178</xdr:colOff>
      <xdr:row>23</xdr:row>
      <xdr:rowOff>200025</xdr:rowOff>
    </xdr:to>
    <xdr:pic>
      <xdr:nvPicPr>
        <xdr:cNvPr id="4384" name="Fig_TOWER_plot" hidden="1">
          <a:extLst>
            <a:ext uri="{FF2B5EF4-FFF2-40B4-BE49-F238E27FC236}">
              <a16:creationId xmlns:a16="http://schemas.microsoft.com/office/drawing/2014/main" id="{F7EC235A-8AF6-F153-8708-907EB8FBEA7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20731" cy="5335905"/>
        </a:xfrm>
        <a:prstGeom prst="rect">
          <a:avLst/>
        </a:prstGeom>
      </xdr:spPr>
    </xdr:pic>
    <xdr:clientData/>
  </xdr:twoCellAnchor>
  <xdr:twoCellAnchor editAs="oneCell">
    <xdr:from>
      <xdr:col>51</xdr:col>
      <xdr:colOff>1047746</xdr:colOff>
      <xdr:row>2</xdr:row>
      <xdr:rowOff>0</xdr:rowOff>
    </xdr:from>
    <xdr:to>
      <xdr:col>157</xdr:col>
      <xdr:colOff>1014947</xdr:colOff>
      <xdr:row>23</xdr:row>
      <xdr:rowOff>200025</xdr:rowOff>
    </xdr:to>
    <xdr:pic>
      <xdr:nvPicPr>
        <xdr:cNvPr id="15" name="Fig_TP_plot" hidden="1">
          <a:extLst>
            <a:ext uri="{FF2B5EF4-FFF2-40B4-BE49-F238E27FC236}">
              <a16:creationId xmlns:a16="http://schemas.microsoft.com/office/drawing/2014/main" id="{AD561674-86A2-6E23-6E4B-15052CB2ED8D}"/>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2426" y="2773680"/>
          <a:ext cx="16685496" cy="5335905"/>
        </a:xfrm>
        <a:prstGeom prst="rect">
          <a:avLst/>
        </a:prstGeom>
      </xdr:spPr>
    </xdr:pic>
    <xdr:clientData/>
  </xdr:twoCellAnchor>
  <xdr:twoCellAnchor editAs="oneCell">
    <xdr:from>
      <xdr:col>13</xdr:col>
      <xdr:colOff>1074419</xdr:colOff>
      <xdr:row>2</xdr:row>
      <xdr:rowOff>0</xdr:rowOff>
    </xdr:from>
    <xdr:to>
      <xdr:col>21</xdr:col>
      <xdr:colOff>1500611</xdr:colOff>
      <xdr:row>23</xdr:row>
      <xdr:rowOff>207645</xdr:rowOff>
    </xdr:to>
    <xdr:pic>
      <xdr:nvPicPr>
        <xdr:cNvPr id="6" name="Fig_MP_plot">
          <a:extLst>
            <a:ext uri="{FF2B5EF4-FFF2-40B4-BE49-F238E27FC236}">
              <a16:creationId xmlns:a16="http://schemas.microsoft.com/office/drawing/2014/main" id="{7142B809-E0E3-617E-26A5-7C8AE13D3DB6}"/>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76239" y="2773680"/>
          <a:ext cx="16298652"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28" dataDxfId="427">
  <autoFilter ref="E13:L14" xr:uid="{51AF5F9E-A6E5-4BA1-83BE-2546351DAE06}"/>
  <tableColumns count="8">
    <tableColumn id="8" xr3:uid="{D8E7188F-4B6E-47C9-B812-934BBA8BB09F}" name="Name" dataDxfId="426"/>
    <tableColumn id="1" xr3:uid="{8004DE55-01A0-4AB5-A007-D379F8ED184F}" name="Project ID" dataDxfId="425"/>
    <tableColumn id="2" xr3:uid="{73AEE22B-B9CF-4401-B31E-64902257C6A9}" name="Phase" dataDxfId="424"/>
    <tableColumn id="3" xr3:uid="{6CD7BEF9-707B-4F7D-A334-46DB51B6F454}" name="Structure ID" dataDxfId="423"/>
    <tableColumn id="4" xr3:uid="{5572AB9F-884A-4001-85E7-5E708A2DFC71}" name="Author" dataDxfId="422"/>
    <tableColumn id="5" xr3:uid="{AFCB5F1D-C5C1-4D21-A7C0-310C0D52F9E4}" name="Water Depth [m]" dataDxfId="421"/>
    <tableColumn id="6" xr3:uid="{149EEBB8-62A5-42C4-97FD-484848DB0825}" name="Height Reference" dataDxfId="420"/>
    <tableColumn id="7" xr3:uid="{82ECC3EB-0382-490B-8CE7-963B13E4D1A1}" name="Comments" dataDxfId="419"/>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18" dataDxfId="417">
  <autoFilter ref="E18:L19" xr:uid="{58117B73-5FCA-4002-A528-31B3F83BDE75}"/>
  <tableColumns count="8">
    <tableColumn id="1" xr3:uid="{5C484AAB-AA0F-4FBD-9543-28D80EB7F84D}" name="Name" dataDxfId="416"/>
    <tableColumn id="2" xr3:uid="{87603448-795E-499B-8754-D6455D5FF52F}" name="Project ID" dataDxfId="415"/>
    <tableColumn id="3" xr3:uid="{51EA6487-4EF3-43A9-B440-34893EEEEAB2}" name="Phase" dataDxfId="414"/>
    <tableColumn id="4" xr3:uid="{4AC48BB5-6D2E-492F-89B1-5662010991A8}" name="Structure ID" dataDxfId="413"/>
    <tableColumn id="5" xr3:uid="{2AE3ED2D-7CAB-45B8-AA43-6197A5DBB9C2}" name="Author" dataDxfId="412"/>
    <tableColumn id="6" xr3:uid="{BC0E3E2E-DE67-4FD9-94E9-5C112B52D3FD}" name="Water Depth [m]" dataDxfId="411"/>
    <tableColumn id="7" xr3:uid="{16928D7F-3DB7-43BD-BCF5-5C279A3E16F5}" name="Height Reference" dataDxfId="410"/>
    <tableColumn id="8" xr3:uid="{1B5280CC-AB0D-434E-A63A-CAC42F67BB4D}" name="Comments" dataDxfId="40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08" dataDxfId="407">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06"/>
    <tableColumn id="2" xr3:uid="{01B5124C-F6E1-40D2-9236-F2D6BE941DD3}" name="Top [m]" dataDxfId="405"/>
    <tableColumn id="3" xr3:uid="{0537C90E-D320-4AC4-8392-2A7C45CE31A1}" name="Bottom [m]" dataDxfId="404"/>
    <tableColumn id="4" xr3:uid="{3F0DC3DB-26F8-4D70-A358-70EF5E1596F5}" name="D, top [m]" dataDxfId="403"/>
    <tableColumn id="5" xr3:uid="{25F6B1D8-AC49-468F-BDCD-72AC07BB3CD0}" name="D, bottom [m]" dataDxfId="402"/>
    <tableColumn id="6" xr3:uid="{3ED99EE5-BCA8-4244-A3E5-81C6F22A9AB2}" name="t [mm]" dataDxfId="401"/>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00" dataDxfId="399">
  <autoFilter ref="Z12:AG13" xr:uid="{F46B677D-4D25-4464-BE0D-6A1E644518C5}"/>
  <tableColumns count="8">
    <tableColumn id="1" xr3:uid="{ECD0389F-015D-412B-9FF1-D5BEAAD27FC1}" name="Identifier" dataDxfId="398"/>
    <tableColumn id="2" xr3:uid="{90794316-AE1E-4D40-A728-B5B995A9CF65}" name="Phase" dataDxfId="397"/>
    <tableColumn id="3" xr3:uid="{B8C9242D-AC32-4E57-A861-DB7E615D6A1C}" name="Structure ID" dataDxfId="396"/>
    <tableColumn id="4" xr3:uid="{1EEB510B-3010-431D-B8C6-870D9180A629}" name="Water Depth [m]" dataDxfId="395"/>
    <tableColumn id="5" xr3:uid="{B6F5C20C-83C1-4B16-B4D3-933D066BB6A0}" name="Height Reference" dataDxfId="394"/>
    <tableColumn id="6" xr3:uid="{26EA3A2D-14E0-4809-9795-74592B4984AD}" name="Comments" dataDxfId="393"/>
    <tableColumn id="7" xr3:uid="{9AC62F3C-D12C-40A1-8AF4-F7C9B043F1FB}" name="Column1" dataDxfId="392"/>
    <tableColumn id="8" xr3:uid="{3E080D4B-C5E2-4330-9305-E6C23BBD7273}" name="Column2" dataDxfId="39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390" dataDxfId="389">
  <autoFilter ref="Z18:AE41" xr:uid="{186CFF05-2CD9-405C-829A-5AD7B62A8ACE}"/>
  <sortState xmlns:xlrd2="http://schemas.microsoft.com/office/spreadsheetml/2017/richdata2" ref="Z19:AJ43">
    <sortCondition ref="Z18:Z43"/>
  </sortState>
  <tableColumns count="6">
    <tableColumn id="1" xr3:uid="{66D6C4E1-74CA-4A30-A085-277EA5E62B3C}" name="Section" dataDxfId="388"/>
    <tableColumn id="2" xr3:uid="{D0F6ECD2-6414-48B2-9B47-1C3B8BAC860B}" name="Top [m]" dataDxfId="387"/>
    <tableColumn id="3" xr3:uid="{575FC20A-0259-4081-83F8-71040557AEA8}" name="Bottom [m]" dataDxfId="386"/>
    <tableColumn id="4" xr3:uid="{529E5CD0-69F2-4E59-86A7-A3E6F1B39E96}" name="D, top [m]" dataDxfId="385"/>
    <tableColumn id="5" xr3:uid="{7F90AAFA-52D7-47DB-A99D-3E3E0AEE6541}" name="D, bottom [m]" dataDxfId="384"/>
    <tableColumn id="6" xr3:uid="{1B01547B-4485-4B79-8DB3-FCEA1C806B60}" name="t [mm]" dataDxfId="38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82" dataDxfId="381">
  <autoFilter ref="P112:X115" xr:uid="{C2F2D263-B298-4967-B7BA-2043D2636A28}"/>
  <tableColumns count="9">
    <tableColumn id="9" xr3:uid="{983AA3EE-D554-4611-9143-CB18ADA5BC06}" name="Name" dataDxfId="380"/>
    <tableColumn id="2" xr3:uid="{365B74CD-D14D-4F75-ABA6-B5CBD126E6F2}" name="Top [m]" dataDxfId="379"/>
    <tableColumn id="12" xr3:uid="{3CC0B321-8A95-4AEE-8DFB-77DAE8FAB528}" name="Bottom [m]" dataDxfId="378"/>
    <tableColumn id="1" xr3:uid="{7FB591EB-274F-4F3E-B74A-6F28CC328DE4}" name="Mass [kg]" dataDxfId="377"/>
    <tableColumn id="3" xr3:uid="{A784A254-7F89-4432-A825-189B7ECA8E65}" name="Diameter [m]" dataDxfId="376"/>
    <tableColumn id="4" xr3:uid="{F8C96D7F-B5D1-4BBA-AAC1-5DD28CDDAB83}" name="Orientation [°]" dataDxfId="375"/>
    <tableColumn id="5" xr3:uid="{8A748228-8297-4696-9641-35315BDA533B}" name="Distance Axis to Axis [m]" dataDxfId="374"/>
    <tableColumn id="6" xr3:uid="{B67665FB-C840-474D-8316-B278CF74897C}" name="Gap between surfaces [m]" dataDxfId="373"/>
    <tableColumn id="8" xr3:uid="{F25FB915-DF95-48AD-A31E-E1F612E013F8}" name="Surface roughness [m]" dataDxfId="37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371">
  <autoFilter ref="AG18:AO21" xr:uid="{BDE973CA-C8D2-4A67-ACE1-6BE97A1FF0C7}"/>
  <tableColumns count="9">
    <tableColumn id="9" xr3:uid="{55BF990C-941A-438C-86DE-D99A5424D8A4}" name="Name" dataDxfId="370"/>
    <tableColumn id="2" xr3:uid="{D2CC7DEA-1AC5-4558-B6A8-7A00324F8731}" name="Top [m]" dataDxfId="369"/>
    <tableColumn id="12" xr3:uid="{63B7643C-B71B-4F75-B941-E84BE173CC9A}" name="Bottom [m]" dataDxfId="368"/>
    <tableColumn id="1" xr3:uid="{0CF10764-8502-40DE-A7D1-8C4A349A8579}" name="Mass [kg]" dataDxfId="367"/>
    <tableColumn id="3" xr3:uid="{6AD7EABF-97C4-4AEA-B0AC-DE90F01EB468}" name="Diameter [m]" dataDxfId="366"/>
    <tableColumn id="4" xr3:uid="{BFB95885-457B-4D4B-89F6-AA13FDEA9F79}" name="Orientation [°]" dataDxfId="365"/>
    <tableColumn id="5" xr3:uid="{9B1D150A-1A8C-4C66-AB77-616A58B247DE}" name="Distance Axis to Axis" dataDxfId="364"/>
    <tableColumn id="6" xr3:uid="{DB6D9C23-B49D-42B3-8F2A-AC0E2EF73BFC}" name="Gap between surfaces" dataDxfId="363"/>
    <tableColumn id="10" xr3:uid="{728CC840-0A89-4FB8-9043-F90088D45FD9}" name="Surface roughness [m]" dataDxfId="36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2" totalsRowShown="0" headerRowDxfId="361" dataDxfId="360">
  <autoFilter ref="E27:L52" xr:uid="{46FD7C67-BF9C-41F4-B134-682EDE7A007C}"/>
  <sortState xmlns:xlrd2="http://schemas.microsoft.com/office/spreadsheetml/2017/richdata2" ref="E28:I29">
    <sortCondition descending="1" ref="G27:G29"/>
  </sortState>
  <tableColumns count="8">
    <tableColumn id="1" xr3:uid="{43AB1C43-FBC5-42AE-8DFA-4651B77C56A0}" name="Name" dataDxfId="359"/>
    <tableColumn id="2" xr3:uid="{75FB6F15-9784-4F9D-9947-41C8E7DD1CC9}" name="Project ID" dataDxfId="358"/>
    <tableColumn id="3" xr3:uid="{DF3379D9-9371-4EDE-B715-A6A40C072275}" name="Phase" dataDxfId="357"/>
    <tableColumn id="4" xr3:uid="{B2F66CA1-64D8-49D4-A1DA-28FD14EC75C2}" name="Structure ID" dataDxfId="356"/>
    <tableColumn id="5" xr3:uid="{E0EC4989-22E7-49A3-8DAC-034A87568E19}" name="Author" dataDxfId="355"/>
    <tableColumn id="6" xr3:uid="{9873A46F-D488-4AA7-BC64-C1E65C65D808}" name="Water Depth [m]" dataDxfId="354"/>
    <tableColumn id="7" xr3:uid="{CD60E691-17C5-40B2-9E26-571B6CB0C11D}" name="Height Reference" dataDxfId="353"/>
    <tableColumn id="8" xr3:uid="{BE63F67B-A499-43CA-8496-D50515A1122F}" name="Comments" dataDxfId="352"/>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351" dataDxfId="350">
  <autoFilter ref="AQ13:AX14" xr:uid="{4C688CB2-0B79-4AE2-B2DC-6850E0999F22}"/>
  <tableColumns count="8">
    <tableColumn id="1" xr3:uid="{4F627CE6-59C4-4523-A98C-81FD64443B88}" name="Name" dataDxfId="349"/>
    <tableColumn id="2" xr3:uid="{19921618-20B3-46FF-937E-24E6775D797E}" name="Project ID" dataDxfId="348"/>
    <tableColumn id="3" xr3:uid="{B1F7CCA9-A1BD-4F05-9237-B6284F3056E5}" name="Phase" dataDxfId="347"/>
    <tableColumn id="4" xr3:uid="{D5F33D5B-370E-46F7-BB6A-B74EC6139333}" name="Structure ID" dataDxfId="346"/>
    <tableColumn id="5" xr3:uid="{A7DF7C25-D9CF-4ABB-B7CD-68DC60608B9A}" name="Author" dataDxfId="345"/>
    <tableColumn id="6" xr3:uid="{A1DB5BD8-96E9-4ECB-89FE-50CF6529DD7E}" name="Water Depth [m]" dataDxfId="344"/>
    <tableColumn id="7" xr3:uid="{2B99DBD7-0B0D-4BA1-87CB-C7AC621E6F3F}" name="Height Reference" dataDxfId="343"/>
    <tableColumn id="8" xr3:uid="{19FE9739-9ACA-485C-B665-39324EE0EC72}" name="Comments" dataDxfId="34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341" dataDxfId="340">
  <autoFilter ref="AQ18:AX19" xr:uid="{82B2E050-F7C0-4103-ACF7-1508C2548380}"/>
  <tableColumns count="8">
    <tableColumn id="10" xr3:uid="{CB736CE1-960A-48C8-BE2F-39474891F806}" name="Name" dataDxfId="339"/>
    <tableColumn id="2" xr3:uid="{4D521BF5-BEDD-467B-BCA6-F197DD205F5D}" name="Project ID" dataDxfId="338"/>
    <tableColumn id="3" xr3:uid="{0D0764F3-2EB6-4AFD-8BBF-4B2A213694FB}" name="Phase" dataDxfId="337"/>
    <tableColumn id="4" xr3:uid="{F735A36B-0E53-4B21-98AF-8098D165B7A4}" name="Structure ID" dataDxfId="336"/>
    <tableColumn id="5" xr3:uid="{DD6C5343-9FF0-4988-B7AD-68A2B196AE75}" name="Author" dataDxfId="335"/>
    <tableColumn id="6" xr3:uid="{593B4864-FEBF-42DA-A98D-9BD5E874FDA3}" name="Water Depth [m]" dataDxfId="334"/>
    <tableColumn id="7" xr3:uid="{AD918F6B-4A01-4D99-AEC7-AC9BF6550DE3}" name="Height Reference" dataDxfId="333"/>
    <tableColumn id="8" xr3:uid="{6A7BA4BB-16FD-4D7C-9237-4C0172BBB075}" name="Comments" dataDxfId="332"/>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6" totalsRowShown="0" headerRowDxfId="331" dataDxfId="330">
  <autoFilter ref="AQ112:AV116" xr:uid="{4CAB4DE0-822A-4232-A06F-0E82A3BADB53}"/>
  <sortState xmlns:xlrd2="http://schemas.microsoft.com/office/spreadsheetml/2017/richdata2" ref="AQ113:BA137">
    <sortCondition ref="AQ112:AQ137"/>
  </sortState>
  <tableColumns count="6">
    <tableColumn id="1" xr3:uid="{A8499614-F62D-4117-A756-769C01DC0156}" name="Section" dataDxfId="329"/>
    <tableColumn id="2" xr3:uid="{AA39DD39-8C8E-4F66-AA28-5EB59746565D}" name="Top [m]" dataDxfId="328"/>
    <tableColumn id="3" xr3:uid="{E2F479E9-17D9-4C2D-BF7C-2640F78B84E4}" name="Bottom [m]" dataDxfId="327"/>
    <tableColumn id="4" xr3:uid="{C69849FB-2BB9-4BF6-8192-78ED7173DD46}" name="D, top [m]" dataDxfId="326"/>
    <tableColumn id="5" xr3:uid="{837623EF-EE9F-47D2-AAAD-D903281C1D0A}" name="D, bottom [m]" dataDxfId="325"/>
    <tableColumn id="6" xr3:uid="{FDE46510-9BFE-418F-AE03-598BF29FF831}" name="t [mm]" dataDxfId="32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7" totalsRowShown="0" headerRowDxfId="323" dataDxfId="322">
  <autoFilter ref="BB112:BJ117" xr:uid="{E1532FB8-4FA8-44E8-9D28-3535D0247613}"/>
  <tableColumns count="9">
    <tableColumn id="9" xr3:uid="{DDF4C359-0ED4-4157-B9B0-FFEC4F20A42C}" name="Name" dataDxfId="321"/>
    <tableColumn id="2" xr3:uid="{19BE9D85-AB85-4478-869F-084DC21BFD73}" name="Top [m]" dataDxfId="320"/>
    <tableColumn id="12" xr3:uid="{60D0BC20-AB8D-45D9-B128-1553A1D96305}" name="Bottom [m]" dataDxfId="319"/>
    <tableColumn id="3" xr3:uid="{662A2295-30AD-4A23-9CB2-ED339894A5E3}" name="Mass [kg]" dataDxfId="318"/>
    <tableColumn id="1" xr3:uid="{7BB91480-5314-4B92-B955-96A05520598B}" name="Diameter [m]" dataDxfId="317"/>
    <tableColumn id="4" xr3:uid="{288140B8-5B54-4E75-9449-01E8BB0785E7}" name="Orientation [°]" dataDxfId="316"/>
    <tableColumn id="5" xr3:uid="{04DC00AE-32C9-416C-ACBC-DEF2672988E5}" name="Distance Axis to Axis" dataDxfId="315"/>
    <tableColumn id="6" xr3:uid="{55C6527D-0D27-4523-B175-D1F63F0DDCEC}" name="Gap between surfaces" dataDxfId="314"/>
    <tableColumn id="7" xr3:uid="{0BEC8B77-AA74-4444-96C4-C6CFE771E16C}" name="Surface roughness [m]" dataDxfId="31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12" dataDxfId="311">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10"/>
    <tableColumn id="2" xr3:uid="{EC6A5746-7A0B-4DAB-8EBD-EDC20D766606}" name="Project ID" dataDxfId="309"/>
    <tableColumn id="3" xr3:uid="{2A15135F-98D6-4FBD-AE84-5EF0B52672ED}" name="Phase" dataDxfId="308"/>
    <tableColumn id="4" xr3:uid="{A7219BBA-68F7-4990-95D5-9B5A4EC218AA}" name="Structure ID" dataDxfId="307"/>
    <tableColumn id="5" xr3:uid="{ACC137C5-3CF1-40F4-952F-3B5BEC9A8ED2}" name="Author" dataDxfId="306"/>
    <tableColumn id="6" xr3:uid="{28B9B9E9-3ACF-4467-8F04-662CFC688071}" name="Water Depth [m]" dataDxfId="305"/>
    <tableColumn id="7" xr3:uid="{352B6A31-2237-4251-83A7-8BBEBAA34145}" name="Height Reference" dataDxfId="304"/>
    <tableColumn id="8" xr3:uid="{E5B30FA6-D94B-4AC3-882C-68878254E410}" name="Comments" dataDxfId="303"/>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02" dataDxfId="301">
  <autoFilter ref="BM12:BT13" xr:uid="{95B9336E-C6A5-4C93-9BED-34E5AF05FA6C}"/>
  <tableColumns count="8">
    <tableColumn id="1" xr3:uid="{BFA931EE-6FF8-44FC-AD54-32A5CF9115A2}" name="Name" dataDxfId="300"/>
    <tableColumn id="2" xr3:uid="{890F5896-05F5-47DB-B9DE-92FEF30867DB}" name="Project ID" dataDxfId="299"/>
    <tableColumn id="3" xr3:uid="{B37A2062-3A26-4ECC-B4E4-991B88E82CB2}" name="Phase" dataDxfId="298"/>
    <tableColumn id="4" xr3:uid="{C64DA219-F7AA-44CC-BC3D-62956AF84B2E}" name="Structure ID" dataDxfId="297"/>
    <tableColumn id="5" xr3:uid="{47235A3E-EBF6-486D-8ADC-74E88BA72554}" name="Author" dataDxfId="296"/>
    <tableColumn id="6" xr3:uid="{6F9496C9-78A5-48EB-ADDB-1E499513D04A}" name="Water Depth [m]" dataDxfId="295"/>
    <tableColumn id="7" xr3:uid="{377B6EFB-A6E2-452C-9D74-166D22A947E2}" name="Height Reference" dataDxfId="294"/>
    <tableColumn id="8" xr3:uid="{CCFF71E1-8925-43BC-8785-1A52849BE151}" name="Comments" dataDxfId="29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292" dataDxfId="291">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90"/>
    <tableColumn id="2" xr3:uid="{E8281684-BC71-4E35-8AE4-31AC648F4A83}" name="Top [m]" dataDxfId="289"/>
    <tableColumn id="3" xr3:uid="{6B784D87-E7E2-4CF9-935B-9C0C8FC2DBC2}" name="Bottom [m]" dataDxfId="288"/>
    <tableColumn id="4" xr3:uid="{96A3790F-0CF8-4CB5-8340-C0A20382D4FC}" name="D, top [m]" dataDxfId="287"/>
    <tableColumn id="5" xr3:uid="{222474F9-E0FB-441A-81D5-07306740C4B2}" name="D, bottom [m]" dataDxfId="286"/>
    <tableColumn id="6" xr3:uid="{541ECBE1-3529-43CA-B9AD-3DE9306D1235}" name="t [mm]" dataDxfId="28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284">
  <autoFilter ref="BT18:CB23" xr:uid="{6CC2DE03-626B-408F-BF0C-226561799664}"/>
  <tableColumns count="9">
    <tableColumn id="9" xr3:uid="{C4C238D0-5357-48AB-969A-BE97844E5B70}" name="Name" dataDxfId="283"/>
    <tableColumn id="2" xr3:uid="{75F4D18E-F4BE-42B7-BB68-BF337C8DBA12}" name="Top [m]" dataDxfId="282"/>
    <tableColumn id="12" xr3:uid="{7C08C228-C676-4F90-9088-C9A3D6E72EB7}" name="Bottom [m]" dataDxfId="281"/>
    <tableColumn id="3" xr3:uid="{935DDAA6-49E6-45F6-B4AC-FCE8DF0B0A4D}" name="Mass [kg]" dataDxfId="280"/>
    <tableColumn id="1" xr3:uid="{E1D9BE0D-D944-4F2C-BAFF-1BA4FBB69ECE}" name="Diameter [m]" dataDxfId="279"/>
    <tableColumn id="4" xr3:uid="{A5E1EAFC-3DD4-4294-8717-665AE71BEDA8}" name="Orientation [°]" dataDxfId="278"/>
    <tableColumn id="5" xr3:uid="{5CE5C6CE-44B0-4B32-B390-246BAF490F6A}" name="Distance Axis to Axis" dataDxfId="277"/>
    <tableColumn id="6" xr3:uid="{CBE21F9B-8BA2-4737-8F56-34AD78C68BC3}" name="Gap between surfaces" dataDxfId="276"/>
    <tableColumn id="7" xr3:uid="{18326CB3-EF8F-4E97-ADA5-82B71868B5B1}" name="Surface roughness [m]" dataDxfId="27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274">
  <autoFilter ref="EA12:EI16" xr:uid="{6273375F-28C8-4A14-A545-8B988B5C9E65}"/>
  <tableColumns count="9">
    <tableColumn id="1" xr3:uid="{C3AE8FB7-66D2-47E1-8AA6-F0260BDFFCB8}" name="Identifier" dataDxfId="273"/>
    <tableColumn id="2" xr3:uid="{5F848737-A14E-44D6-9231-85AB48A55526}" name="Power [MW]" dataDxfId="272"/>
    <tableColumn id="3" xr3:uid="{2C93533D-1E27-4EB2-B7E6-3A19FEC55632}" name="Rotor Diameter [m]" dataDxfId="271"/>
    <tableColumn id="4" xr3:uid="{9D1780E5-E668-4D12-AF46-0A1DF433FA8A}" name="Mass of RNA [kg]" dataDxfId="270"/>
    <tableColumn id="5" xr3:uid="{1CA8A517-990E-4959-826C-118C5EC0C261}" name="Inertia of RNA fore-aft @COG [kg m^2]" dataDxfId="269"/>
    <tableColumn id="6" xr3:uid="{9FFE4A1F-E32A-49E7-8031-A24CF653CD8C}" name="Inertia of RNA side-side @COG [kg m^2]" dataDxfId="268"/>
    <tableColumn id="8" xr3:uid="{C481EB76-DD37-4979-8B5D-F3C81E38423E}" name="vertical offset TT to HH [m] " dataDxfId="267"/>
    <tableColumn id="7" xr3:uid="{3BD257A8-5786-4E03-8F1F-6116921828A3}" name="vertical offset TT_COG [m]" dataDxfId="266"/>
    <tableColumn id="9" xr3:uid="{A74BD603-BB70-4B62-BE72-E692B1275ED2}" name="comment" dataDxfId="26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77" totalsRowShown="0" headerRowDxfId="264" dataDxfId="263">
  <autoFilter ref="CC112:CH177" xr:uid="{6624AC03-091B-4440-AE35-46757D89154C}"/>
  <sortState xmlns:xlrd2="http://schemas.microsoft.com/office/spreadsheetml/2017/richdata2" ref="CC113:CM137">
    <sortCondition ref="CC112:CC137"/>
  </sortState>
  <tableColumns count="6">
    <tableColumn id="1" xr3:uid="{4712795E-488A-48E6-9477-0C98BE5C778B}" name="Section" dataDxfId="262"/>
    <tableColumn id="2" xr3:uid="{AF3B0F66-A97E-469B-BB2C-92E08B9852BC}" name="Top [m]" dataDxfId="261"/>
    <tableColumn id="3" xr3:uid="{EC9C8893-C993-4BCE-BD9D-E7180486ABFE}" name="Bottom [m]" dataDxfId="260"/>
    <tableColumn id="4" xr3:uid="{ED8DD31F-6E20-4C5F-BC92-0B6DB7A1B362}" name="D, top [m]" dataDxfId="259"/>
    <tableColumn id="5" xr3:uid="{2B890B63-A561-40A7-9FBB-7B8D47FD2656}" name="D, bottom [m]" dataDxfId="258"/>
    <tableColumn id="6" xr3:uid="{F255FA0B-5DF3-4FA4-A7BD-E6FEACC8E738}" name="t [mm]" dataDxfId="257"/>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256" dataDxfId="255">
  <autoFilter ref="CN112:CV161" xr:uid="{053322B7-F3E5-4935-832F-DFBC92EF3AA2}"/>
  <tableColumns count="9">
    <tableColumn id="9" xr3:uid="{AB7A3BD0-E047-4B9B-B321-179F40ECC452}" name="Name" dataDxfId="254"/>
    <tableColumn id="2" xr3:uid="{3AED4E5F-8B5F-4607-A3FD-EEAB134CA7C8}" name="Top [m]" dataDxfId="253"/>
    <tableColumn id="12" xr3:uid="{84257648-6597-4C8A-AD5A-3D3D0B07220D}" name="Bottom [m]" dataDxfId="252"/>
    <tableColumn id="3" xr3:uid="{20FDA9C3-BF70-4D85-A870-C8B7ADD0F944}" name="Mass [kg]" dataDxfId="251"/>
    <tableColumn id="1" xr3:uid="{A1DA6B57-09C6-4BA3-8C6D-34B4DE0BC8C4}" name="Diameter [m]" dataDxfId="250"/>
    <tableColumn id="4" xr3:uid="{7B401936-3842-4626-8801-F37D73E9C6DF}" name="Orientation [°]" dataDxfId="249"/>
    <tableColumn id="5" xr3:uid="{3E808003-5E60-482F-ABF1-D2D73158ED75}" name="Distance Axis to Axis" dataDxfId="248"/>
    <tableColumn id="6" xr3:uid="{AA2B16CF-21CA-4B65-91DB-2046C745D885}" name="Gap between surfaces" dataDxfId="247"/>
    <tableColumn id="7" xr3:uid="{269E9AEB-7728-4497-93C0-92D0DDE32F7B}" name="Surface roughness [m]" dataDxfId="24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245" dataDxfId="244">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243"/>
    <tableColumn id="2" xr3:uid="{B126DBC5-55C1-442E-B96B-933B020A9CD4}" name="Project ID" dataDxfId="242"/>
    <tableColumn id="3" xr3:uid="{348D5BC0-8868-4781-8DF0-2E04B537B73E}" name="Phase" dataDxfId="241"/>
    <tableColumn id="4" xr3:uid="{056B06E5-26E8-494B-83AF-1C87FB2162FC}" name="Structure ID" dataDxfId="240"/>
    <tableColumn id="5" xr3:uid="{EF179F4C-6CE0-4E71-9486-F0E6D0E71C4C}" name="Author" dataDxfId="239"/>
    <tableColumn id="6" xr3:uid="{2FDCFB50-700F-4830-AD68-13F9C0B1CC31}" name="Water Depth [m]" dataDxfId="238"/>
    <tableColumn id="7" xr3:uid="{DE9B320D-8967-4FD8-BAE1-C291FB3ED005}" name="Height Reference" dataDxfId="237"/>
    <tableColumn id="8" xr3:uid="{F3B1D1F4-B5F0-41CE-A016-0A556B19BA4F}" name="Comments" dataDxfId="236"/>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235" dataDxfId="234">
  <autoFilter ref="CX12:DE13" xr:uid="{636DA4FD-EDFB-4F12-A89B-84FBA35E7AC5}"/>
  <tableColumns count="8">
    <tableColumn id="1" xr3:uid="{E34E574E-744D-4554-AD98-E3D18572D674}" name="Name" dataDxfId="233"/>
    <tableColumn id="2" xr3:uid="{E411370A-1A97-44E5-BD18-89879F80115C}" name="Project ID" dataDxfId="232"/>
    <tableColumn id="3" xr3:uid="{F8DB145A-5EEF-4C6B-8F9D-B588A17D3C5D}" name="Phase" dataDxfId="231"/>
    <tableColumn id="4" xr3:uid="{43BB9CC2-4974-4122-BCFD-6271174F98E0}" name="Structure ID" dataDxfId="230"/>
    <tableColumn id="5" xr3:uid="{1E3D4F3B-C73C-4C7A-9F63-2C7CEB367AA8}" name="Author" dataDxfId="229"/>
    <tableColumn id="6" xr3:uid="{CF6F63D6-FC41-4D2D-B310-0191259847FF}" name="Water Depth [m]" dataDxfId="228"/>
    <tableColumn id="7" xr3:uid="{50321489-A2C4-4A01-B8EA-6B294362F8E1}" name="Height Reference" dataDxfId="227"/>
    <tableColumn id="8" xr3:uid="{06A4F591-EE1D-409E-A39C-00884C167657}" name="Comments" dataDxfId="22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25" dataDxfId="224">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23"/>
    <tableColumn id="2" xr3:uid="{BB1ACF23-16B7-4C47-80B0-893A33C698A9}" name="Top [m]" dataDxfId="222"/>
    <tableColumn id="3" xr3:uid="{D5324E74-51EE-432A-847E-5AE29B7CA4D7}" name="Bottom [m]" dataDxfId="221"/>
    <tableColumn id="4" xr3:uid="{FFBDC83C-AA98-41F1-91F3-EE469D2DD36A}" name="D, top [m]" dataDxfId="220"/>
    <tableColumn id="5" xr3:uid="{B936FF01-5C34-41FB-BD9D-F28D153F9BDF}" name="D, bottom [m]" dataDxfId="219"/>
    <tableColumn id="6" xr3:uid="{19D1010E-9125-43B6-B42C-67FA9586EDA8}" name="t [mm]" dataDxfId="21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217">
  <autoFilter ref="DE18:DM67" xr:uid="{12F79D89-930A-4420-97C7-60370F1121DC}"/>
  <tableColumns count="9">
    <tableColumn id="9" xr3:uid="{5BB60229-57C8-489B-8AD5-280AB6D93E54}" name="Name" dataDxfId="216"/>
    <tableColumn id="2" xr3:uid="{EAC19ED0-15BB-4F2F-B297-347769AEDA92}" name="Top [m]" dataDxfId="215"/>
    <tableColumn id="12" xr3:uid="{47A7AF06-EC9F-427D-8F50-53F82DB050A6}" name="Bottom [m]" dataDxfId="214"/>
    <tableColumn id="3" xr3:uid="{50700484-30B3-4605-8578-AD4FBA12A5B2}" name="Mass [kg]" dataDxfId="213"/>
    <tableColumn id="1" xr3:uid="{E557ADD3-D28A-4C96-B6FA-AF6D98691265}" name="Diameter [m]" dataDxfId="212"/>
    <tableColumn id="4" xr3:uid="{E8468086-16DA-4063-B0B5-DAC02A29244C}" name="Orientation [°]" dataDxfId="211"/>
    <tableColumn id="5" xr3:uid="{62B06F09-4543-4DBA-8F55-1F54D6CC331B}" name="Distance Axis to Axis" dataDxfId="210"/>
    <tableColumn id="6" xr3:uid="{FC078448-A491-4E57-AF88-7DC574214818}" name="Gap between surfaces" dataDxfId="209"/>
    <tableColumn id="7" xr3:uid="{C7E82548-94F1-43F3-BD70-20A3E76E01FF}" name="Surface roughness [m]" dataDxfId="20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207" dataDxfId="205" headerRowBorderDxfId="206" tableBorderDxfId="204">
  <autoFilter ref="DP111:DX115" xr:uid="{25902508-4CE0-4A3E-B393-EABB076E5067}"/>
  <tableColumns count="9">
    <tableColumn id="1" xr3:uid="{9AAE1BAC-6413-45AA-8F9A-CA13CBCAD201}" name="Name" dataDxfId="203"/>
    <tableColumn id="2" xr3:uid="{3752FAA6-8F43-4A1F-BDEE-07A53859F1E7}" name="Power [MW]" dataDxfId="202"/>
    <tableColumn id="10" xr3:uid="{458667F5-0408-492D-B92E-A3D3C270519C}" name="Rotor Diameter [m]" dataDxfId="201"/>
    <tableColumn id="3" xr3:uid="{7DB2ACAF-6D53-482F-8CEF-8073695D2184}" name="Mass of RNA [kg]" dataDxfId="200"/>
    <tableColumn id="4" xr3:uid="{AD0550DD-2078-47BE-8718-A80100547BC6}" name="Inertia of RNA fore-aft @COG [kg m^2]" dataDxfId="199"/>
    <tableColumn id="5" xr3:uid="{FE2F1CB5-7238-43D1-BD0E-870267602329}" name="Inertia of RNA side-side @COG [kg m^2]" dataDxfId="198"/>
    <tableColumn id="6" xr3:uid="{A8B68FE9-4E32-421F-B38A-D43A617ACB98}" name="Vertical Offset TT to HH [m] " dataDxfId="197"/>
    <tableColumn id="7" xr3:uid="{37A681FC-3A2A-4D32-AA7F-00F65FE7DB9F}" name="Vertical Offset TT_COG [m]" dataDxfId="196"/>
    <tableColumn id="8" xr3:uid="{F94ECCEB-31E8-4416-B7C7-95B8A86CF8EF}" name="comment" dataDxfId="195"/>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194" dataDxfId="193">
  <autoFilter ref="CC13:CJ14" xr:uid="{397229C1-1F12-4CBF-B6B4-CB03E2E3BFA9}"/>
  <tableColumns count="8">
    <tableColumn id="8" xr3:uid="{E63A535F-BCB0-44B8-8F04-578B46D6E770}" name="Name" dataDxfId="192"/>
    <tableColumn id="1" xr3:uid="{B9957457-BDC3-4CF1-9176-6CA78312100C}" name="Project ID" dataDxfId="191"/>
    <tableColumn id="2" xr3:uid="{80468BCA-98DD-4134-986A-E851A347BC30}" name="Phase" dataDxfId="190"/>
    <tableColumn id="3" xr3:uid="{67E3806B-7891-47B8-A1BB-6F885C398898}" name="Structure ID" dataDxfId="189"/>
    <tableColumn id="4" xr3:uid="{6C238ADE-02B5-4280-8D9D-D6D61829E1C8}" name="Author" dataDxfId="188"/>
    <tableColumn id="5" xr3:uid="{BBE37E48-DDDB-4337-B479-B53F958EE83B}" name="Water Depth [m]" dataDxfId="187"/>
    <tableColumn id="6" xr3:uid="{EF4EC37F-00E8-4ECB-96FE-474EA9113144}" name="Height Reference" dataDxfId="186"/>
    <tableColumn id="7" xr3:uid="{99A6AD24-F860-4BEC-8C44-6586D7FD3AD4}" name="Comments" dataDxfId="185"/>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184" dataDxfId="183">
  <autoFilter ref="CC18:CJ19" xr:uid="{C0874040-C2DB-43F6-B287-C9435510382F}"/>
  <tableColumns count="8">
    <tableColumn id="8" xr3:uid="{66E27245-2779-4BA5-A76B-62FAEF1B8D83}" name="Name" dataDxfId="182"/>
    <tableColumn id="1" xr3:uid="{F05D82B9-A3A9-4B5D-8F4C-F5F2E3C3CCCB}" name="Project ID" dataDxfId="181"/>
    <tableColumn id="2" xr3:uid="{26B1AA90-9284-4437-9662-5EE258D1BF02}" name="Phase" dataDxfId="180"/>
    <tableColumn id="3" xr3:uid="{C387B0A8-DD1F-4CAA-A2A0-0CB14896F5A5}" name="Structure ID" dataDxfId="179"/>
    <tableColumn id="4" xr3:uid="{BDB95725-7649-45A0-98F4-7A9E987A142F}" name="Author" dataDxfId="178"/>
    <tableColumn id="5" xr3:uid="{3C66E869-D7F2-4755-910A-43BD60F14BA7}" name="Water Depth [m]" dataDxfId="177"/>
    <tableColumn id="6" xr3:uid="{55C1D2E1-F2F1-4A64-9076-8A4F4366F33A}" name="Height Reference" dataDxfId="176"/>
    <tableColumn id="7" xr3:uid="{793CE583-F8F6-49BF-B270-75E722DF596A}" name="Comments" dataDxfId="175"/>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73" dataDxfId="172">
  <autoFilter ref="D6:K98" xr:uid="{6964430C-2D65-45C4-817F-08653037EDFC}"/>
  <tableColumns count="8">
    <tableColumn id="1" xr3:uid="{1C924510-54DB-4186-8521-598E5FD7BF93}" name="Section" totalsRowLabel="Ergebnis" dataDxfId="171" totalsRowDxfId="170"/>
    <tableColumn id="2" xr3:uid="{29F8F207-72DF-4027-A39E-C3D956F79382}" name="Affiliation" dataDxfId="169" totalsRowDxfId="168"/>
    <tableColumn id="3" xr3:uid="{F1A86E12-282B-4FE8-A989-9056549BE251}" name="local Section" dataDxfId="167" totalsRowDxfId="166"/>
    <tableColumn id="4" xr3:uid="{1F0B5480-90D3-4DBF-AAEC-010EB8A46507}" name="Top [m]" dataDxfId="165" totalsRowDxfId="164"/>
    <tableColumn id="5" xr3:uid="{2F9EEEB1-AE18-4058-A215-9A6EAD23E6F0}" name="Bottom [m]" dataDxfId="163" totalsRowDxfId="162"/>
    <tableColumn id="6" xr3:uid="{CAF3E9FD-22BF-4C53-97D3-15DEA70C9DE2}" name="D, top [m]" dataDxfId="161" totalsRowDxfId="160"/>
    <tableColumn id="7" xr3:uid="{EE4449DD-273C-4967-8180-25E33E65F937}" name="D, bottom [m]" dataDxfId="159" totalsRowDxfId="158"/>
    <tableColumn id="8" xr3:uid="{E06D75BA-2195-4DA0-AB09-E9EF471B8154}" name="t [mm]" dataDxfId="157" totalsRowDxfId="156"/>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3" totalsRowShown="0" headerRowDxfId="155" dataDxfId="154">
  <autoFilter ref="Q6:Z63" xr:uid="{99775F4D-8879-4247-BCBB-9E55004F5FE5}"/>
  <tableColumns count="10">
    <tableColumn id="8" xr3:uid="{4222E379-EA2F-436F-A27E-F66347A2B7A2}" name="Affiliation" dataDxfId="153"/>
    <tableColumn id="1" xr3:uid="{00244646-90F3-4DDD-AB6B-0373781AFF60}" name="Name" dataDxfId="152"/>
    <tableColumn id="2" xr3:uid="{6305BA78-EC7F-4D5E-A143-DF4E3CB9A56C}" name="Top [m]" dataDxfId="151"/>
    <tableColumn id="3" xr3:uid="{156C5A02-52CD-48BE-87D5-E9BF8F935E99}" name="Bottom [m]" dataDxfId="150"/>
    <tableColumn id="4" xr3:uid="{BA986155-703C-4151-964B-7F7638569588}" name="Mass [kg]" dataDxfId="149"/>
    <tableColumn id="5" xr3:uid="{5FB39ED9-35A0-4964-ADC5-B9008F43FCB7}" name="Diameter [m]" dataDxfId="148"/>
    <tableColumn id="6" xr3:uid="{094B0EAF-8736-4B85-A464-028FE0E10FAC}" name="Orientation [°]" dataDxfId="147"/>
    <tableColumn id="7" xr3:uid="{F864D980-FF18-446E-8D28-70D3CBCA43E9}" name="Distance Axis to Axis [m]" dataDxfId="146"/>
    <tableColumn id="9" xr3:uid="{FD2E8D1C-F275-49BC-BD8B-D63D6205E6DF}" name="Gap between surfaces [m]" dataDxfId="145"/>
    <tableColumn id="10" xr3:uid="{DFEB932C-31A8-42AF-A99C-78CC47E5676D}" name="Surface roughness [m]" dataDxfId="144"/>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43" dataDxfId="141" headerRowBorderDxfId="142" tableBorderDxfId="140" totalsRowBorderDxfId="139">
  <autoFilter ref="AB31:AG35" xr:uid="{A1E86920-59C8-4A34-A4FA-D52D35DC047E}"/>
  <tableColumns count="6">
    <tableColumn id="1" xr3:uid="{D7BA5792-F27A-42AB-84A6-1A5C5073E624}" name="Affiliation" dataDxfId="138"/>
    <tableColumn id="3" xr3:uid="{F299E913-54CD-48A0-BB41-0880A93754FE}" name="Top [m]" dataDxfId="137"/>
    <tableColumn id="4" xr3:uid="{3FE7280C-AE16-43A5-98C5-AC81567063F8}" name="Bottom [m]" dataDxfId="136"/>
    <tableColumn id="5" xr3:uid="{494E1F17-E9F7-4B30-BF2F-0D837AD6C9EB}" name="D, top [m]" dataDxfId="135"/>
    <tableColumn id="6" xr3:uid="{9D18588B-23C1-495C-A81D-3BA5AF2F1DDD}" name="D, bottom [m]" dataDxfId="134"/>
    <tableColumn id="7" xr3:uid="{C3BA2567-9ACF-4834-A3FA-9599A0D98796}" name="t [mm]" dataDxfId="133"/>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32" dataDxfId="130" headerRowBorderDxfId="131" tableBorderDxfId="129">
  <autoFilter ref="AB27:AE28" xr:uid="{CD52EECF-AB78-4C57-8765-66AA1058C0CF}"/>
  <tableColumns count="4">
    <tableColumn id="1" xr3:uid="{035BC3C9-B7CD-47B5-94D2-F8D64A04FD6C}" name="Affiliation" dataDxfId="128"/>
    <tableColumn id="2" xr3:uid="{9093341A-644E-4005-A4B0-0B05612EE421}" name="Elevation [m]" dataDxfId="127"/>
    <tableColumn id="3" xr3:uid="{71FE16E7-7251-4F14-B28B-4C6055F6AED1}" name="Mass [t]" dataDxfId="126"/>
    <tableColumn id="4" xr3:uid="{87F4221A-61DF-4C79-A116-8098A7C6FAAE}" name="comment" dataDxfId="125"/>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24" dataDxfId="123">
  <autoFilter ref="AD14:AH18" xr:uid="{8D334D84-754D-4685-9A4A-6A66B2E4FFB9}"/>
  <tableColumns count="5">
    <tableColumn id="1" xr3:uid="{DB673771-BB6D-4B68-81A2-B0DFC2758DC6}" name="Bottom [m]" dataDxfId="122"/>
    <tableColumn id="2" xr3:uid="{88DBAEFE-0CE9-43B7-BBD5-30E29A54DD0E}" name="Top [m]" dataDxfId="121"/>
    <tableColumn id="3" xr3:uid="{88F4E89D-F5DC-463C-AE91-5C5F8B82A591}" name="Marine Growth [mm]" dataDxfId="120"/>
    <tableColumn id="4" xr3:uid="{ABEE5949-3D04-400D-9A95-F3EBF7837C0E}" name="Density  [kg/m^3]" dataDxfId="119"/>
    <tableColumn id="5" xr3:uid="{F538BE21-E07F-43DA-9EA7-D7658B55572F}" name="Surface Roughness [m]" dataDxfId="11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17" dataDxfId="116">
  <autoFilter ref="AB22:AE24" xr:uid="{87B4A03F-1005-4720-8887-A14737394284}"/>
  <tableColumns count="4">
    <tableColumn id="1" xr3:uid="{79B3039B-DCB3-4DB5-9657-9170C1A7D7A1}" name="Bottom [m]" dataDxfId="115"/>
    <tableColumn id="2" xr3:uid="{798BD679-C372-4555-9ABA-DF12AF1BEB7B}" name="Top [m]" dataDxfId="114"/>
    <tableColumn id="3" xr3:uid="{C28B4B73-F57A-4DF1-B531-CD436CEA398C}" name="cd" dataDxfId="113"/>
    <tableColumn id="4" xr3:uid="{B75141CC-AB54-4904-90B7-845CA3D69A1B}" name="cm" dataDxfId="112"/>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11" dataDxfId="109" headerRowBorderDxfId="110" tableBorderDxfId="108" totalsRowBorderDxfId="107">
  <autoFilter ref="AB8:AJ9" xr:uid="{72CE8A2A-6760-4548-BB1E-BCA204D8C1BA}"/>
  <tableColumns count="9">
    <tableColumn id="1" xr3:uid="{46A5A21B-3002-456C-8AD9-5ECB42AC421F}" name="Name" dataDxfId="106"/>
    <tableColumn id="2" xr3:uid="{F5B4AC32-29FD-42F7-91EC-62CC42FCE0D7}" name="Power [MW]" dataDxfId="105"/>
    <tableColumn id="3" xr3:uid="{F6A77E93-EA0B-4A7B-91D9-D14361BC8B1A}" name="Rotor Diameter [m]" dataDxfId="104"/>
    <tableColumn id="4" xr3:uid="{324F57B3-0BB2-4A0A-864F-C4E295BA1417}" name="Mass of RNA [kg]" dataDxfId="103"/>
    <tableColumn id="5" xr3:uid="{498958C1-FF10-460A-950F-D28B6D477E67}" name="Inertia of RNA fore-aft @COG [kg m^2]" dataDxfId="102"/>
    <tableColumn id="8" xr3:uid="{234964DC-3BFC-4170-9D6A-7B3DBC67A11F}" name="Inertia of RNA side-side @COG [kg m^2]" dataDxfId="101"/>
    <tableColumn id="6" xr3:uid="{9A250389-A125-48C0-9709-4FC870698E51}" name="Vertical Offset TT to HH [m]" dataDxfId="100"/>
    <tableColumn id="7" xr3:uid="{7481D65D-D15B-4189-850C-213AFF247093}" name="Vertical Offset TT_COG [m]" dataDxfId="99"/>
    <tableColumn id="9" xr3:uid="{DC025F26-D4D4-42D6-A0AC-A10FD5B08484}" name="comment" dataDxfId="98"/>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97" dataDxfId="96">
  <autoFilter ref="A5:C11" xr:uid="{C35E7AB2-603F-4F8E-A683-CC2DB9E03260}"/>
  <tableColumns count="3">
    <tableColumn id="1" xr3:uid="{249E4AC0-B025-41CE-B64B-B1C47A8B108A}" name="Parameter" dataDxfId="95" totalsRowDxfId="94"/>
    <tableColumn id="2" xr3:uid="{96957327-E448-409A-A132-2F66C10F1B05}" name="Value" dataDxfId="93" totalsRowDxfId="92"/>
    <tableColumn id="3" xr3:uid="{9BA3C973-0D4E-4458-9364-B9F23256E516}" name="Unit" dataDxfId="91" totalsRowDxfId="90"/>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89" dataDxfId="88">
  <autoFilter ref="A28:C36" xr:uid="{AE7797A4-FD72-46EC-AF51-C7FF0F3EB792}"/>
  <tableColumns count="3">
    <tableColumn id="1" xr3:uid="{BDB642AE-B9A4-45CB-BF41-7BEF68FFEDAB}" name="Structure" dataDxfId="87"/>
    <tableColumn id="2" xr3:uid="{6E51D16D-6FD1-4E9F-B93C-11B153F5BAB1}" name="Mass [t]" dataDxfId="86"/>
    <tableColumn id="3" xr3:uid="{7B4AFB51-C380-4E40-AA9A-07A3C0BB6BB2}" name="Unit" dataDxfId="85"/>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84" tableBorderDxfId="83">
  <autoFilter ref="A40:B44" xr:uid="{5419C822-5D9E-463E-B4A7-260252AD6015}"/>
  <tableColumns count="2">
    <tableColumn id="1" xr3:uid="{F6FA1935-F0E5-4F62-8A4D-4FE7BA111787}" name="Component"/>
    <tableColumn id="2" xr3:uid="{E8E41672-2680-44C2-A52A-44DCFAA10B38}" name="Name" dataDxfId="82"/>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81" dataDxfId="80">
  <autoFilter ref="AT14:AW22" xr:uid="{D00F4F6D-0F31-4182-BC4A-31C745F7BBA9}"/>
  <tableColumns count="4">
    <tableColumn id="1" xr3:uid="{3E7E42D1-2471-409C-AC2F-75B5A8095375}" name="Parameter" dataDxfId="79"/>
    <tableColumn id="4" xr3:uid="{99EC9FE1-9CC9-4583-9D9D-230249F64D0F}" name="comment" dataDxfId="78"/>
    <tableColumn id="3" xr3:uid="{871A325F-4286-41C3-A6A6-BD4642988E4A}" name="Unit" dataDxfId="77"/>
    <tableColumn id="2" xr3:uid="{6C705FCB-5D10-4250-9912-E9DAC119643B}" name="Value" dataDxfId="7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75" dataDxfId="74">
  <autoFilter ref="AT49:BA89" xr:uid="{DD5BEA98-0119-401B-967D-E2418A69409F}"/>
  <tableColumns count="8">
    <tableColumn id="1" xr3:uid="{373D6BEE-FFC8-4F84-AEB7-6AD21690094C}" name="Project Settings" dataDxfId="73"/>
    <tableColumn id="2" xr3:uid="{33D3D4C7-7196-494B-A318-0963B6F65C4E}" name="comment" dataDxfId="72"/>
    <tableColumn id="3" xr3:uid="{593BEF57-F850-45F6-8F98-C26629403E22}" name="unit" dataDxfId="71"/>
    <tableColumn id="4" xr3:uid="{E0487E44-0EED-4BFD-B57A-C884FB22266C}" name="default" dataDxfId="70"/>
    <tableColumn id="5" xr3:uid="{725E765C-418F-4C6D-AA24-7B508BA05BFD}" name="reloading_init" dataDxfId="69"/>
    <tableColumn id="6" xr3:uid="{479B0DF5-8747-43DB-A758-AFD992843CE9}" name="reloading_loaded" dataDxfId="68"/>
    <tableColumn id="7" xr3:uid="{18FEAEC6-4CD8-4A3D-94F9-339CF341D843}" name="static_red_init" dataDxfId="67"/>
    <tableColumn id="8" xr3:uid="{1592EEB9-8079-48EB-BB6B-11DC57BBA524}" name="static_red_loaded" dataDxfId="6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65" dataDxfId="63" headerRowBorderDxfId="64">
  <autoFilter ref="F13:P22" xr:uid="{71E9ED97-D6B3-4021-B4A0-767262A463AF}"/>
  <tableColumns count="11">
    <tableColumn id="3" xr3:uid="{FEC1B86F-C35E-46DA-A7B6-958218640B32}" name="Use For" dataDxfId="62"/>
    <tableColumn id="12" xr3:uid="{C2A89023-9057-4005-B5BC-7177CA0916E4}" name="Affiliation" dataDxfId="61"/>
    <tableColumn id="8" xr3:uid="{DA5288F4-A6D2-4654-91EF-5216E3A5D06D}" name="Name" dataDxfId="60"/>
    <tableColumn id="1" xr3:uid="{BCF04A15-F7A1-4B02-B968-2B77E93E65C8}" name="Top [m]" dataDxfId="59"/>
    <tableColumn id="2" xr3:uid="{7285DDF2-50C0-437F-A508-26E337365FD6}" name="Bottom [m]" dataDxfId="58"/>
    <tableColumn id="6" xr3:uid="{FF72EB0E-B8A4-4A02-BB1C-1EDDA8FDE8B6}" name="Mass [kg]" dataDxfId="57"/>
    <tableColumn id="4" xr3:uid="{C529D6EA-DB28-489B-9417-E4E43DA45BC2}" name="Diameter [m]" dataDxfId="56"/>
    <tableColumn id="7" xr3:uid="{187EAF26-0053-462C-A746-F4CFDD4FEA26}" name="Orientation [°]" dataDxfId="55"/>
    <tableColumn id="9" xr3:uid="{083E9AAE-21E0-4DD4-92EE-C339CE2D1002}" name="Distance Axis to Axis [m]" dataDxfId="54"/>
    <tableColumn id="13" xr3:uid="{21BE8926-C21A-4E38-9100-554AFA0FA93B}" name="Gap between surfaces [m]" dataDxfId="53"/>
    <tableColumn id="10" xr3:uid="{5E743F44-ADBC-4FED-9125-954BB70B4AA2}" name="Surface roughness [m]" dataDxfId="5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43" totalsRowShown="0" headerRowDxfId="51" dataDxfId="50">
  <autoFilter ref="U124:AC243" xr:uid="{FE356BDF-F7DD-4DF8-8A03-F552C7434686}"/>
  <tableColumns count="9">
    <tableColumn id="1" xr3:uid="{6D2CD887-573B-48AA-98AD-9996FADDC923}" name="Node [-]" dataDxfId="49"/>
    <tableColumn id="2" xr3:uid="{EC70247F-3373-4C15-8E7F-4D2A86B1DE62}" name="Elevation [m]" dataDxfId="48"/>
    <tableColumn id="3" xr3:uid="{083E87E4-CECB-495A-A83F-130B2C844AFE}" name="Local x [m]" dataDxfId="47"/>
    <tableColumn id="4" xr3:uid="{7C868A91-68C1-4A51-B109-53217D6E2AA3}" name="Local y [m]" dataDxfId="46"/>
    <tableColumn id="5" xr3:uid="{86FF08B6-8D4D-4CCD-919D-2EE5F2A56883}" name="Point mass [m]" dataDxfId="45"/>
    <tableColumn id="8" xr3:uid="{D422C604-82A4-4AAE-9FBD-40F6A80A7906}" name="Foundation" dataDxfId="44"/>
    <tableColumn id="6" xr3:uid="{6C286BEE-E8E7-481A-94E7-8A10C03F2B0D}" name="New Node?" dataDxfId="43"/>
    <tableColumn id="9" xr3:uid="{58F26FFD-CDB9-4FAF-BC67-3CCFFD5764A5}" name="Below Seabed?" dataDxfId="42"/>
    <tableColumn id="11" xr3:uid="{18D4C98E-1F06-496E-9B90-0908586BB5D9}" name="comment" dataDxfId="4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60" totalsRowShown="0" headerRowDxfId="40" dataDxfId="39">
  <autoFilter ref="AF124:AO360" xr:uid="{08A0827C-AEB7-4AC5-AC1C-3A9EEE71E512}"/>
  <tableColumns count="10">
    <tableColumn id="1" xr3:uid="{EE8CEEDE-C7F8-49BC-B1C1-62256D68B1F7}" name="Affiliation" dataDxfId="38"/>
    <tableColumn id="2" xr3:uid="{B5C9A065-2A24-4663-A78E-AB359C1B07B6}" name="Member [-]" dataDxfId="37"/>
    <tableColumn id="3" xr3:uid="{6737F7E4-75EA-4406-A7BA-6FC70240743C}" name="Node [-]" dataDxfId="36"/>
    <tableColumn id="4" xr3:uid="{89E5BBF6-3045-4D1E-BBF3-FCAE237AEF1F}" name="Diameter [m]" dataDxfId="35"/>
    <tableColumn id="5" xr3:uid="{6F3CFA72-85FE-4FA1-98D1-C26E66E5227F}" name="Wall thickness [mm]" dataDxfId="34"/>
    <tableColumn id="6" xr3:uid="{6F8DAE76-3BDE-41F7-B41C-569866CCAC01}" name="cd [-]" dataDxfId="33"/>
    <tableColumn id="7" xr3:uid="{38F26F02-A7D4-4714-AB52-DE027CA3C685}" name="cm [-]" dataDxfId="32"/>
    <tableColumn id="8" xr3:uid="{AF03C275-EBB0-4E9C-B3AD-4A9D80A81FED}" name="Marine growth [mm]" dataDxfId="31"/>
    <tableColumn id="9" xr3:uid="{05F492D6-D126-434F-93C6-A121F0788998}" name="Density [kg*m^-3]" dataDxfId="30"/>
    <tableColumn id="10" xr3:uid="{0530F484-7CF4-4A9A-9354-6550550F5D09}" name="Material [-]" dataDxfId="29"/>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8" dataDxfId="27">
  <autoFilter ref="U14:X15" xr:uid="{75D83FCB-684E-49B9-8C8E-EEC425D5900E}"/>
  <tableColumns count="4">
    <tableColumn id="1" xr3:uid="{CB78C727-D5DC-4CA2-BA49-B008160D7D1F}" name="Material" dataDxfId="26"/>
    <tableColumn id="2" xr3:uid="{065FA7D2-18F9-4AC6-BB89-D8104A6F0927}" name="Density" dataDxfId="25"/>
    <tableColumn id="3" xr3:uid="{5D3B327E-2F90-44C2-802D-F2908776C407}" name="Young's Mod. [Pa]" dataDxfId="24"/>
    <tableColumn id="4" xr3:uid="{4882E81A-F94D-4030-BB50-4BFCD860A46F}" name="Shear Mod [Pa]" dataDxfId="23"/>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2" dataDxfId="21">
  <autoFilter ref="U7:W12" xr:uid="{9AD5B26A-0D09-403C-8B9E-50F7200A653D}"/>
  <tableColumns count="3">
    <tableColumn id="1" xr3:uid="{C235FE96-286A-42FA-8098-E93B2B3C8E5E}" name="Parameter" dataDxfId="20"/>
    <tableColumn id="2" xr3:uid="{BD11FF44-1500-4157-941D-41DC78A2A481}" name="Value" dataDxfId="19"/>
    <tableColumn id="3" xr3:uid="{7E4FAC9B-4485-4A2B-BEC6-3BC57CC7FF8C}" name="comment" dataDxfId="18"/>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7" dataDxfId="16">
  <autoFilter ref="AT34:AZ39" xr:uid="{D6C78C0C-8A85-4D2B-92F4-6729B858FAB2}"/>
  <tableColumns count="7">
    <tableColumn id="1" xr3:uid="{05F85C1C-1EED-44A4-A8D4-CF77B2148625}" name="Stiffness" dataDxfId="15"/>
    <tableColumn id="2" xr3:uid="{0B997292-B387-4FA1-B22D-DEBADEB8F969}" name="LC1_FLS_reloading_initial" dataDxfId="14"/>
    <tableColumn id="3" xr3:uid="{6301AC23-3343-46AB-81AA-3A1DDDC46BAC}" name="LC1_FLS_reloading_loaded" dataDxfId="13"/>
    <tableColumn id="7" xr3:uid="{6302C8AA-23A9-43DF-BD36-E2E4B5ED6DAD}" name="LC1_ULS_static" dataDxfId="12"/>
    <tableColumn id="8" xr3:uid="{D8FD348A-57DA-4E5A-BBBE-0D945817FFB8}" name="LC1_ULS_static.red_initial" dataDxfId="11"/>
    <tableColumn id="9" xr3:uid="{3F1EA0C4-11AE-48CD-BCC6-65B2233C75CF}" name="LC1_ULS_static.red_loaded" dataDxfId="10"/>
    <tableColumn id="10" xr3:uid="{5ECD574D-BE96-424F-9C62-684253F937AE}" name="LC1_ULS_cyclic" dataDxfId="9"/>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8" dataDxfId="7">
  <autoFilter ref="U101:AA104" xr:uid="{536D1D01-89C1-4C94-A26C-FBFB46C62350}"/>
  <tableColumns count="7">
    <tableColumn id="1" xr3:uid="{1A5DBD54-67F4-4CE2-8D94-A9850A645C75}" name="Stiffness" dataDxfId="6"/>
    <tableColumn id="2" xr3:uid="{253C0E4D-38B0-41E2-949B-1886D7D550F1}" name="LC1_FLS_reloading_initial" dataDxfId="5"/>
    <tableColumn id="3" xr3:uid="{3997FCF5-7538-456C-857E-6A8DD20ABC92}" name="LC1_FLS_reloading_loaded" dataDxfId="4"/>
    <tableColumn id="7" xr3:uid="{FB26D1A0-3BE5-40ED-B400-38D259D0731C}" name="LC1_ULS_static" dataDxfId="3"/>
    <tableColumn id="8" xr3:uid="{A7CF01F1-A68D-4626-AEE0-0644BF97849E}" name="LC1_ULS_static.red_initial" dataDxfId="2"/>
    <tableColumn id="9" xr3:uid="{A6979E51-5994-44D9-B6E3-4EB7BCDCC7D8}" name="LC1_ULS_static.red_loaded" dataDxfId="1"/>
    <tableColumn id="10" xr3:uid="{1E0E243F-C201-4AF5-BE9B-6214067A713C}"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zoomScale="85" zoomScaleNormal="85" workbookViewId="0">
      <selection activeCell="C20" sqref="C20"/>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218</v>
      </c>
    </row>
    <row r="3" spans="2:5" ht="15" thickBot="1"/>
    <row r="4" spans="2:5" ht="18">
      <c r="B4" s="255" t="s">
        <v>220</v>
      </c>
      <c r="C4" s="256" t="s">
        <v>221</v>
      </c>
      <c r="D4" s="257" t="s">
        <v>219</v>
      </c>
      <c r="E4" s="62"/>
    </row>
    <row r="5" spans="2:5" ht="18">
      <c r="B5" s="260" t="s">
        <v>250</v>
      </c>
      <c r="C5" s="68" t="s">
        <v>269</v>
      </c>
      <c r="D5" s="261" t="s">
        <v>251</v>
      </c>
      <c r="E5" s="55"/>
    </row>
    <row r="6" spans="2:5" ht="18">
      <c r="B6" s="260" t="s">
        <v>268</v>
      </c>
      <c r="C6" s="68" t="s">
        <v>270</v>
      </c>
      <c r="D6" s="261" t="s">
        <v>271</v>
      </c>
      <c r="E6" s="55"/>
    </row>
    <row r="7" spans="2:5" ht="18">
      <c r="B7" s="260" t="s">
        <v>272</v>
      </c>
      <c r="C7" s="68" t="s">
        <v>273</v>
      </c>
      <c r="D7" s="261" t="s">
        <v>274</v>
      </c>
      <c r="E7" s="55"/>
    </row>
    <row r="8" spans="2:5" ht="18">
      <c r="B8" s="260" t="s">
        <v>328</v>
      </c>
      <c r="C8" s="68" t="s">
        <v>308</v>
      </c>
      <c r="D8" s="261" t="s">
        <v>309</v>
      </c>
      <c r="E8" s="55"/>
    </row>
    <row r="9" spans="2:5" ht="18">
      <c r="B9" s="260" t="s">
        <v>327</v>
      </c>
      <c r="C9" s="68" t="s">
        <v>329</v>
      </c>
      <c r="D9" s="261" t="s">
        <v>330</v>
      </c>
      <c r="E9" s="55"/>
    </row>
    <row r="10" spans="2:5" ht="18">
      <c r="B10" s="260" t="s">
        <v>347</v>
      </c>
      <c r="C10" s="68" t="s">
        <v>348</v>
      </c>
      <c r="D10" s="261" t="s">
        <v>349</v>
      </c>
      <c r="E10" s="55"/>
    </row>
    <row r="11" spans="2:5" ht="18">
      <c r="B11" s="260" t="s">
        <v>588</v>
      </c>
      <c r="C11" s="68" t="s">
        <v>589</v>
      </c>
      <c r="D11" s="261" t="s">
        <v>590</v>
      </c>
      <c r="E11" s="55"/>
    </row>
    <row r="12" spans="2:5" ht="18">
      <c r="B12" s="260" t="s">
        <v>586</v>
      </c>
      <c r="C12" s="68" t="s">
        <v>587</v>
      </c>
      <c r="D12" s="261" t="s">
        <v>591</v>
      </c>
      <c r="E12" s="55"/>
    </row>
    <row r="13" spans="2:5" ht="18">
      <c r="B13" s="394" t="s">
        <v>592</v>
      </c>
      <c r="C13" s="66" t="s">
        <v>593</v>
      </c>
      <c r="D13" s="395" t="s">
        <v>594</v>
      </c>
      <c r="E13" s="55"/>
    </row>
    <row r="14" spans="2:5">
      <c r="B14" s="231"/>
      <c r="D14" s="233"/>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190</v>
      </c>
    </row>
    <row r="24" spans="2:5" ht="15" thickBot="1"/>
    <row r="25" spans="2:5" ht="18">
      <c r="B25" s="182" t="s">
        <v>167</v>
      </c>
      <c r="C25" s="180" t="s">
        <v>351</v>
      </c>
      <c r="D25" s="184" t="s">
        <v>159</v>
      </c>
      <c r="E25" s="62"/>
    </row>
    <row r="26" spans="2:5" ht="15" thickBot="1">
      <c r="B26" s="183"/>
      <c r="C26" s="54"/>
      <c r="E26" s="55"/>
    </row>
    <row r="27" spans="2:5" ht="18">
      <c r="B27" s="182" t="s">
        <v>163</v>
      </c>
      <c r="C27" s="180" t="s">
        <v>352</v>
      </c>
      <c r="D27" s="184" t="s">
        <v>160</v>
      </c>
      <c r="E27" s="62"/>
    </row>
    <row r="28" spans="2:5">
      <c r="B28" s="67"/>
      <c r="C28" s="170" t="s">
        <v>164</v>
      </c>
      <c r="E28" s="55"/>
    </row>
    <row r="29" spans="2:5">
      <c r="B29" s="67"/>
      <c r="C29" s="181" t="s">
        <v>353</v>
      </c>
      <c r="D29" s="56" t="s">
        <v>161</v>
      </c>
      <c r="E29" s="55"/>
    </row>
    <row r="30" spans="2:5" ht="12" customHeight="1">
      <c r="B30" s="67"/>
      <c r="C30" s="54"/>
      <c r="E30" s="55"/>
    </row>
    <row r="31" spans="2:5" ht="15" thickBot="1">
      <c r="B31" s="67"/>
      <c r="C31" s="54"/>
      <c r="D31" t="s">
        <v>166</v>
      </c>
      <c r="E31" s="55"/>
    </row>
    <row r="32" spans="2:5" ht="18.600000000000001" thickBot="1">
      <c r="B32" s="182" t="s">
        <v>209</v>
      </c>
      <c r="C32" s="180" t="s">
        <v>200</v>
      </c>
      <c r="D32" s="61" t="b">
        <v>0</v>
      </c>
      <c r="E32" s="62" t="s">
        <v>201</v>
      </c>
    </row>
    <row r="33" spans="2:5" ht="18">
      <c r="B33" s="284"/>
      <c r="C33" s="181" t="s">
        <v>364</v>
      </c>
      <c r="D33" t="b">
        <v>0</v>
      </c>
      <c r="E33" s="62" t="s">
        <v>365</v>
      </c>
    </row>
    <row r="34" spans="2:5">
      <c r="B34" s="67"/>
      <c r="C34" s="181" t="s">
        <v>162</v>
      </c>
      <c r="D34" s="185" t="s">
        <v>253</v>
      </c>
      <c r="E34" s="55" t="s">
        <v>212</v>
      </c>
    </row>
    <row r="35" spans="2:5" ht="15" thickBot="1">
      <c r="B35" s="183"/>
      <c r="C35" s="191" t="s">
        <v>198</v>
      </c>
      <c r="D35" s="186" t="s">
        <v>252</v>
      </c>
      <c r="E35" s="65" t="s">
        <v>222</v>
      </c>
    </row>
    <row r="36" spans="2:5" ht="18">
      <c r="B36" s="182" t="s">
        <v>158</v>
      </c>
      <c r="C36" s="60"/>
      <c r="D36" s="61" t="s">
        <v>203</v>
      </c>
      <c r="E36" s="62"/>
    </row>
    <row r="37" spans="2:5">
      <c r="B37" s="67"/>
      <c r="C37" s="54"/>
      <c r="E37" s="55"/>
    </row>
    <row r="38" spans="2:5">
      <c r="B38" s="67"/>
      <c r="C38" s="54"/>
      <c r="D38" t="s">
        <v>204</v>
      </c>
      <c r="E38" s="55"/>
    </row>
    <row r="39" spans="2:5">
      <c r="B39" s="67"/>
      <c r="C39" s="54"/>
      <c r="D39" t="s">
        <v>205</v>
      </c>
      <c r="E39" s="55"/>
    </row>
    <row r="40" spans="2:5">
      <c r="B40" s="67"/>
      <c r="C40" s="54"/>
      <c r="D40" t="s">
        <v>206</v>
      </c>
      <c r="E40" s="55"/>
    </row>
    <row r="41" spans="2:5">
      <c r="B41" s="67"/>
      <c r="C41" s="54"/>
      <c r="D41" t="s">
        <v>254</v>
      </c>
      <c r="E41" s="55"/>
    </row>
    <row r="42" spans="2:5">
      <c r="B42" s="67"/>
      <c r="C42" s="54"/>
      <c r="D42" t="s">
        <v>207</v>
      </c>
      <c r="E42" s="55"/>
    </row>
    <row r="43" spans="2:5">
      <c r="B43" s="67"/>
      <c r="C43" s="54"/>
      <c r="D43" t="s">
        <v>255</v>
      </c>
      <c r="E43" s="55"/>
    </row>
    <row r="44" spans="2:5">
      <c r="B44" s="67"/>
      <c r="C44" s="54"/>
      <c r="D44" t="s">
        <v>256</v>
      </c>
      <c r="E44" s="55"/>
    </row>
    <row r="45" spans="2:5">
      <c r="B45" s="67"/>
      <c r="C45" s="54"/>
      <c r="D45" t="s">
        <v>337</v>
      </c>
      <c r="E45" s="55"/>
    </row>
    <row r="46" spans="2:5">
      <c r="B46" s="67"/>
      <c r="C46" s="54"/>
      <c r="D46" t="s">
        <v>208</v>
      </c>
      <c r="E46" s="55"/>
    </row>
    <row r="47" spans="2:5" ht="15" thickBot="1">
      <c r="B47" s="183"/>
      <c r="C47" s="54"/>
      <c r="E47" s="55"/>
    </row>
    <row r="48" spans="2:5" ht="18">
      <c r="B48" s="182" t="s">
        <v>210</v>
      </c>
      <c r="C48" s="180"/>
      <c r="D48" s="61" t="s">
        <v>211</v>
      </c>
      <c r="E48" s="62"/>
    </row>
    <row r="49" spans="2:5" ht="191.4" customHeight="1">
      <c r="B49" s="67"/>
      <c r="C49" s="181"/>
      <c r="E49" s="55"/>
    </row>
    <row r="50" spans="2:5" ht="15" thickBot="1">
      <c r="B50" s="183"/>
      <c r="C50" s="191"/>
      <c r="D50" s="64"/>
      <c r="E50" s="65"/>
    </row>
    <row r="54" spans="2:5" ht="21">
      <c r="B54" s="85" t="s">
        <v>199</v>
      </c>
    </row>
    <row r="55" spans="2:5" ht="15" thickBot="1"/>
    <row r="56" spans="2:5" ht="217.2" customHeight="1" thickBot="1">
      <c r="B56" s="192" t="s">
        <v>202</v>
      </c>
      <c r="C56" s="60"/>
      <c r="D56" s="61"/>
      <c r="E56" s="62"/>
    </row>
    <row r="57" spans="2:5" ht="18">
      <c r="B57" s="101" t="s">
        <v>191</v>
      </c>
      <c r="C57" s="60"/>
      <c r="D57" s="61"/>
      <c r="E57" s="62"/>
    </row>
    <row r="58" spans="2:5">
      <c r="B58" s="102"/>
      <c r="C58" s="187" t="s">
        <v>186</v>
      </c>
      <c r="E58" s="55"/>
    </row>
    <row r="59" spans="2:5">
      <c r="B59" s="102"/>
      <c r="C59" s="188"/>
      <c r="E59" s="55"/>
    </row>
    <row r="60" spans="2:5">
      <c r="B60" s="102"/>
      <c r="C60" s="189" t="s">
        <v>187</v>
      </c>
      <c r="E60" s="55"/>
    </row>
    <row r="61" spans="2:5">
      <c r="B61" s="102"/>
      <c r="C61" s="351" t="s">
        <v>187</v>
      </c>
      <c r="E61" s="55"/>
    </row>
    <row r="62" spans="2:5">
      <c r="B62" s="102"/>
      <c r="C62" s="188"/>
      <c r="E62" s="55"/>
    </row>
    <row r="63" spans="2:5">
      <c r="B63" s="102"/>
      <c r="C63" s="190" t="s">
        <v>195</v>
      </c>
      <c r="E63" s="55"/>
    </row>
    <row r="64" spans="2:5" ht="15" thickBot="1">
      <c r="B64" s="103"/>
      <c r="C64" s="63"/>
      <c r="D64" s="64"/>
      <c r="E64" s="65"/>
    </row>
    <row r="67" spans="2:2" ht="18">
      <c r="B67" s="353" t="s">
        <v>445</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6" t="s">
        <v>41</v>
      </c>
      <c r="C4" s="397"/>
      <c r="D4" s="398"/>
      <c r="E4" s="40"/>
      <c r="F4" s="399" t="s">
        <v>25</v>
      </c>
      <c r="G4" s="400"/>
      <c r="H4" s="400"/>
      <c r="I4" s="401"/>
      <c r="J4" s="40"/>
      <c r="K4" s="402" t="s">
        <v>42</v>
      </c>
      <c r="L4" s="403"/>
      <c r="M4" s="40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165</v>
      </c>
      <c r="D22" s="1" t="s">
        <v>165</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70" zoomScaleNormal="70" workbookViewId="0">
      <selection activeCell="E10" sqref="E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customWidth="1"/>
    <col min="6" max="6" width="26.88671875" style="51" customWidth="1"/>
    <col min="7" max="7" width="30.5546875" style="51" customWidth="1"/>
    <col min="8" max="8" width="51" style="51" customWidth="1"/>
    <col min="9" max="9" width="25.6640625" style="51" customWidth="1"/>
    <col min="10" max="10" width="26.21875" style="50" customWidth="1"/>
    <col min="11" max="11" width="26.5546875" style="81" customWidth="1"/>
    <col min="12" max="12" width="70.88671875" customWidth="1"/>
    <col min="13" max="13" width="27.77734375" customWidth="1"/>
    <col min="14" max="14" width="15.6640625" customWidth="1"/>
    <col min="15" max="15" width="14" customWidth="1"/>
    <col min="16" max="16" width="71.5546875" style="367" customWidth="1"/>
    <col min="17" max="17" width="25.6640625" style="49" customWidth="1"/>
    <col min="18" max="18" width="26.21875" style="49" customWidth="1"/>
    <col min="19" max="20" width="25.88671875" style="49" customWidth="1"/>
    <col min="21" max="21" width="26.5546875" style="49" customWidth="1"/>
    <col min="22" max="22" width="26.109375" style="49" customWidth="1"/>
    <col min="23" max="23" width="31.21875" style="49" customWidth="1"/>
    <col min="24" max="24" width="31.5546875" style="49" customWidth="1"/>
    <col min="25" max="25" width="36.33203125" style="55"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21875" style="50" hidden="1" customWidth="1"/>
    <col min="49" max="49" width="26.5546875" style="81" hidden="1" customWidth="1"/>
    <col min="50" max="50" width="70.88671875" hidden="1" customWidth="1"/>
    <col min="51" max="51" width="27.77734375" hidden="1" customWidth="1"/>
    <col min="52" max="52" width="15.6640625" style="75" hidden="1" customWidth="1"/>
    <col min="53" max="53" width="14" hidden="1" customWidth="1"/>
    <col min="54" max="54" width="71.5546875" style="53" hidden="1" customWidth="1"/>
    <col min="55" max="55" width="25.6640625" style="49" hidden="1" customWidth="1"/>
    <col min="56" max="56" width="26.21875" style="49" hidden="1" customWidth="1"/>
    <col min="57" max="58" width="25.88671875" style="49" hidden="1" customWidth="1"/>
    <col min="59" max="59" width="26.5546875" style="49" hidden="1" customWidth="1"/>
    <col min="60" max="60" width="26.109375" style="49" hidden="1" customWidth="1"/>
    <col min="61" max="61" width="31.2187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21875" style="50" hidden="1" customWidth="1"/>
    <col min="87" max="87" width="26.5546875" style="168" hidden="1" customWidth="1"/>
    <col min="88" max="88" width="153.6640625" style="49" hidden="1" customWidth="1"/>
    <col min="89" max="89" width="27.77734375" style="49" hidden="1" customWidth="1"/>
    <col min="90" max="90" width="15.6640625" style="49" hidden="1" customWidth="1"/>
    <col min="91" max="91" width="14" style="49" hidden="1" customWidth="1"/>
    <col min="92" max="92" width="71.5546875" style="367" hidden="1" customWidth="1"/>
    <col min="93" max="93" width="25.6640625" style="49" hidden="1" customWidth="1"/>
    <col min="94" max="94" width="26.21875" style="49" hidden="1" customWidth="1"/>
    <col min="95" max="96" width="25.88671875" style="49" hidden="1" customWidth="1"/>
    <col min="97" max="97" width="26.5546875" style="49" hidden="1" customWidth="1"/>
    <col min="98" max="98" width="26.109375" style="49" hidden="1" customWidth="1"/>
    <col min="99" max="99" width="31.2187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354</v>
      </c>
      <c r="K1"/>
      <c r="P1" s="53"/>
      <c r="AQ1" s="341" t="s">
        <v>355</v>
      </c>
      <c r="AR1" s="342"/>
      <c r="AS1" s="342"/>
      <c r="AT1" s="342"/>
      <c r="AU1" s="342"/>
      <c r="AV1" s="343"/>
      <c r="AW1" s="61"/>
      <c r="AX1" s="114"/>
      <c r="AY1" s="114"/>
      <c r="AZ1" s="61"/>
      <c r="BA1" s="61"/>
      <c r="BB1" s="250"/>
      <c r="BC1" s="138"/>
      <c r="BD1" s="138"/>
      <c r="BE1" s="138"/>
      <c r="BF1" s="138"/>
      <c r="BG1" s="138"/>
      <c r="BH1" s="138"/>
      <c r="BI1" s="138"/>
      <c r="BJ1" s="138"/>
      <c r="BK1" s="62"/>
      <c r="CC1" s="348" t="s">
        <v>356</v>
      </c>
      <c r="CD1" s="342"/>
      <c r="CE1" s="342"/>
      <c r="CF1" s="342"/>
      <c r="CG1" s="342"/>
      <c r="CH1" s="343"/>
      <c r="CI1" s="138"/>
      <c r="CJ1" s="138"/>
      <c r="CK1" s="138"/>
      <c r="CL1" s="138"/>
      <c r="CM1" s="138"/>
      <c r="CN1" s="250"/>
      <c r="CO1" s="138"/>
      <c r="CP1" s="138"/>
      <c r="CQ1" s="138"/>
      <c r="CR1" s="138"/>
      <c r="CS1" s="138"/>
      <c r="CT1" s="138"/>
      <c r="CU1" s="138"/>
      <c r="CV1" s="138"/>
      <c r="CW1" s="61"/>
      <c r="DP1" s="117" t="s">
        <v>357</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9"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135</v>
      </c>
      <c r="F5" s="66"/>
      <c r="G5" s="66"/>
      <c r="H5" s="66"/>
      <c r="I5" s="66"/>
      <c r="J5"/>
      <c r="K5"/>
      <c r="N5" s="54"/>
      <c r="P5" s="53"/>
      <c r="AQ5" s="209" t="s">
        <v>135</v>
      </c>
      <c r="AR5" s="66"/>
      <c r="AS5" s="66"/>
      <c r="AT5" s="66"/>
      <c r="AU5" s="66"/>
      <c r="AV5"/>
      <c r="AW5"/>
      <c r="AZ5" s="54"/>
      <c r="BJ5" s="49"/>
      <c r="CC5" s="83" t="s">
        <v>135</v>
      </c>
      <c r="CD5" s="66"/>
      <c r="CE5" s="66"/>
      <c r="CF5" s="66"/>
      <c r="CG5" s="66"/>
      <c r="CH5"/>
      <c r="CI5" s="49"/>
      <c r="CL5" s="77"/>
      <c r="CN5" s="53"/>
      <c r="DP5" s="83" t="s">
        <v>135</v>
      </c>
      <c r="DQ5" s="66"/>
      <c r="DR5" s="66"/>
      <c r="DS5" s="66"/>
      <c r="DT5" s="148"/>
      <c r="DU5" s="148"/>
    </row>
    <row r="6" spans="1:139" ht="18" customHeight="1">
      <c r="A6" s="104"/>
      <c r="B6" s="105"/>
      <c r="C6" s="105"/>
      <c r="D6" s="137"/>
      <c r="E6" s="140"/>
      <c r="F6" s="76" t="s">
        <v>132</v>
      </c>
      <c r="G6" s="72"/>
      <c r="H6" s="72"/>
      <c r="I6" s="72"/>
      <c r="J6" s="72"/>
      <c r="K6" s="72"/>
      <c r="L6" s="72"/>
      <c r="M6" s="72"/>
      <c r="N6" s="54"/>
      <c r="P6" s="364"/>
      <c r="AQ6" s="240"/>
      <c r="AR6" s="76" t="s">
        <v>132</v>
      </c>
      <c r="AS6" s="72"/>
      <c r="AT6" s="72"/>
      <c r="AU6" s="72"/>
      <c r="AV6" s="72"/>
      <c r="AW6" s="72"/>
      <c r="AX6" s="62"/>
      <c r="AZ6" s="54"/>
      <c r="BB6" s="364"/>
      <c r="BJ6" s="49"/>
      <c r="CC6" s="140"/>
      <c r="CD6" s="76" t="s">
        <v>132</v>
      </c>
      <c r="CE6" s="72"/>
      <c r="CF6" s="72"/>
      <c r="CG6" s="72"/>
      <c r="CH6" s="72"/>
      <c r="CI6" s="228"/>
      <c r="CJ6" s="165"/>
      <c r="CL6" s="77"/>
      <c r="CN6" s="364"/>
      <c r="DP6" s="140"/>
      <c r="DQ6" s="76" t="s">
        <v>132</v>
      </c>
      <c r="DR6" s="76"/>
      <c r="DS6" s="72"/>
      <c r="DT6" s="149"/>
      <c r="DU6" s="149"/>
      <c r="DV6" s="72"/>
      <c r="DW6" s="92"/>
    </row>
    <row r="7" spans="1:139" ht="18" customHeight="1" thickBot="1">
      <c r="A7" s="262"/>
      <c r="B7" s="306"/>
      <c r="C7" s="306"/>
      <c r="D7" s="307"/>
      <c r="E7" s="338"/>
      <c r="F7" s="339" t="s">
        <v>453</v>
      </c>
      <c r="G7" s="152"/>
      <c r="H7" s="152"/>
      <c r="I7" s="152"/>
      <c r="J7" s="152"/>
      <c r="K7" s="152"/>
      <c r="L7" s="152"/>
      <c r="M7" s="152"/>
      <c r="N7" s="54"/>
      <c r="P7" s="53"/>
      <c r="AQ7" s="241"/>
      <c r="AR7" s="339" t="s">
        <v>526</v>
      </c>
      <c r="AS7" s="152"/>
      <c r="AT7" s="152"/>
      <c r="AU7" s="152"/>
      <c r="AV7" s="152"/>
      <c r="AW7" s="152"/>
      <c r="AX7" s="340"/>
      <c r="AZ7" s="54"/>
      <c r="BJ7" s="49"/>
      <c r="CC7" s="141"/>
      <c r="CD7" s="349" t="s">
        <v>549</v>
      </c>
      <c r="CE7" s="152"/>
      <c r="CF7" s="152"/>
      <c r="CG7" s="152"/>
      <c r="CH7" s="152"/>
      <c r="CI7" s="229"/>
      <c r="CJ7" s="153"/>
      <c r="CL7" s="77"/>
      <c r="CN7" s="53"/>
      <c r="DP7" s="142"/>
      <c r="DQ7" s="254" t="s">
        <v>600</v>
      </c>
      <c r="DR7" s="156"/>
      <c r="DS7" s="157"/>
      <c r="DT7" s="158"/>
      <c r="DU7" s="158"/>
      <c r="DV7" s="157"/>
      <c r="DW7" s="159"/>
    </row>
    <row r="8" spans="1:139" ht="18" customHeight="1" thickBot="1">
      <c r="A8" s="262"/>
      <c r="B8" s="306"/>
      <c r="C8" s="306"/>
      <c r="D8" s="307"/>
      <c r="E8" s="407" t="s">
        <v>180</v>
      </c>
      <c r="G8" s="73"/>
      <c r="H8" s="73"/>
      <c r="I8" s="74"/>
      <c r="J8" s="73"/>
      <c r="K8" s="73"/>
      <c r="L8" s="73"/>
      <c r="M8" s="73"/>
      <c r="N8" s="54"/>
      <c r="P8" s="53"/>
      <c r="AQ8" s="405" t="s">
        <v>180</v>
      </c>
      <c r="AR8" s="73"/>
      <c r="AS8" s="73"/>
      <c r="AT8" s="73"/>
      <c r="AU8" s="73"/>
      <c r="AV8" s="73"/>
      <c r="AW8" s="73"/>
      <c r="AX8" s="55"/>
      <c r="AZ8" s="54"/>
      <c r="BJ8" s="49"/>
      <c r="CC8" s="409" t="s">
        <v>180</v>
      </c>
      <c r="CD8" s="73"/>
      <c r="CE8" s="73"/>
      <c r="CF8" s="73"/>
      <c r="CG8" s="73"/>
      <c r="CH8" s="73"/>
      <c r="CI8" s="226"/>
      <c r="CJ8" s="165"/>
      <c r="CL8" s="77"/>
      <c r="CN8" s="53"/>
      <c r="DQ8" s="73"/>
      <c r="DR8" s="73"/>
      <c r="DS8" s="73"/>
      <c r="DT8" s="155"/>
      <c r="DU8" s="155"/>
      <c r="DV8" s="73"/>
      <c r="DW8" s="73"/>
    </row>
    <row r="9" spans="1:139" ht="18" customHeight="1" thickBot="1">
      <c r="A9" s="262"/>
      <c r="B9" s="306"/>
      <c r="C9" s="306"/>
      <c r="D9" s="307"/>
      <c r="E9" s="408"/>
      <c r="F9" s="74"/>
      <c r="G9" s="74"/>
      <c r="H9" s="74"/>
      <c r="J9" s="74"/>
      <c r="K9" s="74"/>
      <c r="L9" s="74"/>
      <c r="M9" s="74"/>
      <c r="N9" s="54"/>
      <c r="P9" s="53"/>
      <c r="AQ9" s="406"/>
      <c r="AR9" s="352"/>
      <c r="AS9" s="74"/>
      <c r="AT9" s="74"/>
      <c r="AU9" s="74"/>
      <c r="AV9" s="74"/>
      <c r="AW9" s="74"/>
      <c r="AX9" s="65"/>
      <c r="AZ9" s="54"/>
      <c r="BJ9" s="49"/>
      <c r="CC9" s="410"/>
      <c r="CD9" s="74"/>
      <c r="CE9" s="64"/>
      <c r="CF9" s="74"/>
      <c r="CG9" s="74"/>
      <c r="CH9" s="74"/>
      <c r="CI9" s="230"/>
      <c r="CJ9" s="165"/>
      <c r="CL9" s="77"/>
      <c r="CN9" s="53"/>
      <c r="DQ9" s="73"/>
      <c r="DR9" s="73"/>
      <c r="DS9" s="73"/>
      <c r="DT9" s="155"/>
      <c r="DU9" s="155"/>
      <c r="DV9" s="73"/>
      <c r="DW9" s="73"/>
    </row>
    <row r="10" spans="1:139" ht="18" customHeight="1">
      <c r="A10" s="262"/>
      <c r="B10" s="306"/>
      <c r="C10" s="306"/>
      <c r="D10" s="307"/>
      <c r="F10"/>
      <c r="G10"/>
      <c r="H10"/>
      <c r="I10"/>
      <c r="J10"/>
      <c r="K10"/>
      <c r="N10" s="54"/>
      <c r="P10" s="53"/>
      <c r="AQ10" s="94"/>
      <c r="AR10"/>
      <c r="AS10"/>
      <c r="AT10"/>
      <c r="AU10"/>
      <c r="AV10"/>
      <c r="AW10"/>
      <c r="AZ10" s="54"/>
      <c r="BJ10" s="49"/>
      <c r="CC10" s="54"/>
      <c r="CF10"/>
      <c r="CG10"/>
      <c r="CH10"/>
      <c r="CI10" s="49"/>
      <c r="CL10" s="77"/>
      <c r="CN10" s="53"/>
    </row>
    <row r="11" spans="1:139" ht="18" customHeight="1">
      <c r="A11" s="262"/>
      <c r="B11" s="306"/>
      <c r="C11" s="306"/>
      <c r="D11" s="307"/>
      <c r="E11" s="85" t="s">
        <v>136</v>
      </c>
      <c r="F11"/>
      <c r="G11" s="253"/>
      <c r="H11"/>
      <c r="I11"/>
      <c r="K11"/>
      <c r="N11" s="54"/>
      <c r="P11" s="53"/>
      <c r="AQ11" s="366" t="s">
        <v>136</v>
      </c>
      <c r="AS11"/>
      <c r="AT11"/>
      <c r="AU11"/>
      <c r="AV11"/>
      <c r="AW11"/>
      <c r="AZ11" s="54"/>
      <c r="BJ11" s="49"/>
      <c r="CC11" s="83" t="s">
        <v>136</v>
      </c>
      <c r="CD11"/>
      <c r="CE11"/>
      <c r="CF11"/>
      <c r="CG11"/>
      <c r="CH11"/>
      <c r="CI11" s="49"/>
      <c r="CL11" s="77"/>
      <c r="CN11" s="53"/>
    </row>
    <row r="12" spans="1:139" ht="18" customHeight="1">
      <c r="A12" s="262"/>
      <c r="B12" s="306"/>
      <c r="C12" s="306"/>
      <c r="D12" s="307"/>
      <c r="E12" s="368" t="s">
        <v>451</v>
      </c>
      <c r="F12" s="370" t="s">
        <v>449</v>
      </c>
      <c r="G12" s="371" t="s">
        <v>452</v>
      </c>
      <c r="H12" s="371" t="s">
        <v>486</v>
      </c>
      <c r="I12"/>
      <c r="J12" s="369" t="s">
        <v>578</v>
      </c>
      <c r="K12" s="371" t="s">
        <v>450</v>
      </c>
      <c r="N12" s="54"/>
      <c r="P12" s="53"/>
      <c r="Z12" t="s">
        <v>54</v>
      </c>
      <c r="AA12" t="s">
        <v>53</v>
      </c>
      <c r="AB12" t="s">
        <v>56</v>
      </c>
      <c r="AC12" t="s">
        <v>91</v>
      </c>
      <c r="AD12" t="s">
        <v>87</v>
      </c>
      <c r="AE12" t="s">
        <v>92</v>
      </c>
      <c r="AF12" t="s">
        <v>442</v>
      </c>
      <c r="AG12" t="s">
        <v>444</v>
      </c>
      <c r="AQ12" s="372" t="s">
        <v>451</v>
      </c>
      <c r="AR12" s="373" t="s">
        <v>449</v>
      </c>
      <c r="AS12" s="371" t="s">
        <v>452</v>
      </c>
      <c r="AT12" s="371" t="s">
        <v>536</v>
      </c>
      <c r="AU12" s="392"/>
      <c r="AV12" s="391" t="s">
        <v>583</v>
      </c>
      <c r="AW12" s="371" t="s">
        <v>582</v>
      </c>
      <c r="AX12" s="53"/>
      <c r="AZ12" s="54"/>
      <c r="BJ12" s="49"/>
      <c r="BM12" s="335" t="s">
        <v>129</v>
      </c>
      <c r="BN12" s="49" t="s">
        <v>55</v>
      </c>
      <c r="BO12" s="49" t="s">
        <v>53</v>
      </c>
      <c r="BP12" s="49" t="s">
        <v>56</v>
      </c>
      <c r="BQ12" s="50" t="s">
        <v>443</v>
      </c>
      <c r="BR12" s="49" t="s">
        <v>91</v>
      </c>
      <c r="BS12" s="49" t="s">
        <v>87</v>
      </c>
      <c r="BT12" s="49" t="s">
        <v>92</v>
      </c>
      <c r="CC12" s="372" t="s">
        <v>451</v>
      </c>
      <c r="CD12" s="373" t="s">
        <v>449</v>
      </c>
      <c r="CE12" s="371" t="s">
        <v>452</v>
      </c>
      <c r="CF12" s="371" t="s">
        <v>551</v>
      </c>
      <c r="CG12" s="53"/>
      <c r="CH12" s="391" t="s">
        <v>581</v>
      </c>
      <c r="CI12" s="371" t="s">
        <v>582</v>
      </c>
      <c r="CJ12" s="53"/>
      <c r="CL12" s="77"/>
      <c r="CN12" s="53"/>
      <c r="CX12" s="351" t="s">
        <v>129</v>
      </c>
      <c r="CY12" s="49" t="s">
        <v>55</v>
      </c>
      <c r="CZ12" s="49" t="s">
        <v>53</v>
      </c>
      <c r="DA12" s="49" t="s">
        <v>56</v>
      </c>
      <c r="DB12" s="50" t="s">
        <v>443</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6"/>
      <c r="C13" s="306"/>
      <c r="D13" s="306"/>
      <c r="E13" s="335" t="s">
        <v>129</v>
      </c>
      <c r="F13" s="49" t="s">
        <v>55</v>
      </c>
      <c r="G13" s="49" t="s">
        <v>53</v>
      </c>
      <c r="H13" s="49" t="s">
        <v>56</v>
      </c>
      <c r="I13" s="50" t="s">
        <v>443</v>
      </c>
      <c r="J13" s="49" t="s">
        <v>91</v>
      </c>
      <c r="K13" s="49" t="s">
        <v>87</v>
      </c>
      <c r="L13" s="49" t="s">
        <v>92</v>
      </c>
      <c r="M13" s="49"/>
      <c r="N13" s="54"/>
      <c r="P13" s="53"/>
      <c r="Z13" t="s">
        <v>482</v>
      </c>
      <c r="AA13" t="s">
        <v>338</v>
      </c>
      <c r="AB13" t="s">
        <v>481</v>
      </c>
      <c r="AC13" t="s">
        <v>456</v>
      </c>
      <c r="AD13" t="s">
        <v>448</v>
      </c>
      <c r="AE13">
        <v>43</v>
      </c>
      <c r="AF13" t="s">
        <v>48</v>
      </c>
      <c r="AG13" t="s">
        <v>339</v>
      </c>
      <c r="AQ13" s="335" t="s">
        <v>129</v>
      </c>
      <c r="AR13" s="49" t="s">
        <v>55</v>
      </c>
      <c r="AS13" s="49" t="s">
        <v>53</v>
      </c>
      <c r="AT13" s="49" t="s">
        <v>56</v>
      </c>
      <c r="AU13" s="50" t="s">
        <v>443</v>
      </c>
      <c r="AV13" s="49" t="s">
        <v>91</v>
      </c>
      <c r="AW13" s="49" t="s">
        <v>87</v>
      </c>
      <c r="AX13" s="49" t="s">
        <v>92</v>
      </c>
      <c r="AZ13" s="54"/>
      <c r="BJ13" s="49"/>
      <c r="BM13" t="s">
        <v>539</v>
      </c>
      <c r="BN13" t="s">
        <v>338</v>
      </c>
      <c r="BO13" t="s">
        <v>481</v>
      </c>
      <c r="BP13" t="s">
        <v>538</v>
      </c>
      <c r="BQ13" t="s">
        <v>448</v>
      </c>
      <c r="BR13" t="s">
        <v>57</v>
      </c>
      <c r="BS13" t="s">
        <v>48</v>
      </c>
      <c r="BT13" t="s">
        <v>529</v>
      </c>
      <c r="CC13" s="386" t="s">
        <v>129</v>
      </c>
      <c r="CD13" s="49" t="s">
        <v>55</v>
      </c>
      <c r="CE13" s="49" t="s">
        <v>53</v>
      </c>
      <c r="CF13" s="49" t="s">
        <v>56</v>
      </c>
      <c r="CG13" s="50" t="s">
        <v>443</v>
      </c>
      <c r="CH13" s="49" t="s">
        <v>91</v>
      </c>
      <c r="CI13" s="49" t="s">
        <v>87</v>
      </c>
      <c r="CJ13" s="49" t="s">
        <v>92</v>
      </c>
      <c r="CL13" s="77"/>
      <c r="CN13" s="53"/>
      <c r="CX13" t="s">
        <v>580</v>
      </c>
      <c r="CY13" t="s">
        <v>338</v>
      </c>
      <c r="CZ13" t="s">
        <v>476</v>
      </c>
      <c r="DA13" t="s">
        <v>579</v>
      </c>
      <c r="DB13" t="s">
        <v>448</v>
      </c>
      <c r="DC13" t="s">
        <v>57</v>
      </c>
      <c r="DD13" t="s">
        <v>57</v>
      </c>
      <c r="DE13" s="381" t="s">
        <v>550</v>
      </c>
      <c r="EA13" s="49" t="s">
        <v>340</v>
      </c>
      <c r="EB13" s="49">
        <v>15.5</v>
      </c>
      <c r="EC13">
        <v>236</v>
      </c>
      <c r="ED13">
        <v>818495</v>
      </c>
      <c r="EE13" s="49">
        <v>175850000</v>
      </c>
      <c r="EF13" s="49">
        <v>315280000</v>
      </c>
      <c r="EG13" s="49">
        <v>5.17</v>
      </c>
      <c r="EH13">
        <v>4.6100000000000003</v>
      </c>
      <c r="EI13" t="s">
        <v>341</v>
      </c>
    </row>
    <row r="14" spans="1:139" ht="18" customHeight="1">
      <c r="A14" s="262"/>
      <c r="B14" s="306"/>
      <c r="C14" s="306"/>
      <c r="D14" s="306"/>
      <c r="E14" s="375" t="s">
        <v>482</v>
      </c>
      <c r="F14" s="51" t="s">
        <v>338</v>
      </c>
      <c r="G14" s="51" t="s">
        <v>481</v>
      </c>
      <c r="H14" s="49" t="s">
        <v>456</v>
      </c>
      <c r="I14" s="50" t="s">
        <v>448</v>
      </c>
      <c r="J14" s="50">
        <v>43</v>
      </c>
      <c r="K14" s="49" t="s">
        <v>48</v>
      </c>
      <c r="L14" s="53" t="s">
        <v>339</v>
      </c>
      <c r="M14" s="356"/>
      <c r="N14" s="54"/>
      <c r="P14" s="53"/>
      <c r="Z14" s="58"/>
      <c r="AA14" s="58"/>
      <c r="AB14" s="58"/>
      <c r="AC14" s="58"/>
      <c r="AD14" s="58"/>
      <c r="AE14" s="58"/>
      <c r="AQ14" s="53" t="s">
        <v>539</v>
      </c>
      <c r="AR14" s="49" t="s">
        <v>338</v>
      </c>
      <c r="AS14" s="49" t="s">
        <v>481</v>
      </c>
      <c r="AT14" s="49" t="s">
        <v>538</v>
      </c>
      <c r="AU14" s="49" t="s">
        <v>448</v>
      </c>
      <c r="AV14" s="49" t="s">
        <v>57</v>
      </c>
      <c r="AW14" s="49" t="s">
        <v>48</v>
      </c>
      <c r="AX14" s="49" t="s">
        <v>529</v>
      </c>
      <c r="AZ14" s="54"/>
      <c r="BJ14" s="49"/>
      <c r="BM14" s="58"/>
      <c r="BN14" s="58"/>
      <c r="BO14" s="58"/>
      <c r="BP14" s="58"/>
      <c r="BQ14" s="58"/>
      <c r="BR14" s="58"/>
      <c r="CC14" s="375" t="s">
        <v>580</v>
      </c>
      <c r="CD14" s="51" t="s">
        <v>338</v>
      </c>
      <c r="CE14" s="51" t="s">
        <v>476</v>
      </c>
      <c r="CF14" s="51" t="s">
        <v>579</v>
      </c>
      <c r="CG14" s="51" t="s">
        <v>448</v>
      </c>
      <c r="CH14" s="50" t="s">
        <v>57</v>
      </c>
      <c r="CI14" s="49" t="s">
        <v>57</v>
      </c>
      <c r="CJ14" s="385" t="s">
        <v>550</v>
      </c>
      <c r="CL14" s="77"/>
      <c r="CN14" s="53"/>
      <c r="CX14" s="58"/>
      <c r="CY14" s="58"/>
      <c r="CZ14" s="58"/>
      <c r="DA14" s="58"/>
      <c r="DB14" s="58"/>
      <c r="DC14" s="58"/>
      <c r="EA14" s="49" t="s">
        <v>342</v>
      </c>
      <c r="EB14" s="49">
        <v>15</v>
      </c>
      <c r="EC14">
        <v>236</v>
      </c>
      <c r="ED14">
        <v>828950</v>
      </c>
      <c r="EE14" s="49">
        <v>205000000</v>
      </c>
      <c r="EF14" s="49">
        <v>369000000</v>
      </c>
      <c r="EG14" s="49">
        <v>4.2</v>
      </c>
      <c r="EH14">
        <v>3.26</v>
      </c>
      <c r="EI14" t="s">
        <v>343</v>
      </c>
    </row>
    <row r="15" spans="1:139" ht="18" customHeight="1">
      <c r="A15" s="262"/>
      <c r="B15" s="306"/>
      <c r="C15" s="306"/>
      <c r="D15" s="306"/>
      <c r="H15"/>
      <c r="I15"/>
      <c r="J15"/>
      <c r="K15"/>
      <c r="N15" s="54"/>
      <c r="P15" s="53"/>
      <c r="AQ15" s="53"/>
      <c r="AR15"/>
      <c r="AS15"/>
      <c r="AT15"/>
      <c r="AU15"/>
      <c r="AV15"/>
      <c r="AW15"/>
      <c r="AZ15" s="54"/>
      <c r="BJ15" s="49"/>
      <c r="CC15" s="387"/>
      <c r="CI15" s="49"/>
      <c r="CL15" s="77"/>
      <c r="CN15" s="53"/>
      <c r="EA15" s="49" t="s">
        <v>344</v>
      </c>
      <c r="EB15" s="49">
        <v>21.5</v>
      </c>
      <c r="EC15">
        <v>276</v>
      </c>
      <c r="ED15">
        <v>1394251</v>
      </c>
      <c r="EE15" s="49">
        <v>382420000</v>
      </c>
      <c r="EF15" s="49">
        <v>639730000</v>
      </c>
      <c r="EG15" s="49">
        <v>6.46</v>
      </c>
      <c r="EH15">
        <v>5.74</v>
      </c>
      <c r="EI15" t="s">
        <v>345</v>
      </c>
    </row>
    <row r="16" spans="1:139" ht="18" customHeight="1">
      <c r="A16" s="262"/>
      <c r="B16" s="306"/>
      <c r="C16" s="306"/>
      <c r="D16" s="306"/>
      <c r="E16" s="333"/>
      <c r="K16"/>
      <c r="N16" s="54"/>
      <c r="P16" s="53"/>
      <c r="Z16" s="56" t="s">
        <v>51</v>
      </c>
      <c r="AQ16" s="223"/>
      <c r="AW16"/>
      <c r="AZ16" s="54"/>
      <c r="BJ16" s="49"/>
      <c r="BM16" s="56" t="s">
        <v>51</v>
      </c>
      <c r="CC16" s="50"/>
      <c r="CI16" s="49"/>
      <c r="CL16" s="77"/>
      <c r="CN16" s="53"/>
      <c r="CX16" s="56" t="s">
        <v>51</v>
      </c>
      <c r="EA16" s="49" t="s">
        <v>362</v>
      </c>
      <c r="EB16" s="49">
        <v>15.5</v>
      </c>
      <c r="EC16">
        <v>236</v>
      </c>
      <c r="ED16">
        <v>819000</v>
      </c>
      <c r="EE16" s="49">
        <v>179900000</v>
      </c>
      <c r="EF16" s="49">
        <v>323200000</v>
      </c>
      <c r="EG16" s="49">
        <v>5.17</v>
      </c>
      <c r="EH16">
        <v>4.62</v>
      </c>
      <c r="EI16" t="s">
        <v>363</v>
      </c>
    </row>
    <row r="17" spans="1:146" ht="18" customHeight="1">
      <c r="A17" s="262"/>
      <c r="B17" s="306"/>
      <c r="C17" s="306"/>
      <c r="D17" s="306"/>
      <c r="E17" s="85" t="s">
        <v>197</v>
      </c>
      <c r="F17"/>
      <c r="G17"/>
      <c r="H17"/>
      <c r="I17"/>
      <c r="J17"/>
      <c r="K17"/>
      <c r="N17" s="54"/>
      <c r="P17" s="53"/>
      <c r="AQ17" s="366" t="s">
        <v>137</v>
      </c>
      <c r="AR17"/>
      <c r="AS17"/>
      <c r="AT17"/>
      <c r="AU17"/>
      <c r="AV17"/>
      <c r="AW17"/>
      <c r="AZ17" s="54"/>
      <c r="BJ17" s="49"/>
      <c r="CC17" s="85" t="s">
        <v>137</v>
      </c>
      <c r="CD17"/>
      <c r="CE17"/>
      <c r="CF17"/>
      <c r="CG17"/>
      <c r="CH17"/>
      <c r="CI17" s="49"/>
      <c r="CL17" s="77"/>
      <c r="CN17" s="53"/>
      <c r="EA17" s="49"/>
      <c r="EB17" s="49"/>
      <c r="EE17" s="49"/>
      <c r="EF17" s="49"/>
      <c r="EG17" s="49"/>
    </row>
    <row r="18" spans="1:146" ht="18" customHeight="1">
      <c r="A18" s="308"/>
      <c r="B18" s="306"/>
      <c r="C18" s="306"/>
      <c r="D18" s="306"/>
      <c r="E18" s="337" t="s">
        <v>129</v>
      </c>
      <c r="F18" s="49" t="s">
        <v>55</v>
      </c>
      <c r="G18" s="49" t="s">
        <v>53</v>
      </c>
      <c r="H18" s="49" t="s">
        <v>56</v>
      </c>
      <c r="I18" s="336" t="s">
        <v>443</v>
      </c>
      <c r="J18" s="49" t="s">
        <v>91</v>
      </c>
      <c r="K18" s="49" t="s">
        <v>87</v>
      </c>
      <c r="L18" s="49" t="s">
        <v>92</v>
      </c>
      <c r="M18" s="49"/>
      <c r="N18" s="54"/>
      <c r="P18" s="53"/>
      <c r="Z18" t="s">
        <v>1</v>
      </c>
      <c r="AA18" t="s">
        <v>67</v>
      </c>
      <c r="AB18" t="s">
        <v>66</v>
      </c>
      <c r="AC18" t="s">
        <v>58</v>
      </c>
      <c r="AD18" t="s">
        <v>59</v>
      </c>
      <c r="AE18" t="s">
        <v>60</v>
      </c>
      <c r="AG18" s="59" t="s">
        <v>129</v>
      </c>
      <c r="AH18" t="s">
        <v>67</v>
      </c>
      <c r="AI18" t="s">
        <v>66</v>
      </c>
      <c r="AJ18" t="s">
        <v>65</v>
      </c>
      <c r="AK18" t="s">
        <v>121</v>
      </c>
      <c r="AL18" t="s">
        <v>122</v>
      </c>
      <c r="AM18" t="s">
        <v>123</v>
      </c>
      <c r="AN18" t="s">
        <v>125</v>
      </c>
      <c r="AO18" t="s">
        <v>124</v>
      </c>
      <c r="AQ18" s="335" t="s">
        <v>129</v>
      </c>
      <c r="AR18" s="49" t="s">
        <v>55</v>
      </c>
      <c r="AS18" s="49" t="s">
        <v>53</v>
      </c>
      <c r="AT18" s="49" t="s">
        <v>56</v>
      </c>
      <c r="AU18" s="336" t="s">
        <v>443</v>
      </c>
      <c r="AV18" s="49" t="s">
        <v>91</v>
      </c>
      <c r="AW18" s="49" t="s">
        <v>87</v>
      </c>
      <c r="AX18" s="49" t="s">
        <v>92</v>
      </c>
      <c r="AY18" s="49"/>
      <c r="AZ18" s="54"/>
      <c r="BJ18" s="49"/>
      <c r="BM18" t="s">
        <v>1</v>
      </c>
      <c r="BN18" t="s">
        <v>67</v>
      </c>
      <c r="BO18" t="s">
        <v>66</v>
      </c>
      <c r="BP18" t="s">
        <v>58</v>
      </c>
      <c r="BQ18" t="s">
        <v>59</v>
      </c>
      <c r="BR18" t="s">
        <v>60</v>
      </c>
      <c r="BT18" s="59" t="s">
        <v>129</v>
      </c>
      <c r="BU18" t="s">
        <v>67</v>
      </c>
      <c r="BV18" t="s">
        <v>66</v>
      </c>
      <c r="BW18" t="s">
        <v>65</v>
      </c>
      <c r="BX18" t="s">
        <v>121</v>
      </c>
      <c r="BY18" t="s">
        <v>122</v>
      </c>
      <c r="BZ18" t="s">
        <v>123</v>
      </c>
      <c r="CA18" t="s">
        <v>125</v>
      </c>
      <c r="CB18" t="s">
        <v>124</v>
      </c>
      <c r="CC18" s="386" t="s">
        <v>129</v>
      </c>
      <c r="CD18" s="49" t="s">
        <v>55</v>
      </c>
      <c r="CE18" s="49" t="s">
        <v>53</v>
      </c>
      <c r="CF18" s="49" t="s">
        <v>56</v>
      </c>
      <c r="CG18" s="378" t="s">
        <v>443</v>
      </c>
      <c r="CH18" s="49" t="s">
        <v>91</v>
      </c>
      <c r="CI18" s="49" t="s">
        <v>87</v>
      </c>
      <c r="CJ18" s="49" t="s">
        <v>92</v>
      </c>
      <c r="CL18" s="77"/>
      <c r="CN18" s="53"/>
      <c r="CX18" t="s">
        <v>1</v>
      </c>
      <c r="CY18" t="s">
        <v>67</v>
      </c>
      <c r="CZ18" t="s">
        <v>66</v>
      </c>
      <c r="DA18" t="s">
        <v>58</v>
      </c>
      <c r="DB18" t="s">
        <v>59</v>
      </c>
      <c r="DC18" t="s">
        <v>60</v>
      </c>
      <c r="DE18" s="59" t="s">
        <v>129</v>
      </c>
      <c r="DF18" t="s">
        <v>67</v>
      </c>
      <c r="DG18" t="s">
        <v>66</v>
      </c>
      <c r="DH18" t="s">
        <v>65</v>
      </c>
      <c r="DI18" t="s">
        <v>121</v>
      </c>
      <c r="DJ18" t="s">
        <v>122</v>
      </c>
      <c r="DK18" t="s">
        <v>123</v>
      </c>
      <c r="DL18" t="s">
        <v>125</v>
      </c>
      <c r="DM18" t="s">
        <v>124</v>
      </c>
      <c r="EA18" s="49"/>
      <c r="EB18" s="49"/>
      <c r="EE18" s="49"/>
      <c r="EF18" s="49"/>
      <c r="EG18" s="49"/>
    </row>
    <row r="19" spans="1:146" ht="18" customHeight="1">
      <c r="A19" s="306"/>
      <c r="B19" s="306"/>
      <c r="C19" s="306"/>
      <c r="D19" s="306"/>
      <c r="E19" s="375"/>
      <c r="H19" s="49"/>
      <c r="I19" s="50"/>
      <c r="K19" s="49"/>
      <c r="L19" s="53"/>
      <c r="M19" s="50"/>
      <c r="N19" s="54"/>
      <c r="P19" s="53"/>
      <c r="Z19" s="374">
        <v>1</v>
      </c>
      <c r="AA19" s="90">
        <v>5.6</v>
      </c>
      <c r="AB19" s="90">
        <v>1.6</v>
      </c>
      <c r="AC19" s="90">
        <v>7.5</v>
      </c>
      <c r="AD19" s="90">
        <v>7.5</v>
      </c>
      <c r="AE19" s="91">
        <v>108</v>
      </c>
      <c r="AG19" t="s">
        <v>437</v>
      </c>
      <c r="AH19">
        <v>5.6</v>
      </c>
      <c r="AI19">
        <v>5.6</v>
      </c>
      <c r="AJ19">
        <v>60000</v>
      </c>
      <c r="AQ19" s="225"/>
      <c r="AR19" s="49"/>
      <c r="AS19" s="49"/>
      <c r="AT19" s="49"/>
      <c r="AU19" s="49"/>
      <c r="AV19" s="49"/>
      <c r="AW19" s="49"/>
      <c r="AX19" s="49"/>
      <c r="AY19" s="165"/>
      <c r="AZ19" s="54"/>
      <c r="BJ19" s="49"/>
      <c r="BM19">
        <v>1</v>
      </c>
      <c r="BN19">
        <v>21.47</v>
      </c>
      <c r="BO19">
        <v>17.5</v>
      </c>
      <c r="BP19">
        <v>8</v>
      </c>
      <c r="BQ19">
        <v>8</v>
      </c>
      <c r="BR19">
        <v>117</v>
      </c>
      <c r="BT19" t="s">
        <v>436</v>
      </c>
      <c r="BU19">
        <v>21.470000000000002</v>
      </c>
      <c r="BV19">
        <v>21.470000000000002</v>
      </c>
      <c r="BW19">
        <v>33667</v>
      </c>
      <c r="CC19" s="53"/>
      <c r="CD19" s="49"/>
      <c r="CE19" s="49"/>
      <c r="CF19" s="49"/>
      <c r="CI19" s="49"/>
      <c r="CL19" s="77"/>
      <c r="CN19" s="53"/>
      <c r="CX19">
        <v>1</v>
      </c>
      <c r="CY19">
        <v>161.47</v>
      </c>
      <c r="CZ19">
        <v>161.21</v>
      </c>
      <c r="DA19">
        <v>6.5</v>
      </c>
      <c r="DB19">
        <v>6.5</v>
      </c>
      <c r="DC19">
        <v>46</v>
      </c>
      <c r="DE19" t="s">
        <v>391</v>
      </c>
      <c r="DF19">
        <v>161.34</v>
      </c>
      <c r="DG19">
        <v>161.34</v>
      </c>
      <c r="DH19">
        <v>6061</v>
      </c>
      <c r="EA19" s="49"/>
      <c r="EB19" s="49"/>
      <c r="EE19" s="49"/>
      <c r="EF19" s="49"/>
    </row>
    <row r="20" spans="1:146" ht="18" customHeight="1" thickBot="1">
      <c r="A20" s="306"/>
      <c r="B20" s="306"/>
      <c r="C20" s="306"/>
      <c r="D20" s="306"/>
      <c r="E20" s="334"/>
      <c r="F20" s="332"/>
      <c r="K20"/>
      <c r="N20" s="54"/>
      <c r="P20" s="53"/>
      <c r="Z20" s="374">
        <v>2</v>
      </c>
      <c r="AA20" s="90">
        <v>1.6</v>
      </c>
      <c r="AB20" s="90">
        <v>-2.2999999999999998</v>
      </c>
      <c r="AC20" s="90">
        <v>7.5</v>
      </c>
      <c r="AD20" s="90">
        <v>7.5</v>
      </c>
      <c r="AE20" s="91">
        <v>100</v>
      </c>
      <c r="AG20" t="s">
        <v>196</v>
      </c>
      <c r="AH20">
        <v>4.2</v>
      </c>
      <c r="AI20">
        <v>4.2</v>
      </c>
      <c r="AJ20">
        <v>9000</v>
      </c>
      <c r="AQ20" s="393"/>
      <c r="AW20" s="49"/>
      <c r="AX20" s="49"/>
      <c r="AZ20" s="54"/>
      <c r="BJ20" s="49"/>
      <c r="BM20">
        <v>2</v>
      </c>
      <c r="BN20" s="93">
        <v>17.5</v>
      </c>
      <c r="BO20" s="93">
        <v>13.5</v>
      </c>
      <c r="BP20">
        <v>8</v>
      </c>
      <c r="BQ20">
        <v>8</v>
      </c>
      <c r="BR20">
        <v>117</v>
      </c>
      <c r="BT20" t="s">
        <v>595</v>
      </c>
      <c r="BU20">
        <v>20.700000000000003</v>
      </c>
      <c r="BV20">
        <v>20.700000000000003</v>
      </c>
      <c r="BW20">
        <v>21620</v>
      </c>
      <c r="CC20" s="387"/>
      <c r="CI20" s="49"/>
      <c r="CL20" s="77"/>
      <c r="CN20" s="53"/>
      <c r="CX20">
        <v>2</v>
      </c>
      <c r="CY20" s="93">
        <v>161.21</v>
      </c>
      <c r="CZ20" s="93">
        <v>158.31</v>
      </c>
      <c r="DA20">
        <v>6.5</v>
      </c>
      <c r="DB20">
        <v>6.5</v>
      </c>
      <c r="DC20">
        <v>46</v>
      </c>
      <c r="DE20" t="s">
        <v>392</v>
      </c>
      <c r="DF20">
        <v>160.22999999999999</v>
      </c>
      <c r="DG20">
        <v>160.22999999999999</v>
      </c>
      <c r="DH20">
        <v>1428</v>
      </c>
      <c r="EA20" s="49"/>
      <c r="EB20" s="49"/>
      <c r="EE20" s="49"/>
      <c r="EF20" s="49"/>
    </row>
    <row r="21" spans="1:146" ht="18" customHeight="1">
      <c r="A21" s="78"/>
      <c r="B21" s="106"/>
      <c r="C21" s="78"/>
      <c r="D21" s="79"/>
      <c r="K21"/>
      <c r="N21" s="54"/>
      <c r="P21" s="53"/>
      <c r="Z21" s="374">
        <v>3</v>
      </c>
      <c r="AA21" s="90">
        <v>-2.2999999999999998</v>
      </c>
      <c r="AB21" s="90">
        <v>-6.2</v>
      </c>
      <c r="AC21" s="90">
        <v>7.5</v>
      </c>
      <c r="AD21" s="90">
        <v>7.5</v>
      </c>
      <c r="AE21" s="91">
        <v>98</v>
      </c>
      <c r="AG21" t="s">
        <v>599</v>
      </c>
      <c r="AH21">
        <v>4.8499999999999996</v>
      </c>
      <c r="AI21">
        <v>4.8499999999999996</v>
      </c>
      <c r="AJ21">
        <v>20000</v>
      </c>
      <c r="AW21"/>
      <c r="AZ21" s="54"/>
      <c r="BJ21" s="49"/>
      <c r="BM21">
        <v>3</v>
      </c>
      <c r="BN21" s="93">
        <v>13.5</v>
      </c>
      <c r="BO21" s="93">
        <v>9.5</v>
      </c>
      <c r="BP21">
        <v>8</v>
      </c>
      <c r="BQ21">
        <v>8</v>
      </c>
      <c r="BR21">
        <v>124</v>
      </c>
      <c r="BT21" t="s">
        <v>596</v>
      </c>
      <c r="BU21">
        <v>20.100000000000001</v>
      </c>
      <c r="BV21">
        <v>20.100000000000001</v>
      </c>
      <c r="BW21">
        <v>4920</v>
      </c>
      <c r="CC21" s="50"/>
      <c r="CI21" s="49"/>
      <c r="CL21" s="77"/>
      <c r="CN21" s="53"/>
      <c r="CX21">
        <v>3</v>
      </c>
      <c r="CY21" s="93">
        <v>158.31</v>
      </c>
      <c r="CZ21" s="93">
        <v>157.01</v>
      </c>
      <c r="DA21">
        <v>6.5</v>
      </c>
      <c r="DB21">
        <v>6.5</v>
      </c>
      <c r="DC21">
        <v>46</v>
      </c>
      <c r="DE21" t="s">
        <v>393</v>
      </c>
      <c r="DF21">
        <v>159.51</v>
      </c>
      <c r="DG21">
        <v>159.51</v>
      </c>
      <c r="DH21">
        <v>12008</v>
      </c>
      <c r="DP21" s="83" t="s">
        <v>178</v>
      </c>
      <c r="EA21" s="49"/>
      <c r="EB21" s="49"/>
      <c r="EE21" s="49"/>
      <c r="EF21" s="49"/>
    </row>
    <row r="22" spans="1:146" ht="18" customHeight="1" thickBot="1">
      <c r="B22" s="98"/>
      <c r="C22" s="67"/>
      <c r="E22" s="85" t="s">
        <v>138</v>
      </c>
      <c r="F22"/>
      <c r="G22"/>
      <c r="H22" s="71"/>
      <c r="I22"/>
      <c r="J22"/>
      <c r="K22"/>
      <c r="N22" s="54"/>
      <c r="P22" s="53"/>
      <c r="Z22" s="374">
        <v>4</v>
      </c>
      <c r="AA22" s="90">
        <v>-6.2</v>
      </c>
      <c r="AB22" s="90">
        <v>-10.1</v>
      </c>
      <c r="AC22" s="90">
        <v>7.5</v>
      </c>
      <c r="AD22" s="90">
        <v>7.8282999999999996</v>
      </c>
      <c r="AE22" s="91">
        <v>98</v>
      </c>
      <c r="AQ22" s="209" t="s">
        <v>138</v>
      </c>
      <c r="AR22"/>
      <c r="AS22"/>
      <c r="AT22" s="71"/>
      <c r="AU22"/>
      <c r="AV22"/>
      <c r="AW22"/>
      <c r="AZ22" s="54"/>
      <c r="BJ22" s="49"/>
      <c r="BM22">
        <v>4</v>
      </c>
      <c r="BN22" s="93">
        <v>9.5</v>
      </c>
      <c r="BO22" s="93">
        <v>5.6</v>
      </c>
      <c r="BP22">
        <v>8</v>
      </c>
      <c r="BQ22">
        <v>8</v>
      </c>
      <c r="BR22">
        <v>120</v>
      </c>
      <c r="BT22" t="s">
        <v>597</v>
      </c>
      <c r="BU22">
        <v>14</v>
      </c>
      <c r="BV22">
        <v>14</v>
      </c>
      <c r="BW22">
        <v>4770</v>
      </c>
      <c r="CC22" s="85" t="s">
        <v>138</v>
      </c>
      <c r="CD22"/>
      <c r="CE22"/>
      <c r="CF22"/>
      <c r="CG22"/>
      <c r="CH22"/>
      <c r="CI22" s="49"/>
      <c r="CL22" s="77"/>
      <c r="CN22" s="53"/>
      <c r="CX22">
        <v>4</v>
      </c>
      <c r="CY22" s="93">
        <v>157.01</v>
      </c>
      <c r="CZ22" s="93">
        <v>154.07</v>
      </c>
      <c r="DA22">
        <v>6.5</v>
      </c>
      <c r="DB22">
        <v>6.5</v>
      </c>
      <c r="DC22">
        <v>46</v>
      </c>
      <c r="DE22" t="s">
        <v>394</v>
      </c>
      <c r="DF22">
        <v>159.16</v>
      </c>
      <c r="DG22">
        <v>159.16</v>
      </c>
      <c r="DH22">
        <v>17996</v>
      </c>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74">
        <v>5</v>
      </c>
      <c r="AA23" s="90">
        <v>-10.1</v>
      </c>
      <c r="AB23" s="90">
        <v>-14</v>
      </c>
      <c r="AC23" s="90">
        <v>7.8282999999999996</v>
      </c>
      <c r="AD23" s="90">
        <v>8.1565999999999992</v>
      </c>
      <c r="AE23" s="91">
        <v>104</v>
      </c>
      <c r="AQ23" s="357"/>
      <c r="AR23" s="175" t="s">
        <v>133</v>
      </c>
      <c r="AS23"/>
      <c r="AT23"/>
      <c r="AU23"/>
      <c r="AV23"/>
      <c r="AW23"/>
      <c r="AZ23" s="54"/>
      <c r="BC23" s="49" t="str">
        <f>IFERROR((TP_DATA[[#This Row],[D, bottom '[m']]]+#REF!)/(2*#REF!/1000),"")</f>
        <v/>
      </c>
      <c r="BJ23" s="49"/>
      <c r="BN23" s="93"/>
      <c r="BO23" s="93"/>
      <c r="BT23" t="s">
        <v>598</v>
      </c>
      <c r="BU23">
        <v>5.6</v>
      </c>
      <c r="BV23">
        <v>5.6</v>
      </c>
      <c r="BW23">
        <v>21608</v>
      </c>
      <c r="CC23" s="67"/>
      <c r="CD23" s="388" t="s">
        <v>133</v>
      </c>
      <c r="CE23"/>
      <c r="CF23"/>
      <c r="CG23"/>
      <c r="CH23"/>
      <c r="CI23" s="49"/>
      <c r="CL23" s="77"/>
      <c r="CN23" s="53"/>
      <c r="CO23" s="49" t="str">
        <f>IFERROR((TOWER_DATA[[#This Row],[D, bottom '[m']]]+#REF!)/(2*#REF!/1000),"")</f>
        <v/>
      </c>
      <c r="CX23">
        <v>5</v>
      </c>
      <c r="CY23" s="93">
        <v>154.07</v>
      </c>
      <c r="CZ23" s="93">
        <v>151.13</v>
      </c>
      <c r="DA23">
        <v>6.49</v>
      </c>
      <c r="DB23">
        <v>6.49</v>
      </c>
      <c r="DC23">
        <v>32</v>
      </c>
      <c r="DE23" t="s">
        <v>393</v>
      </c>
      <c r="DF23">
        <v>155.87</v>
      </c>
      <c r="DG23">
        <v>155.87</v>
      </c>
      <c r="DH23">
        <v>12209</v>
      </c>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74">
        <v>6</v>
      </c>
      <c r="AA24" s="90">
        <v>-14</v>
      </c>
      <c r="AB24" s="90">
        <v>-17.899999999999999</v>
      </c>
      <c r="AC24" s="90">
        <v>8.1565999999999992</v>
      </c>
      <c r="AD24" s="90">
        <v>8.4847999999999999</v>
      </c>
      <c r="AE24" s="91">
        <v>98</v>
      </c>
      <c r="AQ24" s="358"/>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v>6</v>
      </c>
      <c r="CY24" s="93">
        <v>151.13</v>
      </c>
      <c r="CZ24" s="93">
        <v>148.57</v>
      </c>
      <c r="DA24">
        <v>6.48</v>
      </c>
      <c r="DB24">
        <v>6.48</v>
      </c>
      <c r="DC24">
        <v>24</v>
      </c>
      <c r="DE24" t="s">
        <v>394</v>
      </c>
      <c r="DF24">
        <v>155.52000000000001</v>
      </c>
      <c r="DG24">
        <v>155.52000000000001</v>
      </c>
      <c r="DH24">
        <v>17996</v>
      </c>
      <c r="EA24" s="224"/>
      <c r="EB24" s="224"/>
      <c r="EC24" s="58"/>
      <c r="ED24" s="58"/>
      <c r="EE24" s="224"/>
      <c r="EF24" s="224"/>
      <c r="EG24" s="58"/>
      <c r="EH24" s="58"/>
      <c r="EI24" s="58"/>
    </row>
    <row r="25" spans="1:146" ht="21.6" customHeight="1">
      <c r="A25" s="304"/>
      <c r="B25" s="305"/>
      <c r="C25" s="79"/>
      <c r="D25" s="106"/>
      <c r="K25"/>
      <c r="N25" s="54"/>
      <c r="P25" s="53"/>
      <c r="Q25" s="49" t="str">
        <f>IFERROR((MP_DATA[[#This Row],[D, bottom '[m']]]+#REF!)/(2*#REF!/1000),"")</f>
        <v/>
      </c>
      <c r="Z25" s="374">
        <v>7</v>
      </c>
      <c r="AA25" s="90">
        <v>-17.899999999999999</v>
      </c>
      <c r="AB25" s="90">
        <v>-21.8</v>
      </c>
      <c r="AC25" s="90">
        <v>8.4847999999999999</v>
      </c>
      <c r="AD25" s="90">
        <v>8.8131000000000004</v>
      </c>
      <c r="AE25" s="91">
        <v>94</v>
      </c>
      <c r="AW25"/>
      <c r="AZ25" s="54"/>
      <c r="BC25" s="49" t="str">
        <f>IFERROR((TP_DATA[[#This Row],[D, bottom '[m']]]+#REF!)/(2*#REF!/1000),"")</f>
        <v/>
      </c>
      <c r="BJ25" s="49"/>
      <c r="BN25" s="93"/>
      <c r="BO25" s="93"/>
      <c r="CI25" s="49"/>
      <c r="CL25" s="77"/>
      <c r="CN25" s="53"/>
      <c r="CO25" s="49" t="str">
        <f>IFERROR((TOWER_DATA[[#This Row],[D, bottom '[m']]]+#REF!)/(2*#REF!/1000),"")</f>
        <v/>
      </c>
      <c r="CX25">
        <v>7</v>
      </c>
      <c r="CY25" s="93">
        <v>148.57</v>
      </c>
      <c r="CZ25" s="93">
        <v>146.01</v>
      </c>
      <c r="DA25">
        <v>6.48</v>
      </c>
      <c r="DB25">
        <v>6.48</v>
      </c>
      <c r="DC25">
        <v>30</v>
      </c>
      <c r="DE25" t="s">
        <v>395</v>
      </c>
      <c r="DF25">
        <v>153.22</v>
      </c>
      <c r="DG25">
        <v>153.22</v>
      </c>
      <c r="DH25">
        <v>1440</v>
      </c>
      <c r="EA25" s="224"/>
      <c r="EB25" s="224"/>
      <c r="EC25" s="58"/>
      <c r="ED25" s="58"/>
      <c r="EE25" s="224"/>
      <c r="EF25" s="224"/>
      <c r="EG25" s="58"/>
      <c r="EH25" s="58"/>
      <c r="EI25" s="58"/>
    </row>
    <row r="26" spans="1:146" ht="26.25" customHeight="1" thickBot="1">
      <c r="A26" s="222"/>
      <c r="B26" s="302"/>
      <c r="E26" s="205" t="s">
        <v>216</v>
      </c>
      <c r="K26"/>
      <c r="N26" s="63"/>
      <c r="O26" s="64"/>
      <c r="P26" s="365"/>
      <c r="Q26" s="139" t="str">
        <f>IFERROR((MP_DATA[[#This Row],[D, bottom '[m']]]+#REF!)/(2*#REF!/1000),"")</f>
        <v/>
      </c>
      <c r="R26" s="139"/>
      <c r="S26" s="139"/>
      <c r="T26" s="139"/>
      <c r="U26" s="139"/>
      <c r="V26" s="139"/>
      <c r="W26" s="139"/>
      <c r="X26" s="139"/>
      <c r="Y26" s="65"/>
      <c r="Z26" s="374">
        <v>8</v>
      </c>
      <c r="AA26" s="90">
        <v>-21.8</v>
      </c>
      <c r="AB26" s="90">
        <v>-25.7</v>
      </c>
      <c r="AC26" s="90">
        <v>8.8131000000000004</v>
      </c>
      <c r="AD26" s="90">
        <v>9.1414000000000009</v>
      </c>
      <c r="AE26" s="91">
        <v>92</v>
      </c>
      <c r="AQ26" s="84" t="s">
        <v>139</v>
      </c>
      <c r="AW26"/>
      <c r="AZ26" s="63"/>
      <c r="BA26" s="64"/>
      <c r="BB26" s="365"/>
      <c r="BC26" s="139" t="str">
        <f>IFERROR((TP_DATA[[#This Row],[D, bottom '[m']]]+#REF!)/(2*#REF!/1000),"")</f>
        <v/>
      </c>
      <c r="BD26" s="139"/>
      <c r="BE26" s="139"/>
      <c r="BF26" s="139"/>
      <c r="BG26" s="139"/>
      <c r="BH26" s="139"/>
      <c r="BI26" s="139"/>
      <c r="BJ26" s="139"/>
      <c r="BK26" s="65"/>
      <c r="BN26" s="93"/>
      <c r="BO26" s="93"/>
      <c r="CC26" s="84" t="s">
        <v>139</v>
      </c>
      <c r="CI26" s="49"/>
      <c r="CL26" s="166"/>
      <c r="CM26" s="139"/>
      <c r="CN26" s="365"/>
      <c r="CO26" s="139" t="str">
        <f>IFERROR((TOWER_DATA[[#This Row],[D, bottom '[m']]]+#REF!)/(2*#REF!/1000),"")</f>
        <v/>
      </c>
      <c r="CP26" s="139"/>
      <c r="CQ26" s="139"/>
      <c r="CR26" s="139"/>
      <c r="CS26" s="139"/>
      <c r="CT26" s="139"/>
      <c r="CU26" s="139"/>
      <c r="CV26" s="139"/>
      <c r="CW26" s="64"/>
      <c r="CX26">
        <v>8</v>
      </c>
      <c r="CY26" s="93">
        <v>146.01</v>
      </c>
      <c r="CZ26" s="93">
        <v>143.41999999999999</v>
      </c>
      <c r="DA26">
        <v>6.49</v>
      </c>
      <c r="DB26">
        <v>6.5</v>
      </c>
      <c r="DC26">
        <v>32</v>
      </c>
      <c r="DE26" t="s">
        <v>397</v>
      </c>
      <c r="DF26">
        <v>152.37</v>
      </c>
      <c r="DG26">
        <v>152.37</v>
      </c>
      <c r="DH26">
        <v>2836</v>
      </c>
      <c r="EA26" s="224"/>
      <c r="EB26" s="224"/>
      <c r="EC26" s="58"/>
      <c r="ED26" s="58"/>
      <c r="EE26" s="224"/>
      <c r="EF26" s="224"/>
      <c r="EG26" s="58"/>
      <c r="EH26" s="58"/>
      <c r="EI26" s="58"/>
    </row>
    <row r="27" spans="1:146" s="215" customFormat="1" ht="18" customHeight="1" outlineLevel="1">
      <c r="A27" s="213"/>
      <c r="B27" s="303"/>
      <c r="C27" s="303"/>
      <c r="D27" s="214"/>
      <c r="E27" s="345" t="s">
        <v>129</v>
      </c>
      <c r="F27" s="337" t="s">
        <v>55</v>
      </c>
      <c r="G27" s="337" t="s">
        <v>53</v>
      </c>
      <c r="H27" s="337" t="s">
        <v>56</v>
      </c>
      <c r="I27" s="336" t="s">
        <v>443</v>
      </c>
      <c r="J27" s="337" t="s">
        <v>91</v>
      </c>
      <c r="K27" s="337" t="s">
        <v>87</v>
      </c>
      <c r="L27" s="337" t="s">
        <v>92</v>
      </c>
      <c r="M27" s="49"/>
      <c r="Q27" s="193" t="str">
        <f>IFERROR((MP_DATA[[#This Row],[D, bottom '[m']]]+#REF!)/(2*#REF!/1000),"")</f>
        <v/>
      </c>
      <c r="R27" s="193"/>
      <c r="S27" s="193"/>
      <c r="T27" s="193"/>
      <c r="U27" s="193"/>
      <c r="V27" s="193"/>
      <c r="W27" s="193"/>
      <c r="X27" s="193"/>
      <c r="Y27" s="216"/>
      <c r="Z27" s="374">
        <v>9</v>
      </c>
      <c r="AA27" s="90">
        <v>-25.7</v>
      </c>
      <c r="AB27" s="90">
        <v>-29.6</v>
      </c>
      <c r="AC27" s="90">
        <v>9.1414000000000009</v>
      </c>
      <c r="AD27" s="90">
        <v>9.4696999999999996</v>
      </c>
      <c r="AE27" s="91">
        <v>90</v>
      </c>
      <c r="AQ27" s="344" t="s">
        <v>129</v>
      </c>
      <c r="AR27" s="337" t="s">
        <v>55</v>
      </c>
      <c r="AS27" s="337" t="s">
        <v>53</v>
      </c>
      <c r="AT27" s="337" t="s">
        <v>56</v>
      </c>
      <c r="AU27" s="336" t="s">
        <v>443</v>
      </c>
      <c r="AV27" s="337" t="s">
        <v>91</v>
      </c>
      <c r="AW27" s="337" t="s">
        <v>87</v>
      </c>
      <c r="AX27" s="337" t="s">
        <v>92</v>
      </c>
      <c r="BC27" s="193" t="str">
        <f>IFERROR((TP_DATA[[#This Row],[D, bottom '[m']]]+#REF!)/(2*#REF!/1000),"")</f>
        <v/>
      </c>
      <c r="BD27" s="193"/>
      <c r="BE27" s="193"/>
      <c r="BF27" s="193"/>
      <c r="BG27" s="193"/>
      <c r="BH27" s="193"/>
      <c r="BI27" s="193"/>
      <c r="BJ27" s="193"/>
      <c r="BK27" s="216"/>
      <c r="BN27" s="217"/>
      <c r="BO27" s="217"/>
      <c r="CC27" s="379" t="s">
        <v>129</v>
      </c>
      <c r="CD27" s="380" t="s">
        <v>55</v>
      </c>
      <c r="CE27" s="380" t="s">
        <v>53</v>
      </c>
      <c r="CF27" s="380" t="s">
        <v>56</v>
      </c>
      <c r="CG27" s="378" t="s">
        <v>443</v>
      </c>
      <c r="CH27" s="380" t="s">
        <v>91</v>
      </c>
      <c r="CI27" s="380" t="s">
        <v>87</v>
      </c>
      <c r="CJ27" s="380" t="s">
        <v>92</v>
      </c>
      <c r="CK27" s="355"/>
      <c r="CO27" s="193" t="str">
        <f>IFERROR((TOWER_DATA[[#This Row],[D, bottom '[m']]]+#REF!)/(2*#REF!/1000),"")</f>
        <v/>
      </c>
      <c r="CP27" s="193"/>
      <c r="CQ27" s="193"/>
      <c r="CR27" s="193"/>
      <c r="CS27" s="193"/>
      <c r="CT27" s="193"/>
      <c r="CU27" s="193"/>
      <c r="CV27" s="193"/>
      <c r="CX27" s="215">
        <v>9</v>
      </c>
      <c r="CY27" s="217">
        <v>143.41999999999999</v>
      </c>
      <c r="CZ27" s="217">
        <v>143.27000000000001</v>
      </c>
      <c r="DA27" s="215">
        <v>6.5</v>
      </c>
      <c r="DB27" s="215">
        <v>6.5</v>
      </c>
      <c r="DC27" s="215">
        <v>32</v>
      </c>
      <c r="DE27" s="215" t="s">
        <v>398</v>
      </c>
      <c r="DF27" s="215">
        <v>152.37</v>
      </c>
      <c r="DG27" s="215">
        <v>152.37</v>
      </c>
      <c r="DH27" s="215">
        <v>773</v>
      </c>
      <c r="DP27" s="211"/>
      <c r="DT27" s="218"/>
      <c r="DU27" s="218"/>
      <c r="DZ27" s="216"/>
      <c r="EA27" s="49"/>
      <c r="EB27" s="49"/>
      <c r="EE27" s="49"/>
      <c r="EF27" s="49"/>
      <c r="EP27" s="216"/>
    </row>
    <row r="28" spans="1:146" s="215" customFormat="1" ht="18" customHeight="1" outlineLevel="1">
      <c r="A28" s="213"/>
      <c r="B28" s="303"/>
      <c r="C28" s="303"/>
      <c r="D28" s="214"/>
      <c r="E28" s="215" t="s">
        <v>522</v>
      </c>
      <c r="F28" s="193" t="s">
        <v>474</v>
      </c>
      <c r="G28" s="215" t="s">
        <v>516</v>
      </c>
      <c r="H28" s="215" t="s">
        <v>517</v>
      </c>
      <c r="I28" s="215" t="s">
        <v>448</v>
      </c>
      <c r="J28" s="215">
        <v>41</v>
      </c>
      <c r="K28" s="215" t="s">
        <v>48</v>
      </c>
      <c r="L28" s="215" t="s">
        <v>518</v>
      </c>
      <c r="Q28" s="193" t="str">
        <f>IFERROR((MP_DATA[[#This Row],[D, bottom '[m']]]+#REF!)/(2*#REF!/1000),"")</f>
        <v/>
      </c>
      <c r="R28" s="193"/>
      <c r="S28" s="193"/>
      <c r="T28" s="193"/>
      <c r="U28" s="193"/>
      <c r="V28" s="193"/>
      <c r="W28" s="193"/>
      <c r="X28" s="193"/>
      <c r="Y28" s="216"/>
      <c r="Z28" s="374">
        <v>10</v>
      </c>
      <c r="AA28" s="90">
        <v>-29.6</v>
      </c>
      <c r="AB28" s="90">
        <v>-33.5</v>
      </c>
      <c r="AC28" s="90">
        <v>9.4696999999999996</v>
      </c>
      <c r="AD28" s="90">
        <v>9.8000000000000007</v>
      </c>
      <c r="AE28" s="91">
        <v>90</v>
      </c>
      <c r="AQ28" s="211" t="s">
        <v>545</v>
      </c>
      <c r="AR28" s="215" t="s">
        <v>474</v>
      </c>
      <c r="AS28" s="215" t="s">
        <v>516</v>
      </c>
      <c r="AT28" s="215" t="s">
        <v>517</v>
      </c>
      <c r="AU28" s="215" t="s">
        <v>448</v>
      </c>
      <c r="AV28" s="215" t="s">
        <v>57</v>
      </c>
      <c r="AW28" s="215" t="s">
        <v>48</v>
      </c>
      <c r="AX28" s="215" t="s">
        <v>518</v>
      </c>
      <c r="BC28" s="193" t="str">
        <f>IFERROR((TP_DATA[[#This Row],[D, bottom '[m']]]+#REF!)/(2*#REF!/1000),"")</f>
        <v/>
      </c>
      <c r="BD28" s="193"/>
      <c r="BE28" s="193"/>
      <c r="BF28" s="193"/>
      <c r="BG28" s="193"/>
      <c r="BH28" s="193"/>
      <c r="BI28" s="193"/>
      <c r="BJ28" s="193"/>
      <c r="BK28" s="216"/>
      <c r="BN28" s="217"/>
      <c r="BO28" s="217"/>
      <c r="CC28" s="54" t="s">
        <v>566</v>
      </c>
      <c r="CD28" s="51" t="s">
        <v>474</v>
      </c>
      <c r="CE28" s="49" t="s">
        <v>516</v>
      </c>
      <c r="CF28" s="53" t="s">
        <v>565</v>
      </c>
      <c r="CG28" s="49" t="s">
        <v>448</v>
      </c>
      <c r="CH28" s="193" t="s">
        <v>57</v>
      </c>
      <c r="CI28" s="193" t="s">
        <v>57</v>
      </c>
      <c r="CJ28" s="377" t="s">
        <v>475</v>
      </c>
      <c r="CK28" s="49"/>
      <c r="CO28" s="193" t="str">
        <f>IFERROR((TOWER_DATA[[#This Row],[D, bottom '[m']]]+#REF!)/(2*#REF!/1000),"")</f>
        <v/>
      </c>
      <c r="CP28" s="193"/>
      <c r="CQ28" s="193"/>
      <c r="CR28" s="193"/>
      <c r="CS28" s="193"/>
      <c r="CT28" s="193"/>
      <c r="CU28" s="193"/>
      <c r="CV28" s="193"/>
      <c r="CX28" s="215">
        <v>10</v>
      </c>
      <c r="CY28" s="217">
        <v>143.27000000000001</v>
      </c>
      <c r="CZ28" s="217">
        <v>143.13</v>
      </c>
      <c r="DA28" s="215">
        <v>6.5</v>
      </c>
      <c r="DB28" s="215">
        <v>6.5</v>
      </c>
      <c r="DC28" s="215">
        <v>32</v>
      </c>
      <c r="DE28" s="215" t="s">
        <v>396</v>
      </c>
      <c r="DF28" s="215">
        <v>152.37</v>
      </c>
      <c r="DG28" s="215">
        <v>152.37</v>
      </c>
      <c r="DH28" s="215">
        <v>2104</v>
      </c>
      <c r="DN28" s="219"/>
      <c r="DP28" s="211"/>
      <c r="DT28" s="218"/>
      <c r="DU28" s="218"/>
      <c r="DZ28" s="216"/>
      <c r="EA28" s="215" t="s">
        <v>215</v>
      </c>
      <c r="EB28" s="215">
        <v>13</v>
      </c>
      <c r="EC28" s="215">
        <v>240</v>
      </c>
      <c r="ED28" s="215">
        <v>1102065</v>
      </c>
      <c r="EE28" s="215">
        <v>276287200</v>
      </c>
      <c r="EF28" s="215">
        <v>276287200</v>
      </c>
      <c r="EG28" s="215">
        <v>3.4</v>
      </c>
      <c r="EH28" s="215">
        <v>3.4</v>
      </c>
      <c r="EI28" s="215" t="s">
        <v>99</v>
      </c>
      <c r="EP28" s="216"/>
    </row>
    <row r="29" spans="1:146" s="215" customFormat="1" ht="18" customHeight="1" outlineLevel="1">
      <c r="A29" s="213"/>
      <c r="B29" s="303"/>
      <c r="C29" s="303"/>
      <c r="D29" s="214"/>
      <c r="E29" s="215" t="s">
        <v>520</v>
      </c>
      <c r="F29" s="193" t="s">
        <v>474</v>
      </c>
      <c r="G29" s="215" t="s">
        <v>516</v>
      </c>
      <c r="H29" s="215" t="s">
        <v>517</v>
      </c>
      <c r="I29" s="215" t="s">
        <v>448</v>
      </c>
      <c r="J29" s="215">
        <v>41</v>
      </c>
      <c r="K29" s="215" t="s">
        <v>48</v>
      </c>
      <c r="L29" s="215" t="s">
        <v>519</v>
      </c>
      <c r="Q29" s="193" t="str">
        <f>IFERROR((MP_DATA[[#This Row],[D, bottom '[m']]]+#REF!)/(2*#REF!/1000),"")</f>
        <v/>
      </c>
      <c r="R29" s="193"/>
      <c r="S29" s="193"/>
      <c r="T29" s="193"/>
      <c r="U29" s="193"/>
      <c r="V29" s="193"/>
      <c r="W29" s="193"/>
      <c r="X29" s="193"/>
      <c r="Y29" s="216"/>
      <c r="Z29" s="374">
        <v>11</v>
      </c>
      <c r="AA29" s="90">
        <v>-33.5</v>
      </c>
      <c r="AB29" s="90">
        <v>-36.799999999999997</v>
      </c>
      <c r="AC29" s="90">
        <v>9.8000000000000007</v>
      </c>
      <c r="AD29" s="90">
        <v>9.8000000000000007</v>
      </c>
      <c r="AE29" s="91">
        <v>90</v>
      </c>
      <c r="AQ29" s="211" t="s">
        <v>547</v>
      </c>
      <c r="AR29" s="215" t="s">
        <v>474</v>
      </c>
      <c r="AS29" s="215" t="s">
        <v>516</v>
      </c>
      <c r="AT29" s="215" t="s">
        <v>517</v>
      </c>
      <c r="AU29" s="215" t="s">
        <v>448</v>
      </c>
      <c r="AV29" s="215" t="s">
        <v>57</v>
      </c>
      <c r="AW29" s="215" t="s">
        <v>48</v>
      </c>
      <c r="AX29" s="215" t="s">
        <v>519</v>
      </c>
      <c r="BC29" s="193" t="str">
        <f>IFERROR((TP_DATA[[#This Row],[D, bottom '[m']]]+#REF!)/(2*#REF!/1000),"")</f>
        <v/>
      </c>
      <c r="BD29" s="193"/>
      <c r="BE29" s="193"/>
      <c r="BF29" s="193"/>
      <c r="BG29" s="193"/>
      <c r="BH29" s="193"/>
      <c r="BI29" s="193"/>
      <c r="BJ29" s="193"/>
      <c r="BK29" s="216"/>
      <c r="BN29" s="217"/>
      <c r="BO29" s="217"/>
      <c r="CC29" s="211" t="s">
        <v>572</v>
      </c>
      <c r="CD29" s="193" t="s">
        <v>338</v>
      </c>
      <c r="CE29" s="193" t="s">
        <v>476</v>
      </c>
      <c r="CF29" s="215" t="s">
        <v>571</v>
      </c>
      <c r="CG29" s="193" t="s">
        <v>448</v>
      </c>
      <c r="CH29" s="193" t="s">
        <v>57</v>
      </c>
      <c r="CI29" s="193" t="s">
        <v>57</v>
      </c>
      <c r="CJ29" s="346" t="s">
        <v>567</v>
      </c>
      <c r="CO29" s="193" t="str">
        <f>IFERROR((TOWER_DATA[[#This Row],[D, bottom '[m']]]+#REF!)/(2*#REF!/1000),"")</f>
        <v/>
      </c>
      <c r="CP29" s="193"/>
      <c r="CQ29" s="193"/>
      <c r="CR29" s="193"/>
      <c r="CS29" s="193"/>
      <c r="CT29" s="193"/>
      <c r="CU29" s="193"/>
      <c r="CV29" s="193"/>
      <c r="CX29" s="215">
        <v>11</v>
      </c>
      <c r="CY29" s="217">
        <v>143.13</v>
      </c>
      <c r="CZ29" s="217">
        <v>140.79</v>
      </c>
      <c r="DA29" s="215">
        <v>6.5</v>
      </c>
      <c r="DB29" s="215">
        <v>6.63</v>
      </c>
      <c r="DC29" s="215">
        <v>32</v>
      </c>
      <c r="DE29" s="215" t="s">
        <v>399</v>
      </c>
      <c r="DF29" s="215">
        <v>152.22999999999999</v>
      </c>
      <c r="DG29" s="215">
        <v>152.22999999999999</v>
      </c>
      <c r="DH29" s="215">
        <v>910</v>
      </c>
      <c r="DN29" s="219"/>
      <c r="DP29" s="211"/>
      <c r="DT29" s="218"/>
      <c r="DU29" s="218"/>
      <c r="DZ29" s="216"/>
      <c r="EA29" s="215" t="s">
        <v>213</v>
      </c>
      <c r="EB29" s="215">
        <v>13</v>
      </c>
      <c r="EC29" s="215">
        <v>240</v>
      </c>
      <c r="ED29" s="215">
        <v>1102065</v>
      </c>
      <c r="EE29" s="215">
        <v>276287200</v>
      </c>
      <c r="EF29" s="215">
        <v>276287200</v>
      </c>
      <c r="EG29" s="215">
        <v>3.4</v>
      </c>
      <c r="EH29" s="215">
        <v>3.4</v>
      </c>
      <c r="EI29" s="215" t="s">
        <v>99</v>
      </c>
      <c r="EP29" s="216"/>
    </row>
    <row r="30" spans="1:146" s="215" customFormat="1" ht="18" customHeight="1" outlineLevel="1">
      <c r="A30" s="213"/>
      <c r="B30" s="303"/>
      <c r="C30" s="303"/>
      <c r="D30" s="214"/>
      <c r="E30" s="215" t="s">
        <v>479</v>
      </c>
      <c r="F30" s="193" t="s">
        <v>338</v>
      </c>
      <c r="G30" s="215" t="s">
        <v>441</v>
      </c>
      <c r="H30" s="215" t="s">
        <v>454</v>
      </c>
      <c r="I30" s="215" t="s">
        <v>448</v>
      </c>
      <c r="J30" s="215">
        <v>44</v>
      </c>
      <c r="K30" s="215" t="s">
        <v>48</v>
      </c>
      <c r="L30" s="215" t="s">
        <v>339</v>
      </c>
      <c r="Q30" s="193" t="str">
        <f>IFERROR((MP_DATA[[#This Row],[D, bottom '[m']]]+#REF!)/(2*#REF!/1000),"")</f>
        <v/>
      </c>
      <c r="R30" s="193"/>
      <c r="S30" s="193"/>
      <c r="T30" s="193"/>
      <c r="U30" s="193"/>
      <c r="V30" s="193"/>
      <c r="W30" s="193"/>
      <c r="X30" s="193"/>
      <c r="Y30" s="216"/>
      <c r="Z30" s="374">
        <v>12</v>
      </c>
      <c r="AA30" s="90">
        <v>-36.799999999999997</v>
      </c>
      <c r="AB30" s="90">
        <v>-40.200000000000003</v>
      </c>
      <c r="AC30" s="90">
        <v>9.8000000000000007</v>
      </c>
      <c r="AD30" s="90">
        <v>9.8000000000000007</v>
      </c>
      <c r="AE30" s="91">
        <v>98</v>
      </c>
      <c r="AQ30" s="211" t="s">
        <v>531</v>
      </c>
      <c r="AR30" s="215" t="s">
        <v>338</v>
      </c>
      <c r="AS30" s="215" t="s">
        <v>441</v>
      </c>
      <c r="AT30" s="215" t="s">
        <v>454</v>
      </c>
      <c r="AU30" s="215" t="s">
        <v>448</v>
      </c>
      <c r="AV30" s="215" t="s">
        <v>57</v>
      </c>
      <c r="AW30" s="215" t="s">
        <v>48</v>
      </c>
      <c r="AX30" s="215" t="s">
        <v>339</v>
      </c>
      <c r="BC30" s="193" t="str">
        <f>IFERROR((TP_DATA[[#This Row],[D, bottom '[m']]]+#REF!)/(2*#REF!/1000),"")</f>
        <v/>
      </c>
      <c r="BD30" s="193"/>
      <c r="BE30" s="193"/>
      <c r="BF30" s="193"/>
      <c r="BG30" s="193"/>
      <c r="BH30" s="193"/>
      <c r="BI30" s="193"/>
      <c r="BJ30" s="193"/>
      <c r="BK30" s="216"/>
      <c r="BN30" s="217"/>
      <c r="BO30" s="217"/>
      <c r="CC30" s="211" t="s">
        <v>580</v>
      </c>
      <c r="CD30" s="193" t="s">
        <v>338</v>
      </c>
      <c r="CE30" s="193" t="s">
        <v>476</v>
      </c>
      <c r="CF30" s="215" t="s">
        <v>579</v>
      </c>
      <c r="CG30" s="193" t="s">
        <v>448</v>
      </c>
      <c r="CH30" s="193" t="s">
        <v>57</v>
      </c>
      <c r="CI30" s="193" t="s">
        <v>57</v>
      </c>
      <c r="CJ30" s="215" t="s">
        <v>550</v>
      </c>
      <c r="CO30" s="193" t="str">
        <f>IFERROR((TOWER_DATA[[#This Row],[D, bottom '[m']]]+#REF!)/(2*#REF!/1000),"")</f>
        <v/>
      </c>
      <c r="CP30" s="193"/>
      <c r="CQ30" s="193"/>
      <c r="CR30" s="193"/>
      <c r="CS30" s="193"/>
      <c r="CT30" s="193"/>
      <c r="CU30" s="193"/>
      <c r="CV30" s="193"/>
      <c r="CX30" s="215">
        <v>12</v>
      </c>
      <c r="CY30" s="217">
        <v>140.79</v>
      </c>
      <c r="CZ30" s="217">
        <v>138.49</v>
      </c>
      <c r="DA30" s="215">
        <v>6.62</v>
      </c>
      <c r="DB30" s="215">
        <v>6.75</v>
      </c>
      <c r="DC30" s="215">
        <v>28</v>
      </c>
      <c r="DE30" s="215" t="s">
        <v>390</v>
      </c>
      <c r="DF30" s="215">
        <v>151.08000000000001</v>
      </c>
      <c r="DG30" s="215">
        <v>151.08000000000001</v>
      </c>
      <c r="DH30" s="215">
        <v>5000</v>
      </c>
      <c r="DN30" s="219"/>
      <c r="DP30" s="211"/>
      <c r="DT30" s="218"/>
      <c r="DU30" s="218"/>
      <c r="DZ30" s="216"/>
      <c r="EA30" s="215" t="s">
        <v>214</v>
      </c>
      <c r="EB30" s="215">
        <v>13</v>
      </c>
      <c r="EC30" s="215">
        <v>240</v>
      </c>
      <c r="ED30" s="215">
        <v>1102065</v>
      </c>
      <c r="EE30" s="215">
        <v>276287200</v>
      </c>
      <c r="EF30" s="215">
        <v>276287200</v>
      </c>
      <c r="EG30" s="215">
        <v>3.4</v>
      </c>
      <c r="EH30" s="215">
        <v>3.4</v>
      </c>
      <c r="EI30" s="215" t="s">
        <v>99</v>
      </c>
      <c r="EP30" s="216"/>
    </row>
    <row r="31" spans="1:146" s="215" customFormat="1" ht="18" customHeight="1" outlineLevel="1">
      <c r="A31" s="213"/>
      <c r="B31" s="303"/>
      <c r="C31" s="303"/>
      <c r="D31" s="214"/>
      <c r="E31" s="215" t="s">
        <v>480</v>
      </c>
      <c r="F31" s="193" t="s">
        <v>338</v>
      </c>
      <c r="G31" s="215" t="s">
        <v>441</v>
      </c>
      <c r="H31" s="215" t="s">
        <v>455</v>
      </c>
      <c r="I31" s="215" t="s">
        <v>448</v>
      </c>
      <c r="J31" s="215">
        <v>45</v>
      </c>
      <c r="K31" s="215" t="s">
        <v>48</v>
      </c>
      <c r="L31" s="215" t="s">
        <v>339</v>
      </c>
      <c r="Q31" s="193" t="str">
        <f>IFERROR((MP_DATA[[#This Row],[D, bottom '[m']]]+#REF!)/(2*#REF!/1000),"")</f>
        <v/>
      </c>
      <c r="R31" s="193"/>
      <c r="S31" s="193"/>
      <c r="T31" s="193"/>
      <c r="U31" s="193"/>
      <c r="V31" s="193"/>
      <c r="W31" s="193"/>
      <c r="X31" s="193"/>
      <c r="Y31" s="216"/>
      <c r="Z31" s="374">
        <v>13</v>
      </c>
      <c r="AA31" s="90">
        <v>-40.200000000000003</v>
      </c>
      <c r="AB31" s="90">
        <v>-43.8</v>
      </c>
      <c r="AC31" s="90">
        <v>9.8000000000000007</v>
      </c>
      <c r="AD31" s="90">
        <v>9.8000000000000007</v>
      </c>
      <c r="AE31" s="91">
        <v>88</v>
      </c>
      <c r="AQ31" s="211" t="s">
        <v>532</v>
      </c>
      <c r="AR31" s="215" t="s">
        <v>338</v>
      </c>
      <c r="AS31" s="215" t="s">
        <v>441</v>
      </c>
      <c r="AT31" s="215" t="s">
        <v>455</v>
      </c>
      <c r="AU31" s="215" t="s">
        <v>448</v>
      </c>
      <c r="AV31" s="215" t="s">
        <v>57</v>
      </c>
      <c r="AW31" s="215" t="s">
        <v>48</v>
      </c>
      <c r="AX31" s="215" t="s">
        <v>339</v>
      </c>
      <c r="BC31" s="193" t="str">
        <f>IFERROR((TP_DATA[[#This Row],[D, bottom '[m']]]+#REF!)/(2*#REF!/1000),"")</f>
        <v/>
      </c>
      <c r="BD31" s="193"/>
      <c r="BE31" s="193"/>
      <c r="BF31" s="193"/>
      <c r="BG31" s="193"/>
      <c r="BH31" s="193"/>
      <c r="BI31" s="193"/>
      <c r="BJ31" s="193"/>
      <c r="BK31" s="216"/>
      <c r="BN31" s="217"/>
      <c r="BO31" s="217"/>
      <c r="CC31" s="211" t="s">
        <v>575</v>
      </c>
      <c r="CD31" s="193" t="s">
        <v>338</v>
      </c>
      <c r="CE31" s="193" t="s">
        <v>476</v>
      </c>
      <c r="CF31" s="215" t="s">
        <v>574</v>
      </c>
      <c r="CG31" s="193" t="s">
        <v>448</v>
      </c>
      <c r="CH31" s="193" t="s">
        <v>57</v>
      </c>
      <c r="CI31" s="193" t="s">
        <v>57</v>
      </c>
      <c r="CJ31" s="215" t="s">
        <v>573</v>
      </c>
      <c r="CO31" s="193" t="str">
        <f>IFERROR((TOWER_DATA[[#This Row],[D, bottom '[m']]]+#REF!)/(2*#REF!/1000),"")</f>
        <v/>
      </c>
      <c r="CP31" s="193"/>
      <c r="CQ31" s="193"/>
      <c r="CR31" s="193"/>
      <c r="CS31" s="193"/>
      <c r="CT31" s="193"/>
      <c r="CU31" s="193"/>
      <c r="CV31" s="193"/>
      <c r="CX31" s="215">
        <v>13</v>
      </c>
      <c r="CY31" s="217">
        <v>138.49</v>
      </c>
      <c r="CZ31" s="217">
        <v>136.19</v>
      </c>
      <c r="DA31" s="215">
        <v>6.75</v>
      </c>
      <c r="DB31" s="215">
        <v>6.87</v>
      </c>
      <c r="DC31" s="215">
        <v>28</v>
      </c>
      <c r="DE31" s="215" t="s">
        <v>400</v>
      </c>
      <c r="DF31" s="215">
        <v>148.27000000000001</v>
      </c>
      <c r="DG31" s="215">
        <v>148.27000000000001</v>
      </c>
      <c r="DH31" s="215">
        <v>455</v>
      </c>
      <c r="DN31" s="219"/>
      <c r="DP31" s="211"/>
      <c r="DT31" s="218"/>
      <c r="DU31" s="218"/>
      <c r="DZ31" s="216"/>
      <c r="EP31" s="216"/>
    </row>
    <row r="32" spans="1:146" s="215" customFormat="1" ht="18" customHeight="1" outlineLevel="1">
      <c r="A32" s="213"/>
      <c r="B32" s="303"/>
      <c r="C32" s="303"/>
      <c r="D32" s="214"/>
      <c r="E32" s="215" t="s">
        <v>482</v>
      </c>
      <c r="F32" s="193" t="s">
        <v>338</v>
      </c>
      <c r="G32" s="215" t="s">
        <v>481</v>
      </c>
      <c r="H32" s="215" t="s">
        <v>456</v>
      </c>
      <c r="I32" s="215" t="s">
        <v>448</v>
      </c>
      <c r="J32" s="215">
        <v>43</v>
      </c>
      <c r="K32" s="215" t="s">
        <v>48</v>
      </c>
      <c r="L32" s="215" t="s">
        <v>339</v>
      </c>
      <c r="Q32" s="193" t="str">
        <f>IFERROR((MP_DATA[[#This Row],[D, bottom '[m']]]+#REF!)/(2*#REF!/1000),"")</f>
        <v/>
      </c>
      <c r="R32" s="193"/>
      <c r="S32" s="193"/>
      <c r="T32" s="193"/>
      <c r="U32" s="193"/>
      <c r="V32" s="193"/>
      <c r="W32" s="193"/>
      <c r="X32" s="193"/>
      <c r="Y32" s="216"/>
      <c r="Z32" s="374">
        <v>14</v>
      </c>
      <c r="AA32" s="90">
        <v>-43.8</v>
      </c>
      <c r="AB32" s="90">
        <v>-47.8</v>
      </c>
      <c r="AC32" s="90">
        <v>9.8000000000000007</v>
      </c>
      <c r="AD32" s="90">
        <v>9.8000000000000007</v>
      </c>
      <c r="AE32" s="91">
        <v>88</v>
      </c>
      <c r="AQ32" s="211" t="s">
        <v>534</v>
      </c>
      <c r="AR32" s="215" t="s">
        <v>338</v>
      </c>
      <c r="AS32" s="215" t="s">
        <v>481</v>
      </c>
      <c r="AT32" s="215" t="s">
        <v>533</v>
      </c>
      <c r="AU32" s="215" t="s">
        <v>448</v>
      </c>
      <c r="AV32" s="215" t="s">
        <v>57</v>
      </c>
      <c r="AW32" s="215" t="s">
        <v>48</v>
      </c>
      <c r="AX32" s="215" t="s">
        <v>339</v>
      </c>
      <c r="BC32" s="193" t="str">
        <f>IFERROR((TP_DATA[[#This Row],[D, bottom '[m']]]+#REF!)/(2*#REF!/1000),"")</f>
        <v/>
      </c>
      <c r="BD32" s="193"/>
      <c r="BE32" s="193"/>
      <c r="BF32" s="193"/>
      <c r="BG32" s="193"/>
      <c r="BH32" s="193"/>
      <c r="BI32" s="193"/>
      <c r="BJ32" s="193"/>
      <c r="BK32" s="216"/>
      <c r="BN32" s="217"/>
      <c r="BO32" s="217"/>
      <c r="CC32" s="211" t="s">
        <v>570</v>
      </c>
      <c r="CD32" s="193" t="s">
        <v>338</v>
      </c>
      <c r="CE32" s="193" t="s">
        <v>476</v>
      </c>
      <c r="CF32" s="215" t="s">
        <v>569</v>
      </c>
      <c r="CG32" s="193" t="s">
        <v>448</v>
      </c>
      <c r="CH32" s="193" t="s">
        <v>57</v>
      </c>
      <c r="CI32" s="382" t="s">
        <v>57</v>
      </c>
      <c r="CJ32" s="215" t="s">
        <v>568</v>
      </c>
      <c r="CO32" s="193" t="str">
        <f>IFERROR((TOWER_DATA[[#This Row],[D, bottom '[m']]]+#REF!)/(2*#REF!/1000),"")</f>
        <v/>
      </c>
      <c r="CP32" s="193"/>
      <c r="CQ32" s="193"/>
      <c r="CR32" s="193"/>
      <c r="CS32" s="193"/>
      <c r="CT32" s="193"/>
      <c r="CU32" s="193"/>
      <c r="CV32" s="193"/>
      <c r="CX32" s="215">
        <v>14</v>
      </c>
      <c r="CY32" s="217">
        <v>136.19</v>
      </c>
      <c r="CZ32" s="217">
        <v>133.88</v>
      </c>
      <c r="DA32" s="215">
        <v>6.87</v>
      </c>
      <c r="DB32" s="215">
        <v>7</v>
      </c>
      <c r="DC32" s="215">
        <v>28</v>
      </c>
      <c r="DE32" s="215" t="s">
        <v>401</v>
      </c>
      <c r="DF32" s="215">
        <v>146.19</v>
      </c>
      <c r="DG32" s="215">
        <v>146.19</v>
      </c>
      <c r="DH32" s="215">
        <v>7201</v>
      </c>
      <c r="DN32" s="219"/>
      <c r="DP32" s="211"/>
      <c r="DT32" s="218"/>
      <c r="DU32" s="218"/>
      <c r="DZ32" s="216"/>
      <c r="EP32" s="216"/>
    </row>
    <row r="33" spans="1:146" s="215" customFormat="1" ht="18" customHeight="1" outlineLevel="1">
      <c r="A33" s="213"/>
      <c r="B33" s="303"/>
      <c r="C33" s="303"/>
      <c r="D33" s="214"/>
      <c r="E33" s="218" t="s">
        <v>483</v>
      </c>
      <c r="F33" s="258" t="s">
        <v>338</v>
      </c>
      <c r="G33" s="215" t="s">
        <v>481</v>
      </c>
      <c r="H33" s="217" t="s">
        <v>447</v>
      </c>
      <c r="I33" s="217" t="s">
        <v>448</v>
      </c>
      <c r="J33" s="218">
        <v>43</v>
      </c>
      <c r="K33" s="215" t="s">
        <v>48</v>
      </c>
      <c r="L33" s="215" t="s">
        <v>339</v>
      </c>
      <c r="Q33" s="363" t="str">
        <f>IFERROR((MP_DATA[[#This Row],[D, bottom '[m']]]+#REF!)/(2*#REF!/1000),"")</f>
        <v/>
      </c>
      <c r="R33" s="193"/>
      <c r="S33" s="193"/>
      <c r="T33" s="193"/>
      <c r="U33" s="193"/>
      <c r="V33" s="193"/>
      <c r="W33" s="193"/>
      <c r="X33" s="193"/>
      <c r="Y33" s="216"/>
      <c r="Z33" s="374">
        <v>15</v>
      </c>
      <c r="AA33" s="90">
        <v>-47.8</v>
      </c>
      <c r="AB33" s="90">
        <v>-51.8</v>
      </c>
      <c r="AC33" s="90">
        <v>9.8000000000000007</v>
      </c>
      <c r="AD33" s="90">
        <v>9.8000000000000007</v>
      </c>
      <c r="AE33" s="91">
        <v>88</v>
      </c>
      <c r="AQ33" s="212" t="s">
        <v>535</v>
      </c>
      <c r="AR33" s="217" t="s">
        <v>338</v>
      </c>
      <c r="AS33" s="217" t="s">
        <v>481</v>
      </c>
      <c r="AT33" s="217" t="s">
        <v>527</v>
      </c>
      <c r="AU33" s="217" t="s">
        <v>448</v>
      </c>
      <c r="AV33" s="218" t="s">
        <v>57</v>
      </c>
      <c r="AW33" s="215" t="s">
        <v>48</v>
      </c>
      <c r="AX33" s="215" t="s">
        <v>339</v>
      </c>
      <c r="BC33" s="363" t="str">
        <f>IFERROR((TP_DATA[[#This Row],[D, bottom '[m']]]+#REF!)/(2*#REF!/1000),"")</f>
        <v/>
      </c>
      <c r="BD33" s="193"/>
      <c r="BE33" s="193"/>
      <c r="BF33" s="193"/>
      <c r="BG33" s="193"/>
      <c r="BH33" s="193"/>
      <c r="BI33" s="193"/>
      <c r="BJ33" s="193"/>
      <c r="BK33" s="216"/>
      <c r="BN33" s="217"/>
      <c r="BO33" s="217"/>
      <c r="CC33" s="212" t="s">
        <v>577</v>
      </c>
      <c r="CD33" s="258" t="s">
        <v>338</v>
      </c>
      <c r="CE33" s="258" t="s">
        <v>476</v>
      </c>
      <c r="CF33" s="217" t="s">
        <v>553</v>
      </c>
      <c r="CG33" s="258" t="s">
        <v>448</v>
      </c>
      <c r="CH33" s="383" t="s">
        <v>57</v>
      </c>
      <c r="CI33" s="382" t="s">
        <v>57</v>
      </c>
      <c r="CJ33" s="215" t="s">
        <v>576</v>
      </c>
      <c r="CO33" s="363" t="str">
        <f>IFERROR((TOWER_DATA[[#This Row],[D, bottom '[m']]]+#REF!)/(2*#REF!/1000),"")</f>
        <v/>
      </c>
      <c r="CP33" s="193"/>
      <c r="CQ33" s="193"/>
      <c r="CR33" s="193"/>
      <c r="CS33" s="193"/>
      <c r="CT33" s="193"/>
      <c r="CU33" s="193"/>
      <c r="CV33" s="193"/>
      <c r="CX33" s="215">
        <v>15</v>
      </c>
      <c r="CY33" s="217">
        <v>133.88</v>
      </c>
      <c r="CZ33" s="217">
        <v>131.58000000000001</v>
      </c>
      <c r="DA33" s="215">
        <v>7</v>
      </c>
      <c r="DB33" s="215">
        <v>7.12</v>
      </c>
      <c r="DC33" s="215">
        <v>28</v>
      </c>
      <c r="DE33" s="215" t="s">
        <v>402</v>
      </c>
      <c r="DF33" s="215">
        <v>143.34</v>
      </c>
      <c r="DG33" s="215">
        <v>143.34</v>
      </c>
      <c r="DH33" s="215">
        <v>4525</v>
      </c>
      <c r="DN33" s="219"/>
      <c r="DP33" s="211"/>
      <c r="DT33" s="218"/>
      <c r="DU33" s="218"/>
      <c r="DZ33" s="216"/>
      <c r="EP33" s="216"/>
    </row>
    <row r="34" spans="1:146" s="215" customFormat="1" ht="18" customHeight="1" outlineLevel="1">
      <c r="A34" s="213"/>
      <c r="B34" s="303"/>
      <c r="C34" s="303"/>
      <c r="D34" s="214"/>
      <c r="E34" s="218" t="s">
        <v>509</v>
      </c>
      <c r="F34" s="258" t="s">
        <v>338</v>
      </c>
      <c r="G34" s="215" t="s">
        <v>481</v>
      </c>
      <c r="H34" s="217" t="s">
        <v>454</v>
      </c>
      <c r="I34" s="217" t="s">
        <v>448</v>
      </c>
      <c r="J34" s="218">
        <v>44</v>
      </c>
      <c r="K34" s="215" t="s">
        <v>48</v>
      </c>
      <c r="L34" s="215" t="s">
        <v>468</v>
      </c>
      <c r="Q34" s="363" t="str">
        <f>IFERROR((MP_DATA[[#This Row],[D, bottom '[m']]]+#REF!)/(2*#REF!/1000),"")</f>
        <v/>
      </c>
      <c r="R34" s="193"/>
      <c r="S34" s="193"/>
      <c r="T34" s="193"/>
      <c r="U34" s="193"/>
      <c r="V34" s="193"/>
      <c r="W34" s="193"/>
      <c r="X34" s="193"/>
      <c r="Y34" s="216"/>
      <c r="Z34" s="374">
        <v>16</v>
      </c>
      <c r="AA34" s="90">
        <v>-51.8</v>
      </c>
      <c r="AB34" s="90">
        <v>-55.8</v>
      </c>
      <c r="AC34" s="90">
        <v>9.8000000000000007</v>
      </c>
      <c r="AD34" s="90">
        <v>9.8000000000000007</v>
      </c>
      <c r="AE34" s="91">
        <v>81</v>
      </c>
      <c r="AQ34" s="212" t="s">
        <v>540</v>
      </c>
      <c r="AR34" s="217" t="s">
        <v>338</v>
      </c>
      <c r="AS34" s="217" t="s">
        <v>481</v>
      </c>
      <c r="AT34" s="217" t="s">
        <v>454</v>
      </c>
      <c r="AU34" s="217" t="s">
        <v>448</v>
      </c>
      <c r="AV34" s="218" t="s">
        <v>57</v>
      </c>
      <c r="AW34" s="215" t="s">
        <v>48</v>
      </c>
      <c r="AX34" s="215" t="s">
        <v>530</v>
      </c>
      <c r="BC34" s="363" t="str">
        <f>IFERROR((TP_DATA[[#This Row],[D, bottom '[m']]]+#REF!)/(2*#REF!/1000),"")</f>
        <v/>
      </c>
      <c r="BD34" s="193"/>
      <c r="BE34" s="193"/>
      <c r="BF34" s="193"/>
      <c r="BG34" s="193"/>
      <c r="BH34" s="193"/>
      <c r="BI34" s="193"/>
      <c r="BJ34" s="193"/>
      <c r="BK34" s="216"/>
      <c r="BN34" s="217"/>
      <c r="BO34" s="217"/>
      <c r="CC34" s="212" t="s">
        <v>564</v>
      </c>
      <c r="CD34" s="258" t="s">
        <v>469</v>
      </c>
      <c r="CE34" s="258" t="s">
        <v>470</v>
      </c>
      <c r="CF34" s="217" t="s">
        <v>563</v>
      </c>
      <c r="CG34" s="258" t="s">
        <v>448</v>
      </c>
      <c r="CH34" s="383" t="s">
        <v>57</v>
      </c>
      <c r="CI34" s="382" t="s">
        <v>57</v>
      </c>
      <c r="CJ34" s="215" t="s">
        <v>562</v>
      </c>
      <c r="CO34" s="363" t="str">
        <f>IFERROR((TOWER_DATA[[#This Row],[D, bottom '[m']]]+#REF!)/(2*#REF!/1000),"")</f>
        <v/>
      </c>
      <c r="CP34" s="193"/>
      <c r="CQ34" s="193"/>
      <c r="CR34" s="193"/>
      <c r="CS34" s="193"/>
      <c r="CT34" s="193"/>
      <c r="CU34" s="193"/>
      <c r="CV34" s="193"/>
      <c r="CX34" s="215">
        <v>16</v>
      </c>
      <c r="CY34" s="217">
        <v>131.58000000000001</v>
      </c>
      <c r="CZ34" s="217">
        <v>129.28</v>
      </c>
      <c r="DA34" s="215">
        <v>7.12</v>
      </c>
      <c r="DB34" s="215">
        <v>7.24</v>
      </c>
      <c r="DC34" s="215">
        <v>29</v>
      </c>
      <c r="DE34" s="215" t="s">
        <v>403</v>
      </c>
      <c r="DF34" s="215">
        <v>143.19999999999999</v>
      </c>
      <c r="DG34" s="215">
        <v>143.19999999999999</v>
      </c>
      <c r="DH34" s="215">
        <v>4525</v>
      </c>
      <c r="DN34" s="219"/>
      <c r="DP34" s="211"/>
      <c r="DT34" s="218"/>
      <c r="DU34" s="218"/>
      <c r="DZ34" s="216"/>
      <c r="EP34" s="216"/>
    </row>
    <row r="35" spans="1:146" s="215" customFormat="1" ht="18" customHeight="1" outlineLevel="1">
      <c r="A35" s="213"/>
      <c r="B35" s="303"/>
      <c r="C35" s="303"/>
      <c r="D35" s="214"/>
      <c r="E35" s="218" t="s">
        <v>503</v>
      </c>
      <c r="F35" s="258" t="s">
        <v>338</v>
      </c>
      <c r="G35" s="215" t="s">
        <v>481</v>
      </c>
      <c r="H35" s="217" t="s">
        <v>461</v>
      </c>
      <c r="I35" s="217" t="s">
        <v>448</v>
      </c>
      <c r="J35" s="218">
        <v>43</v>
      </c>
      <c r="K35" s="215" t="s">
        <v>48</v>
      </c>
      <c r="L35" s="215" t="s">
        <v>462</v>
      </c>
      <c r="Q35" s="363" t="str">
        <f>IFERROR((MP_DATA[[#This Row],[D, bottom '[m']]]+#REF!)/(2*#REF!/1000),"")</f>
        <v/>
      </c>
      <c r="R35" s="193"/>
      <c r="S35" s="193"/>
      <c r="T35" s="193"/>
      <c r="U35" s="193"/>
      <c r="V35" s="193"/>
      <c r="W35" s="193"/>
      <c r="X35" s="193"/>
      <c r="Y35" s="216"/>
      <c r="Z35" s="374">
        <v>17</v>
      </c>
      <c r="AA35" s="90">
        <v>-55.8</v>
      </c>
      <c r="AB35" s="90">
        <v>-59.8</v>
      </c>
      <c r="AC35" s="90">
        <v>9.8000000000000007</v>
      </c>
      <c r="AD35" s="90">
        <v>9.8000000000000007</v>
      </c>
      <c r="AE35" s="91">
        <v>81</v>
      </c>
      <c r="AQ35" s="212" t="s">
        <v>537</v>
      </c>
      <c r="AR35" s="217" t="s">
        <v>338</v>
      </c>
      <c r="AS35" s="217" t="s">
        <v>481</v>
      </c>
      <c r="AT35" s="217" t="s">
        <v>528</v>
      </c>
      <c r="AU35" s="217" t="s">
        <v>448</v>
      </c>
      <c r="AV35" s="218" t="s">
        <v>57</v>
      </c>
      <c r="AW35" s="215" t="s">
        <v>48</v>
      </c>
      <c r="BC35" s="363" t="str">
        <f>IFERROR((TP_DATA[[#This Row],[D, bottom '[m']]]+#REF!)/(2*#REF!/1000),"")</f>
        <v/>
      </c>
      <c r="BD35" s="193"/>
      <c r="BE35" s="193"/>
      <c r="BF35" s="193"/>
      <c r="BG35" s="193"/>
      <c r="BH35" s="193"/>
      <c r="BI35" s="193"/>
      <c r="BJ35" s="193"/>
      <c r="BK35" s="216"/>
      <c r="BN35" s="217"/>
      <c r="BO35" s="217"/>
      <c r="CC35" s="212" t="s">
        <v>554</v>
      </c>
      <c r="CD35" s="258" t="s">
        <v>459</v>
      </c>
      <c r="CE35" s="258" t="s">
        <v>446</v>
      </c>
      <c r="CF35" s="217" t="s">
        <v>553</v>
      </c>
      <c r="CG35" s="258" t="s">
        <v>448</v>
      </c>
      <c r="CH35" s="383" t="s">
        <v>57</v>
      </c>
      <c r="CI35" s="382" t="s">
        <v>57</v>
      </c>
      <c r="CJ35" s="215" t="s">
        <v>552</v>
      </c>
      <c r="CO35" s="363" t="str">
        <f>IFERROR((TOWER_DATA[[#This Row],[D, bottom '[m']]]+#REF!)/(2*#REF!/1000),"")</f>
        <v/>
      </c>
      <c r="CP35" s="193"/>
      <c r="CQ35" s="193"/>
      <c r="CR35" s="193"/>
      <c r="CS35" s="193"/>
      <c r="CT35" s="193"/>
      <c r="CU35" s="193"/>
      <c r="CV35" s="193"/>
      <c r="CX35" s="215">
        <v>17</v>
      </c>
      <c r="CY35" s="217">
        <v>129.28</v>
      </c>
      <c r="CZ35" s="217">
        <v>126.98</v>
      </c>
      <c r="DA35" s="215">
        <v>7.24</v>
      </c>
      <c r="DB35" s="215">
        <v>7.37</v>
      </c>
      <c r="DC35" s="215">
        <v>29</v>
      </c>
      <c r="DE35" s="215" t="s">
        <v>404</v>
      </c>
      <c r="DF35" s="215">
        <v>141.87</v>
      </c>
      <c r="DG35" s="215">
        <v>141.87</v>
      </c>
      <c r="DH35" s="215">
        <v>5941</v>
      </c>
      <c r="DP35" s="211"/>
      <c r="DT35" s="218"/>
      <c r="DU35" s="218"/>
      <c r="DZ35" s="216"/>
      <c r="EP35" s="216"/>
    </row>
    <row r="36" spans="1:146" s="215" customFormat="1" ht="18" customHeight="1" outlineLevel="1">
      <c r="A36" s="213"/>
      <c r="B36" s="303"/>
      <c r="C36" s="303"/>
      <c r="D36" s="214"/>
      <c r="E36" s="218" t="s">
        <v>506</v>
      </c>
      <c r="F36" s="258" t="s">
        <v>338</v>
      </c>
      <c r="G36" s="215" t="s">
        <v>481</v>
      </c>
      <c r="H36" s="217" t="s">
        <v>463</v>
      </c>
      <c r="I36" s="217" t="s">
        <v>448</v>
      </c>
      <c r="J36" s="218">
        <v>43</v>
      </c>
      <c r="K36" s="215" t="s">
        <v>48</v>
      </c>
      <c r="L36" s="215" t="s">
        <v>464</v>
      </c>
      <c r="Q36" s="363" t="str">
        <f>IFERROR((MP_DATA[[#This Row],[D, bottom '[m']]]+#REF!)/(2*#REF!/1000),"")</f>
        <v/>
      </c>
      <c r="R36" s="193"/>
      <c r="S36" s="193"/>
      <c r="T36" s="193"/>
      <c r="U36" s="193"/>
      <c r="V36" s="193"/>
      <c r="W36" s="193"/>
      <c r="X36" s="193"/>
      <c r="Y36" s="216"/>
      <c r="Z36" s="374">
        <v>18</v>
      </c>
      <c r="AA36" s="90">
        <v>-59.8</v>
      </c>
      <c r="AB36" s="90">
        <v>-63.8</v>
      </c>
      <c r="AC36" s="90">
        <v>9.8000000000000007</v>
      </c>
      <c r="AD36" s="90">
        <v>9.8000000000000007</v>
      </c>
      <c r="AE36" s="91">
        <v>81</v>
      </c>
      <c r="AQ36" s="212" t="s">
        <v>539</v>
      </c>
      <c r="AR36" s="217" t="s">
        <v>338</v>
      </c>
      <c r="AS36" s="217" t="s">
        <v>481</v>
      </c>
      <c r="AT36" s="217" t="s">
        <v>538</v>
      </c>
      <c r="AU36" s="217" t="s">
        <v>448</v>
      </c>
      <c r="AV36" s="218" t="s">
        <v>57</v>
      </c>
      <c r="AW36" s="215" t="s">
        <v>48</v>
      </c>
      <c r="AX36" s="215" t="s">
        <v>529</v>
      </c>
      <c r="BC36" s="363" t="str">
        <f>IFERROR((TP_DATA[[#This Row],[D, bottom '[m']]]+#REF!)/(2*#REF!/1000),"")</f>
        <v/>
      </c>
      <c r="BD36" s="193"/>
      <c r="BE36" s="193"/>
      <c r="BF36" s="193"/>
      <c r="BG36" s="193"/>
      <c r="BH36" s="193"/>
      <c r="BI36" s="193"/>
      <c r="BJ36" s="193"/>
      <c r="BK36" s="216"/>
      <c r="BN36" s="217"/>
      <c r="BO36" s="217"/>
      <c r="CC36" s="212" t="s">
        <v>557</v>
      </c>
      <c r="CD36" s="258" t="s">
        <v>459</v>
      </c>
      <c r="CE36" s="258" t="s">
        <v>446</v>
      </c>
      <c r="CF36" s="217" t="s">
        <v>556</v>
      </c>
      <c r="CG36" s="258" t="s">
        <v>448</v>
      </c>
      <c r="CH36" s="383" t="s">
        <v>57</v>
      </c>
      <c r="CI36" s="382" t="s">
        <v>57</v>
      </c>
      <c r="CJ36" s="346" t="s">
        <v>555</v>
      </c>
      <c r="CO36" s="363" t="str">
        <f>IFERROR((TOWER_DATA[[#This Row],[D, bottom '[m']]]+#REF!)/(2*#REF!/1000),"")</f>
        <v/>
      </c>
      <c r="CP36" s="193"/>
      <c r="CQ36" s="193"/>
      <c r="CR36" s="193"/>
      <c r="CS36" s="193"/>
      <c r="CT36" s="193"/>
      <c r="CU36" s="193"/>
      <c r="CV36" s="193"/>
      <c r="CX36" s="215">
        <v>18</v>
      </c>
      <c r="CY36" s="217">
        <v>126.98</v>
      </c>
      <c r="CZ36" s="217">
        <v>124.68</v>
      </c>
      <c r="DA36" s="215">
        <v>7.37</v>
      </c>
      <c r="DB36" s="215">
        <v>7.49</v>
      </c>
      <c r="DC36" s="215">
        <v>29</v>
      </c>
      <c r="DE36" s="215" t="s">
        <v>407</v>
      </c>
      <c r="DF36" s="215">
        <v>129.27000000000001</v>
      </c>
      <c r="DG36" s="215">
        <v>129.27000000000001</v>
      </c>
      <c r="DH36" s="215">
        <v>1327</v>
      </c>
      <c r="DP36" s="211"/>
      <c r="DT36" s="218"/>
      <c r="DU36" s="218"/>
      <c r="DZ36" s="216"/>
      <c r="EP36" s="216"/>
    </row>
    <row r="37" spans="1:146" s="215" customFormat="1" ht="18" customHeight="1" outlineLevel="1">
      <c r="A37" s="213"/>
      <c r="B37" s="303"/>
      <c r="C37" s="303"/>
      <c r="D37" s="214"/>
      <c r="E37" s="218" t="s">
        <v>484</v>
      </c>
      <c r="F37" s="258" t="s">
        <v>338</v>
      </c>
      <c r="G37" s="217" t="s">
        <v>481</v>
      </c>
      <c r="H37" s="217" t="s">
        <v>457</v>
      </c>
      <c r="I37" s="217" t="s">
        <v>448</v>
      </c>
      <c r="J37" s="218">
        <v>45</v>
      </c>
      <c r="K37" s="215" t="s">
        <v>48</v>
      </c>
      <c r="L37" s="215" t="s">
        <v>339</v>
      </c>
      <c r="Q37" s="363" t="str">
        <f>IFERROR((MP_DATA[[#This Row],[D, bottom '[m']]]+#REF!)/(2*#REF!/1000),"")</f>
        <v/>
      </c>
      <c r="R37" s="193"/>
      <c r="S37" s="193"/>
      <c r="T37" s="193"/>
      <c r="U37" s="193"/>
      <c r="V37" s="193"/>
      <c r="W37" s="193"/>
      <c r="X37" s="193"/>
      <c r="Y37" s="216"/>
      <c r="Z37" s="374">
        <v>19</v>
      </c>
      <c r="AA37" s="90">
        <v>-63.8</v>
      </c>
      <c r="AB37" s="90">
        <v>-67.599999999999994</v>
      </c>
      <c r="AC37" s="90">
        <v>9.8000000000000007</v>
      </c>
      <c r="AD37" s="90">
        <v>9.8000000000000007</v>
      </c>
      <c r="AE37" s="91">
        <v>81</v>
      </c>
      <c r="AQ37" s="212" t="s">
        <v>585</v>
      </c>
      <c r="AR37" s="217" t="s">
        <v>469</v>
      </c>
      <c r="AS37" s="217" t="s">
        <v>476</v>
      </c>
      <c r="AT37" s="217" t="s">
        <v>513</v>
      </c>
      <c r="AU37" s="217" t="s">
        <v>448</v>
      </c>
      <c r="AV37" s="218" t="s">
        <v>57</v>
      </c>
      <c r="AW37" s="215" t="s">
        <v>48</v>
      </c>
      <c r="AX37" s="215" t="s">
        <v>548</v>
      </c>
      <c r="BC37" s="363" t="str">
        <f>IFERROR((TP_DATA[[#This Row],[D, bottom '[m']]]+#REF!)/(2*#REF!/1000),"")</f>
        <v/>
      </c>
      <c r="BD37" s="193"/>
      <c r="BE37" s="193"/>
      <c r="BF37" s="193"/>
      <c r="BG37" s="193"/>
      <c r="BH37" s="193"/>
      <c r="BI37" s="193"/>
      <c r="BJ37" s="193"/>
      <c r="BK37" s="216"/>
      <c r="BN37" s="217"/>
      <c r="BO37" s="217"/>
      <c r="CC37" s="212" t="s">
        <v>561</v>
      </c>
      <c r="CD37" s="258" t="s">
        <v>459</v>
      </c>
      <c r="CE37" s="258" t="s">
        <v>558</v>
      </c>
      <c r="CF37" s="217" t="s">
        <v>560</v>
      </c>
      <c r="CG37" s="258" t="s">
        <v>448</v>
      </c>
      <c r="CH37" s="383" t="s">
        <v>57</v>
      </c>
      <c r="CI37" s="193" t="s">
        <v>57</v>
      </c>
      <c r="CJ37" s="346" t="s">
        <v>559</v>
      </c>
      <c r="CO37" s="363" t="str">
        <f>IFERROR((TOWER_DATA[[#This Row],[D, bottom '[m']]]+#REF!)/(2*#REF!/1000),"")</f>
        <v/>
      </c>
      <c r="CP37" s="193"/>
      <c r="CQ37" s="193"/>
      <c r="CR37" s="193"/>
      <c r="CS37" s="193"/>
      <c r="CT37" s="193"/>
      <c r="CU37" s="193"/>
      <c r="CV37" s="193"/>
      <c r="CX37" s="215">
        <v>19</v>
      </c>
      <c r="CY37" s="217">
        <v>124.68</v>
      </c>
      <c r="CZ37" s="217">
        <v>122.38</v>
      </c>
      <c r="DA37" s="215">
        <v>7.49</v>
      </c>
      <c r="DB37" s="215">
        <v>7.62</v>
      </c>
      <c r="DC37" s="215">
        <v>30</v>
      </c>
      <c r="DE37" s="215" t="s">
        <v>405</v>
      </c>
      <c r="DF37" s="215">
        <v>129.27000000000001</v>
      </c>
      <c r="DG37" s="215">
        <v>129.27000000000001</v>
      </c>
      <c r="DH37" s="215">
        <v>1008</v>
      </c>
      <c r="DP37" s="211"/>
      <c r="DT37" s="218"/>
      <c r="DU37" s="218"/>
      <c r="DZ37" s="216"/>
      <c r="EP37" s="216"/>
    </row>
    <row r="38" spans="1:146" s="215" customFormat="1" ht="18" customHeight="1" outlineLevel="1">
      <c r="A38" s="213"/>
      <c r="B38" s="303"/>
      <c r="C38" s="303"/>
      <c r="D38" s="214"/>
      <c r="E38" s="218" t="s">
        <v>485</v>
      </c>
      <c r="F38" s="258" t="s">
        <v>338</v>
      </c>
      <c r="G38" s="217" t="s">
        <v>481</v>
      </c>
      <c r="H38" s="217" t="s">
        <v>458</v>
      </c>
      <c r="I38" s="217" t="s">
        <v>448</v>
      </c>
      <c r="J38" s="218">
        <v>45</v>
      </c>
      <c r="K38" s="215" t="s">
        <v>48</v>
      </c>
      <c r="L38" s="215" t="s">
        <v>339</v>
      </c>
      <c r="Q38" s="193"/>
      <c r="R38" s="193"/>
      <c r="S38" s="193"/>
      <c r="T38" s="193"/>
      <c r="U38" s="193"/>
      <c r="V38" s="193"/>
      <c r="W38" s="193"/>
      <c r="X38" s="193"/>
      <c r="Y38" s="216"/>
      <c r="Z38" s="374">
        <v>20</v>
      </c>
      <c r="AA38" s="90">
        <v>-67.599999999999994</v>
      </c>
      <c r="AB38" s="90">
        <v>-70.599999999999994</v>
      </c>
      <c r="AC38" s="90">
        <v>9.8000000000000007</v>
      </c>
      <c r="AD38" s="90">
        <v>9.8000000000000007</v>
      </c>
      <c r="AE38" s="91">
        <v>81</v>
      </c>
      <c r="AQ38" s="212" t="s">
        <v>584</v>
      </c>
      <c r="AR38" s="217" t="s">
        <v>469</v>
      </c>
      <c r="AS38" s="217" t="s">
        <v>476</v>
      </c>
      <c r="AT38" s="217" t="s">
        <v>513</v>
      </c>
      <c r="AU38" s="217" t="s">
        <v>448</v>
      </c>
      <c r="AV38" s="218" t="s">
        <v>57</v>
      </c>
      <c r="AW38" s="215" t="s">
        <v>48</v>
      </c>
      <c r="AX38" s="215" t="s">
        <v>548</v>
      </c>
      <c r="BC38" s="193"/>
      <c r="BD38" s="193"/>
      <c r="BE38" s="193"/>
      <c r="BF38" s="193"/>
      <c r="BG38" s="193"/>
      <c r="BH38" s="193"/>
      <c r="BI38" s="193"/>
      <c r="BJ38" s="193"/>
      <c r="BK38" s="216"/>
      <c r="BN38" s="217"/>
      <c r="BO38" s="217"/>
      <c r="CC38" s="212" t="s">
        <v>366</v>
      </c>
      <c r="CD38" s="258">
        <v>1</v>
      </c>
      <c r="CE38" s="258" t="s">
        <v>477</v>
      </c>
      <c r="CF38" s="217" t="s">
        <v>478</v>
      </c>
      <c r="CG38" s="258" t="s">
        <v>490</v>
      </c>
      <c r="CH38" s="383">
        <v>0</v>
      </c>
      <c r="CI38" s="193" t="s">
        <v>48</v>
      </c>
      <c r="CO38" s="193"/>
      <c r="CP38" s="193"/>
      <c r="CQ38" s="193"/>
      <c r="CR38" s="193"/>
      <c r="CS38" s="193"/>
      <c r="CT38" s="193"/>
      <c r="CU38" s="193"/>
      <c r="CV38" s="193"/>
      <c r="CX38" s="215">
        <v>20</v>
      </c>
      <c r="CY38" s="217">
        <v>122.38</v>
      </c>
      <c r="CZ38" s="217">
        <v>120.07</v>
      </c>
      <c r="DA38" s="215">
        <v>7.62</v>
      </c>
      <c r="DB38" s="215">
        <v>7.74</v>
      </c>
      <c r="DC38" s="215">
        <v>30</v>
      </c>
      <c r="DE38" s="215" t="s">
        <v>406</v>
      </c>
      <c r="DF38" s="215">
        <v>129.27000000000001</v>
      </c>
      <c r="DG38" s="215">
        <v>129.27000000000001</v>
      </c>
      <c r="DH38" s="215">
        <v>6854</v>
      </c>
      <c r="DP38" s="211"/>
      <c r="DT38" s="218"/>
      <c r="DU38" s="218"/>
      <c r="DZ38" s="216"/>
      <c r="EP38" s="216"/>
    </row>
    <row r="39" spans="1:146" s="215" customFormat="1" ht="18" customHeight="1" outlineLevel="1">
      <c r="A39" s="213"/>
      <c r="B39" s="303"/>
      <c r="C39" s="303"/>
      <c r="D39" s="214"/>
      <c r="E39" s="218" t="s">
        <v>507</v>
      </c>
      <c r="F39" s="258" t="s">
        <v>338</v>
      </c>
      <c r="G39" s="217" t="s">
        <v>481</v>
      </c>
      <c r="H39" s="217" t="s">
        <v>465</v>
      </c>
      <c r="I39" s="217" t="s">
        <v>448</v>
      </c>
      <c r="J39" s="218">
        <v>45</v>
      </c>
      <c r="K39" s="215" t="s">
        <v>48</v>
      </c>
      <c r="L39" s="215" t="s">
        <v>466</v>
      </c>
      <c r="Q39" s="193"/>
      <c r="R39" s="193"/>
      <c r="S39" s="193"/>
      <c r="T39" s="193"/>
      <c r="U39" s="193"/>
      <c r="V39" s="193"/>
      <c r="W39" s="193"/>
      <c r="X39" s="193"/>
      <c r="Y39" s="216"/>
      <c r="Z39" s="374">
        <v>21</v>
      </c>
      <c r="AA39" s="90">
        <v>-70.599999999999994</v>
      </c>
      <c r="AB39" s="90">
        <v>-73.599999999999994</v>
      </c>
      <c r="AC39" s="90">
        <v>9.8000000000000007</v>
      </c>
      <c r="AD39" s="90">
        <v>9.8000000000000007</v>
      </c>
      <c r="AE39" s="91">
        <v>87</v>
      </c>
      <c r="AQ39" s="212" t="s">
        <v>544</v>
      </c>
      <c r="AR39" s="217" t="s">
        <v>469</v>
      </c>
      <c r="AS39" s="217" t="s">
        <v>470</v>
      </c>
      <c r="AT39" s="217" t="s">
        <v>543</v>
      </c>
      <c r="AU39" s="217" t="s">
        <v>448</v>
      </c>
      <c r="AV39" s="218" t="s">
        <v>57</v>
      </c>
      <c r="AW39" s="215" t="s">
        <v>48</v>
      </c>
      <c r="AX39" s="215" t="s">
        <v>542</v>
      </c>
      <c r="BC39" s="193"/>
      <c r="BD39" s="193"/>
      <c r="BE39" s="193"/>
      <c r="BF39" s="193"/>
      <c r="BG39" s="193"/>
      <c r="BH39" s="193"/>
      <c r="BI39" s="193"/>
      <c r="BJ39" s="193"/>
      <c r="BK39" s="216"/>
      <c r="BN39" s="217"/>
      <c r="BO39" s="217"/>
      <c r="CC39" s="212"/>
      <c r="CD39" s="258"/>
      <c r="CE39" s="258"/>
      <c r="CF39" s="217"/>
      <c r="CG39" s="258"/>
      <c r="CH39" s="383"/>
      <c r="CI39" s="193"/>
      <c r="CJ39" s="346"/>
      <c r="CO39" s="193"/>
      <c r="CP39" s="193"/>
      <c r="CQ39" s="193"/>
      <c r="CR39" s="193"/>
      <c r="CS39" s="193"/>
      <c r="CT39" s="193"/>
      <c r="CU39" s="193"/>
      <c r="CV39" s="193"/>
      <c r="CX39" s="215">
        <v>21</v>
      </c>
      <c r="CY39" s="217">
        <v>120.07</v>
      </c>
      <c r="CZ39" s="217">
        <v>117.77</v>
      </c>
      <c r="DA39" s="215">
        <v>7.74</v>
      </c>
      <c r="DB39" s="215">
        <v>7.87</v>
      </c>
      <c r="DC39" s="215">
        <v>30</v>
      </c>
      <c r="DE39" s="215" t="s">
        <v>408</v>
      </c>
      <c r="DF39" s="215">
        <v>115.34</v>
      </c>
      <c r="DG39" s="215">
        <v>115.34</v>
      </c>
      <c r="DH39" s="215">
        <v>6660</v>
      </c>
      <c r="DP39" s="211"/>
      <c r="DT39" s="218"/>
      <c r="DU39" s="218"/>
      <c r="DZ39" s="216"/>
      <c r="EP39" s="216"/>
    </row>
    <row r="40" spans="1:146" s="215" customFormat="1" ht="18" customHeight="1" outlineLevel="1">
      <c r="A40" s="213"/>
      <c r="B40" s="303"/>
      <c r="C40" s="303"/>
      <c r="D40" s="214"/>
      <c r="E40" s="218" t="s">
        <v>508</v>
      </c>
      <c r="F40" s="258" t="s">
        <v>338</v>
      </c>
      <c r="G40" s="217" t="s">
        <v>481</v>
      </c>
      <c r="H40" s="217" t="s">
        <v>467</v>
      </c>
      <c r="I40" s="217" t="s">
        <v>448</v>
      </c>
      <c r="J40" s="218">
        <v>45</v>
      </c>
      <c r="K40" s="215" t="s">
        <v>48</v>
      </c>
      <c r="L40" s="215" t="s">
        <v>464</v>
      </c>
      <c r="Q40" s="193"/>
      <c r="R40" s="193"/>
      <c r="S40" s="193"/>
      <c r="T40" s="193"/>
      <c r="U40" s="193"/>
      <c r="V40" s="193"/>
      <c r="W40" s="193"/>
      <c r="X40" s="193"/>
      <c r="Y40" s="216"/>
      <c r="Z40" s="374">
        <v>22</v>
      </c>
      <c r="AA40" s="90">
        <v>-73.599999999999994</v>
      </c>
      <c r="AB40" s="90">
        <v>-76.599999999999994</v>
      </c>
      <c r="AC40" s="90">
        <v>9.8000000000000007</v>
      </c>
      <c r="AD40" s="90">
        <v>9.8000000000000007</v>
      </c>
      <c r="AE40" s="91">
        <v>95</v>
      </c>
      <c r="AQ40" s="212" t="s">
        <v>541</v>
      </c>
      <c r="AR40" s="217" t="s">
        <v>469</v>
      </c>
      <c r="AS40" s="217" t="s">
        <v>470</v>
      </c>
      <c r="AT40" s="217" t="s">
        <v>510</v>
      </c>
      <c r="AU40" s="217" t="s">
        <v>448</v>
      </c>
      <c r="AV40" s="218" t="s">
        <v>57</v>
      </c>
      <c r="AW40" s="215" t="s">
        <v>48</v>
      </c>
      <c r="AX40" s="215" t="s">
        <v>511</v>
      </c>
      <c r="BC40" s="193"/>
      <c r="BD40" s="193"/>
      <c r="BE40" s="193"/>
      <c r="BF40" s="193"/>
      <c r="BG40" s="193"/>
      <c r="BH40" s="193"/>
      <c r="BI40" s="193"/>
      <c r="BJ40" s="193"/>
      <c r="BK40" s="216"/>
      <c r="BN40" s="217"/>
      <c r="BO40" s="217"/>
      <c r="CC40" s="212"/>
      <c r="CD40" s="258"/>
      <c r="CE40" s="258"/>
      <c r="CF40" s="217"/>
      <c r="CG40" s="258"/>
      <c r="CH40" s="383"/>
      <c r="CI40" s="193"/>
      <c r="CO40" s="193"/>
      <c r="CP40" s="193"/>
      <c r="CQ40" s="193"/>
      <c r="CR40" s="193"/>
      <c r="CS40" s="193"/>
      <c r="CT40" s="193"/>
      <c r="CU40" s="193"/>
      <c r="CV40" s="193"/>
      <c r="CX40" s="215">
        <v>22</v>
      </c>
      <c r="CY40" s="217">
        <v>117.77</v>
      </c>
      <c r="CZ40" s="217">
        <v>115.42</v>
      </c>
      <c r="DA40" s="215">
        <v>7.87</v>
      </c>
      <c r="DB40" s="215">
        <v>8</v>
      </c>
      <c r="DC40" s="215">
        <v>36</v>
      </c>
      <c r="DE40" s="215" t="s">
        <v>409</v>
      </c>
      <c r="DF40" s="215">
        <v>115.2</v>
      </c>
      <c r="DG40" s="215">
        <v>115.2</v>
      </c>
      <c r="DH40" s="215">
        <v>6660</v>
      </c>
      <c r="DP40" s="211"/>
      <c r="DT40" s="218"/>
      <c r="DU40" s="218"/>
      <c r="DZ40" s="216"/>
      <c r="EP40" s="216"/>
    </row>
    <row r="41" spans="1:146" s="215" customFormat="1" ht="18" customHeight="1" outlineLevel="1">
      <c r="A41" s="213"/>
      <c r="B41" s="303"/>
      <c r="C41" s="303"/>
      <c r="D41" s="214"/>
      <c r="E41" s="218" t="s">
        <v>523</v>
      </c>
      <c r="F41" s="258" t="s">
        <v>469</v>
      </c>
      <c r="G41" s="217" t="s">
        <v>476</v>
      </c>
      <c r="H41" s="217" t="s">
        <v>513</v>
      </c>
      <c r="I41" s="217" t="s">
        <v>448</v>
      </c>
      <c r="J41" s="218">
        <v>42</v>
      </c>
      <c r="K41" s="215" t="s">
        <v>48</v>
      </c>
      <c r="L41" s="215" t="s">
        <v>521</v>
      </c>
      <c r="Q41" s="193"/>
      <c r="R41" s="193"/>
      <c r="S41" s="193"/>
      <c r="T41" s="193"/>
      <c r="U41" s="193"/>
      <c r="V41" s="193"/>
      <c r="W41" s="193"/>
      <c r="X41" s="193"/>
      <c r="Y41" s="216"/>
      <c r="Z41" s="374">
        <v>23</v>
      </c>
      <c r="AA41" s="90">
        <v>-76.599999999999994</v>
      </c>
      <c r="AB41" s="90">
        <v>-79.62</v>
      </c>
      <c r="AC41" s="90">
        <v>9.8000000000000007</v>
      </c>
      <c r="AD41" s="90">
        <v>9.8000000000000007</v>
      </c>
      <c r="AE41" s="91">
        <v>105</v>
      </c>
      <c r="AQ41" s="212" t="s">
        <v>546</v>
      </c>
      <c r="AR41" s="217" t="s">
        <v>471</v>
      </c>
      <c r="AS41" s="217" t="s">
        <v>516</v>
      </c>
      <c r="AT41" s="217" t="s">
        <v>524</v>
      </c>
      <c r="AU41" s="217" t="s">
        <v>448</v>
      </c>
      <c r="AV41" s="218" t="s">
        <v>57</v>
      </c>
      <c r="AW41" s="215" t="s">
        <v>472</v>
      </c>
      <c r="AX41" s="215" t="s">
        <v>473</v>
      </c>
      <c r="BC41" s="193"/>
      <c r="BD41" s="193"/>
      <c r="BE41" s="193"/>
      <c r="BF41" s="193"/>
      <c r="BG41" s="193"/>
      <c r="BH41" s="193"/>
      <c r="BI41" s="193"/>
      <c r="BJ41" s="193"/>
      <c r="BK41" s="216"/>
      <c r="BM41" s="219"/>
      <c r="BN41" s="221"/>
      <c r="BO41" s="221"/>
      <c r="BP41" s="219"/>
      <c r="BQ41" s="219"/>
      <c r="BR41" s="219"/>
      <c r="CC41" s="212"/>
      <c r="CD41" s="258"/>
      <c r="CE41" s="258"/>
      <c r="CF41" s="217"/>
      <c r="CG41" s="258"/>
      <c r="CH41" s="383"/>
      <c r="CI41" s="193"/>
      <c r="CO41" s="193"/>
      <c r="CP41" s="193"/>
      <c r="CQ41" s="193"/>
      <c r="CR41" s="193"/>
      <c r="CS41" s="193"/>
      <c r="CT41" s="193"/>
      <c r="CU41" s="193"/>
      <c r="CV41" s="193"/>
      <c r="CX41" s="215">
        <v>23</v>
      </c>
      <c r="CY41" s="217">
        <v>115.42</v>
      </c>
      <c r="CZ41" s="217">
        <v>115.27</v>
      </c>
      <c r="DA41" s="215">
        <v>8</v>
      </c>
      <c r="DB41" s="215">
        <v>8</v>
      </c>
      <c r="DC41" s="215">
        <v>36</v>
      </c>
      <c r="DE41" s="215" t="s">
        <v>410</v>
      </c>
      <c r="DF41" s="215">
        <v>113.87</v>
      </c>
      <c r="DG41" s="215">
        <v>113.87</v>
      </c>
      <c r="DH41" s="215">
        <v>9000</v>
      </c>
      <c r="DP41" s="211"/>
      <c r="DT41" s="218"/>
      <c r="DU41" s="218"/>
      <c r="DZ41" s="216"/>
      <c r="EP41" s="216"/>
    </row>
    <row r="42" spans="1:146" s="215" customFormat="1" ht="18" customHeight="1" outlineLevel="1">
      <c r="A42" s="213"/>
      <c r="B42" s="303"/>
      <c r="C42" s="303"/>
      <c r="D42" s="214"/>
      <c r="E42" s="218" t="s">
        <v>515</v>
      </c>
      <c r="F42" s="258" t="s">
        <v>469</v>
      </c>
      <c r="G42" s="217" t="s">
        <v>470</v>
      </c>
      <c r="H42" s="217" t="s">
        <v>513</v>
      </c>
      <c r="I42" s="217" t="s">
        <v>448</v>
      </c>
      <c r="J42" s="218">
        <v>42</v>
      </c>
      <c r="K42" s="215" t="s">
        <v>48</v>
      </c>
      <c r="L42" s="215" t="s">
        <v>514</v>
      </c>
      <c r="Q42" s="363" t="str">
        <f>IFERROR((MP_DATA[[#This Row],[D, bottom '[m']]]+#REF!)/(2*#REF!/1000),"")</f>
        <v/>
      </c>
      <c r="R42" s="193"/>
      <c r="S42" s="193"/>
      <c r="T42" s="193"/>
      <c r="U42" s="193"/>
      <c r="V42" s="193"/>
      <c r="W42" s="193"/>
      <c r="X42" s="193"/>
      <c r="Y42" s="216"/>
      <c r="Z42" s="374"/>
      <c r="AA42" s="90"/>
      <c r="AB42" s="90"/>
      <c r="AC42" s="90"/>
      <c r="AD42" s="90"/>
      <c r="AE42" s="91"/>
      <c r="AQ42" s="212" t="s">
        <v>366</v>
      </c>
      <c r="AR42" s="217">
        <v>1</v>
      </c>
      <c r="AS42" s="217" t="s">
        <v>477</v>
      </c>
      <c r="AT42" s="217" t="s">
        <v>478</v>
      </c>
      <c r="AU42" s="217" t="s">
        <v>490</v>
      </c>
      <c r="AV42" s="218">
        <v>0</v>
      </c>
      <c r="AW42" s="215" t="s">
        <v>48</v>
      </c>
      <c r="BC42" s="363" t="str">
        <f>IFERROR((TP_DATA[[#This Row],[D, bottom '[m']]]+#REF!)/(2*#REF!/1000),"")</f>
        <v/>
      </c>
      <c r="BD42" s="193"/>
      <c r="BE42" s="193"/>
      <c r="BF42" s="193"/>
      <c r="BG42" s="193"/>
      <c r="BH42" s="193"/>
      <c r="BI42" s="193"/>
      <c r="BJ42" s="193"/>
      <c r="BK42" s="216"/>
      <c r="BM42" s="219"/>
      <c r="BN42" s="221"/>
      <c r="BO42" s="221"/>
      <c r="BP42" s="219"/>
      <c r="BQ42" s="219"/>
      <c r="BR42" s="219"/>
      <c r="CC42" s="350"/>
      <c r="CD42" s="384"/>
      <c r="CE42" s="384"/>
      <c r="CF42" s="53"/>
      <c r="CG42" s="193"/>
      <c r="CH42" s="384"/>
      <c r="CI42" s="384"/>
      <c r="CJ42" s="347"/>
      <c r="CK42" s="347"/>
      <c r="CL42" s="347"/>
      <c r="CM42" s="347"/>
      <c r="CO42" s="363" t="str">
        <f>IFERROR((TOWER_DATA[[#This Row],[D, bottom '[m']]]+#REF!)/(2*#REF!/1000),"")</f>
        <v/>
      </c>
      <c r="CP42" s="193"/>
      <c r="CQ42" s="193"/>
      <c r="CR42" s="193"/>
      <c r="CS42" s="193"/>
      <c r="CT42" s="193"/>
      <c r="CU42" s="193"/>
      <c r="CV42" s="193"/>
      <c r="CX42" s="215">
        <v>24</v>
      </c>
      <c r="CY42" s="217">
        <v>115.27</v>
      </c>
      <c r="CZ42" s="217">
        <v>115.12</v>
      </c>
      <c r="DA42" s="215">
        <v>8</v>
      </c>
      <c r="DB42" s="215">
        <v>8</v>
      </c>
      <c r="DC42" s="215">
        <v>36</v>
      </c>
      <c r="DE42" s="215" t="s">
        <v>413</v>
      </c>
      <c r="DF42" s="215">
        <v>99.31</v>
      </c>
      <c r="DG42" s="215">
        <v>99.31</v>
      </c>
      <c r="DH42" s="215">
        <v>1669</v>
      </c>
      <c r="DP42" s="211"/>
      <c r="DT42" s="218"/>
      <c r="DU42" s="218"/>
      <c r="DZ42" s="216"/>
      <c r="EP42" s="216"/>
    </row>
    <row r="43" spans="1:146" s="215" customFormat="1" ht="18" customHeight="1" outlineLevel="1">
      <c r="A43" s="213"/>
      <c r="B43" s="303"/>
      <c r="C43" s="303"/>
      <c r="D43" s="214"/>
      <c r="E43" s="218" t="s">
        <v>512</v>
      </c>
      <c r="F43" s="258" t="s">
        <v>469</v>
      </c>
      <c r="G43" s="217" t="s">
        <v>470</v>
      </c>
      <c r="H43" s="217" t="s">
        <v>510</v>
      </c>
      <c r="I43" s="217" t="s">
        <v>448</v>
      </c>
      <c r="J43" s="218">
        <v>42</v>
      </c>
      <c r="K43" s="215" t="s">
        <v>48</v>
      </c>
      <c r="L43" s="215" t="s">
        <v>511</v>
      </c>
      <c r="Q43" s="363" t="str">
        <f>IFERROR((MP_DATA[[#This Row],[D, bottom '[m']]]+#REF!)/(2*#REF!/1000),"")</f>
        <v/>
      </c>
      <c r="R43" s="193"/>
      <c r="S43" s="193"/>
      <c r="T43" s="193"/>
      <c r="U43" s="193"/>
      <c r="V43" s="193"/>
      <c r="W43" s="193"/>
      <c r="X43" s="193"/>
      <c r="Y43" s="216"/>
      <c r="Z43" s="374"/>
      <c r="AA43" s="90"/>
      <c r="AB43" s="90"/>
      <c r="AC43" s="90"/>
      <c r="AD43" s="90"/>
      <c r="AE43" s="91"/>
      <c r="AQ43" s="212"/>
      <c r="AR43" s="217"/>
      <c r="AS43" s="217"/>
      <c r="AT43" s="217"/>
      <c r="AU43" s="217"/>
      <c r="AV43" s="218"/>
      <c r="BC43" s="363"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383"/>
      <c r="CI43" s="193"/>
      <c r="CO43" s="363" t="str">
        <f>IFERROR((TOWER_DATA[[#This Row],[D, bottom '[m']]]+#REF!)/(2*#REF!/1000),"")</f>
        <v/>
      </c>
      <c r="CP43" s="193"/>
      <c r="CQ43" s="193"/>
      <c r="CR43" s="193"/>
      <c r="CS43" s="193"/>
      <c r="CT43" s="193"/>
      <c r="CU43" s="193"/>
      <c r="CV43" s="193"/>
      <c r="CX43" s="215">
        <v>25</v>
      </c>
      <c r="CY43" s="217">
        <v>115.12</v>
      </c>
      <c r="CZ43" s="217">
        <v>112.21</v>
      </c>
      <c r="DA43" s="215">
        <v>8</v>
      </c>
      <c r="DB43" s="215">
        <v>8</v>
      </c>
      <c r="DC43" s="215">
        <v>36</v>
      </c>
      <c r="DE43" s="215" t="s">
        <v>412</v>
      </c>
      <c r="DF43" s="215">
        <v>99.31</v>
      </c>
      <c r="DG43" s="215">
        <v>99.31</v>
      </c>
      <c r="DH43" s="215">
        <v>1149</v>
      </c>
      <c r="DP43" s="211"/>
      <c r="DT43" s="218"/>
      <c r="DU43" s="218"/>
      <c r="DZ43" s="216"/>
      <c r="EP43" s="216"/>
    </row>
    <row r="44" spans="1:146" s="215" customFormat="1" ht="18" customHeight="1" outlineLevel="1">
      <c r="A44" s="213"/>
      <c r="B44" s="303"/>
      <c r="C44" s="303"/>
      <c r="D44" s="214"/>
      <c r="E44" s="218" t="s">
        <v>505</v>
      </c>
      <c r="F44" s="258" t="s">
        <v>460</v>
      </c>
      <c r="G44" s="217" t="s">
        <v>446</v>
      </c>
      <c r="H44" s="217" t="s">
        <v>504</v>
      </c>
      <c r="I44" s="217" t="s">
        <v>448</v>
      </c>
      <c r="J44" s="218">
        <v>43</v>
      </c>
      <c r="K44" s="215" t="s">
        <v>48</v>
      </c>
      <c r="L44" s="215" t="s">
        <v>494</v>
      </c>
      <c r="Q44" s="363" t="str">
        <f>IFERROR((MP_DATA[[#This Row],[D, bottom '[m']]]+#REF!)/(2*#REF!/1000),"")</f>
        <v/>
      </c>
      <c r="R44" s="193"/>
      <c r="S44" s="193"/>
      <c r="T44" s="193"/>
      <c r="U44" s="193"/>
      <c r="V44" s="193"/>
      <c r="W44" s="193"/>
      <c r="X44" s="193"/>
      <c r="Y44" s="216"/>
      <c r="Z44" s="374"/>
      <c r="AA44" s="90"/>
      <c r="AB44" s="90"/>
      <c r="AC44" s="90"/>
      <c r="AD44" s="90"/>
      <c r="AE44" s="91"/>
      <c r="AQ44" s="212"/>
      <c r="AR44" s="217"/>
      <c r="AS44" s="217"/>
      <c r="AT44" s="217"/>
      <c r="AU44" s="217"/>
      <c r="AV44" s="218"/>
      <c r="BC44" s="363" t="str">
        <f>IFERROR((TP_DATA[[#This Row],[D, bottom '[m']]]+#REF!)/(2*#REF!/1000),"")</f>
        <v/>
      </c>
      <c r="BD44" s="193"/>
      <c r="BE44" s="193"/>
      <c r="BF44" s="193"/>
      <c r="BG44" s="193"/>
      <c r="BH44" s="193"/>
      <c r="BI44" s="193"/>
      <c r="BJ44" s="193"/>
      <c r="BK44" s="216"/>
      <c r="CC44" s="212"/>
      <c r="CD44" s="258"/>
      <c r="CE44" s="258"/>
      <c r="CF44" s="217"/>
      <c r="CG44" s="258"/>
      <c r="CH44" s="383"/>
      <c r="CI44" s="193"/>
      <c r="CO44" s="363" t="str">
        <f>IFERROR((TOWER_DATA[[#This Row],[D, bottom '[m']]]+#REF!)/(2*#REF!/1000),"")</f>
        <v/>
      </c>
      <c r="CP44" s="193"/>
      <c r="CQ44" s="193"/>
      <c r="CR44" s="193"/>
      <c r="CS44" s="193"/>
      <c r="CT44" s="193"/>
      <c r="CU44" s="193"/>
      <c r="CV44" s="193"/>
      <c r="CX44" s="215">
        <v>26</v>
      </c>
      <c r="CY44" s="217">
        <v>112.21</v>
      </c>
      <c r="CZ44" s="217">
        <v>109.34</v>
      </c>
      <c r="DA44" s="215">
        <v>8</v>
      </c>
      <c r="DB44" s="215">
        <v>8</v>
      </c>
      <c r="DC44" s="215">
        <v>33</v>
      </c>
      <c r="DE44" s="215" t="s">
        <v>411</v>
      </c>
      <c r="DF44" s="215">
        <v>99.31</v>
      </c>
      <c r="DG44" s="215">
        <v>99.31</v>
      </c>
      <c r="DH44" s="215">
        <v>7814</v>
      </c>
      <c r="DP44" s="211"/>
      <c r="DT44" s="218"/>
      <c r="DU44" s="218"/>
      <c r="DZ44" s="216"/>
      <c r="EP44" s="216"/>
    </row>
    <row r="45" spans="1:146" s="215" customFormat="1" ht="18" customHeight="1" outlineLevel="1">
      <c r="A45" s="213"/>
      <c r="B45" s="303"/>
      <c r="C45" s="303"/>
      <c r="D45" s="214"/>
      <c r="E45" s="218" t="s">
        <v>493</v>
      </c>
      <c r="F45" s="258" t="s">
        <v>459</v>
      </c>
      <c r="G45" s="217" t="s">
        <v>446</v>
      </c>
      <c r="H45" s="217" t="s">
        <v>492</v>
      </c>
      <c r="I45" s="217" t="s">
        <v>448</v>
      </c>
      <c r="J45" s="218">
        <v>40</v>
      </c>
      <c r="K45" s="215" t="s">
        <v>48</v>
      </c>
      <c r="L45" s="215" t="s">
        <v>491</v>
      </c>
      <c r="Q45" s="363" t="str">
        <f>IFERROR((MP_DATA[[#This Row],[D, bottom '[m']]]+#REF!)/(2*#REF!/1000),"")</f>
        <v/>
      </c>
      <c r="R45" s="193"/>
      <c r="S45" s="193"/>
      <c r="T45" s="193"/>
      <c r="U45" s="193"/>
      <c r="V45" s="193"/>
      <c r="W45" s="193"/>
      <c r="X45" s="193"/>
      <c r="Y45" s="216"/>
      <c r="Z45" s="374"/>
      <c r="AA45" s="90"/>
      <c r="AB45" s="90"/>
      <c r="AC45" s="90"/>
      <c r="AD45" s="90"/>
      <c r="AE45" s="91"/>
      <c r="AQ45" s="212"/>
      <c r="AR45" s="217"/>
      <c r="AS45" s="217"/>
      <c r="AT45" s="217"/>
      <c r="AU45" s="217"/>
      <c r="AV45" s="218"/>
      <c r="BC45" s="363" t="str">
        <f>IFERROR((TP_DATA[[#This Row],[D, bottom '[m']]]+#REF!)/(2*#REF!/1000),"")</f>
        <v/>
      </c>
      <c r="BD45" s="193"/>
      <c r="BE45" s="193"/>
      <c r="BF45" s="193"/>
      <c r="BG45" s="193"/>
      <c r="BH45" s="193"/>
      <c r="BI45" s="193"/>
      <c r="BJ45" s="193"/>
      <c r="BK45" s="216"/>
      <c r="CC45" s="212"/>
      <c r="CD45" s="258"/>
      <c r="CE45" s="258"/>
      <c r="CF45" s="217"/>
      <c r="CG45" s="258"/>
      <c r="CH45" s="383"/>
      <c r="CI45" s="193"/>
      <c r="CO45" s="363" t="str">
        <f>IFERROR((TOWER_DATA[[#This Row],[D, bottom '[m']]]+#REF!)/(2*#REF!/1000),"")</f>
        <v/>
      </c>
      <c r="CP45" s="193"/>
      <c r="CQ45" s="193"/>
      <c r="CR45" s="193"/>
      <c r="CS45" s="193"/>
      <c r="CT45" s="193"/>
      <c r="CU45" s="193"/>
      <c r="CV45" s="193"/>
      <c r="CX45" s="215">
        <v>27</v>
      </c>
      <c r="CY45" s="217">
        <v>109.34</v>
      </c>
      <c r="CZ45" s="217">
        <v>106.47</v>
      </c>
      <c r="DA45" s="215">
        <v>8</v>
      </c>
      <c r="DB45" s="215">
        <v>8</v>
      </c>
      <c r="DC45" s="215">
        <v>34</v>
      </c>
      <c r="DE45" s="215" t="s">
        <v>414</v>
      </c>
      <c r="DF45" s="215">
        <v>83.45</v>
      </c>
      <c r="DG45" s="215">
        <v>83.45</v>
      </c>
      <c r="DH45" s="215">
        <v>11206</v>
      </c>
      <c r="DP45" s="211"/>
      <c r="DT45" s="218"/>
      <c r="DU45" s="218"/>
      <c r="DZ45" s="216"/>
      <c r="EP45" s="216"/>
    </row>
    <row r="46" spans="1:146" s="215" customFormat="1" ht="18" customHeight="1" outlineLevel="1">
      <c r="A46" s="213"/>
      <c r="B46" s="303"/>
      <c r="C46" s="303"/>
      <c r="D46" s="214"/>
      <c r="E46" s="218" t="s">
        <v>489</v>
      </c>
      <c r="F46" s="258" t="s">
        <v>459</v>
      </c>
      <c r="G46" s="217" t="s">
        <v>446</v>
      </c>
      <c r="H46" s="217" t="s">
        <v>488</v>
      </c>
      <c r="I46" s="217" t="s">
        <v>448</v>
      </c>
      <c r="J46" s="218">
        <v>40</v>
      </c>
      <c r="K46" s="215" t="s">
        <v>48</v>
      </c>
      <c r="L46" s="215" t="s">
        <v>487</v>
      </c>
      <c r="Q46" s="363" t="str">
        <f>IFERROR((MP_DATA[[#This Row],[D, bottom '[m']]]+#REF!)/(2*#REF!/1000),"")</f>
        <v/>
      </c>
      <c r="R46" s="193"/>
      <c r="S46" s="193"/>
      <c r="T46" s="193"/>
      <c r="U46" s="193"/>
      <c r="V46" s="193"/>
      <c r="W46" s="193"/>
      <c r="X46" s="193"/>
      <c r="Y46" s="216"/>
      <c r="AQ46" s="212"/>
      <c r="AR46" s="217"/>
      <c r="AS46" s="217"/>
      <c r="AT46" s="217"/>
      <c r="AU46" s="217"/>
      <c r="AV46" s="218"/>
      <c r="BC46" s="363" t="str">
        <f>IFERROR((TP_DATA[[#This Row],[D, bottom '[m']]]+#REF!)/(2*#REF!/1000),"")</f>
        <v/>
      </c>
      <c r="BD46" s="193"/>
      <c r="BE46" s="193"/>
      <c r="BF46" s="193"/>
      <c r="BG46" s="193"/>
      <c r="BH46" s="193"/>
      <c r="BI46" s="193"/>
      <c r="BJ46" s="193"/>
      <c r="BK46" s="216"/>
      <c r="CC46" s="212"/>
      <c r="CD46" s="258"/>
      <c r="CE46" s="258"/>
      <c r="CF46" s="217"/>
      <c r="CG46" s="258"/>
      <c r="CH46" s="383"/>
      <c r="CI46" s="193"/>
      <c r="CO46" s="363" t="str">
        <f>IFERROR((TOWER_DATA[[#This Row],[D, bottom '[m']]]+#REF!)/(2*#REF!/1000),"")</f>
        <v/>
      </c>
      <c r="CP46" s="193"/>
      <c r="CQ46" s="193"/>
      <c r="CR46" s="193"/>
      <c r="CS46" s="193"/>
      <c r="CT46" s="193"/>
      <c r="CU46" s="193"/>
      <c r="CV46" s="193"/>
      <c r="CX46" s="215">
        <v>28</v>
      </c>
      <c r="CY46" s="217">
        <v>106.47</v>
      </c>
      <c r="CZ46" s="217">
        <v>103.61</v>
      </c>
      <c r="DA46" s="215">
        <v>8</v>
      </c>
      <c r="DB46" s="215">
        <v>8</v>
      </c>
      <c r="DC46" s="215">
        <v>35</v>
      </c>
      <c r="DE46" s="215" t="s">
        <v>415</v>
      </c>
      <c r="DF46" s="215">
        <v>83.25</v>
      </c>
      <c r="DG46" s="215">
        <v>83.25</v>
      </c>
      <c r="DH46" s="215">
        <v>11206</v>
      </c>
      <c r="DP46" s="211"/>
      <c r="DT46" s="218"/>
      <c r="DU46" s="218"/>
      <c r="DZ46" s="216"/>
      <c r="EP46" s="216"/>
    </row>
    <row r="47" spans="1:146" s="215" customFormat="1" ht="18" customHeight="1" outlineLevel="1">
      <c r="A47" s="213"/>
      <c r="B47" s="303"/>
      <c r="C47" s="303"/>
      <c r="D47" s="214"/>
      <c r="E47" s="218" t="s">
        <v>498</v>
      </c>
      <c r="F47" s="258" t="s">
        <v>459</v>
      </c>
      <c r="G47" s="217" t="s">
        <v>446</v>
      </c>
      <c r="H47" s="217" t="s">
        <v>497</v>
      </c>
      <c r="I47" s="217" t="s">
        <v>448</v>
      </c>
      <c r="J47" s="218">
        <v>41</v>
      </c>
      <c r="K47" s="215" t="s">
        <v>48</v>
      </c>
      <c r="L47" s="215" t="s">
        <v>491</v>
      </c>
      <c r="Q47" s="363" t="str">
        <f>IFERROR((MP_DATA[[#This Row],[D, bottom '[m']]]+#REF!)/(2*#REF!/1000),"")</f>
        <v/>
      </c>
      <c r="R47" s="193"/>
      <c r="S47" s="193"/>
      <c r="T47" s="193"/>
      <c r="U47" s="193"/>
      <c r="V47" s="193"/>
      <c r="W47" s="193"/>
      <c r="X47" s="193"/>
      <c r="Y47" s="216"/>
      <c r="AQ47" s="212"/>
      <c r="AR47" s="217"/>
      <c r="AS47" s="217"/>
      <c r="AT47" s="217"/>
      <c r="AU47" s="217"/>
      <c r="AV47" s="218"/>
      <c r="BC47" s="363" t="str">
        <f>IFERROR((TP_DATA[[#This Row],[D, bottom '[m']]]+#REF!)/(2*#REF!/1000),"")</f>
        <v/>
      </c>
      <c r="BD47" s="193"/>
      <c r="BE47" s="193"/>
      <c r="BF47" s="193"/>
      <c r="BG47" s="193"/>
      <c r="BH47" s="193"/>
      <c r="BI47" s="193"/>
      <c r="BJ47" s="193"/>
      <c r="BK47" s="216"/>
      <c r="CC47" s="212"/>
      <c r="CD47" s="258"/>
      <c r="CE47" s="258"/>
      <c r="CF47" s="217"/>
      <c r="CG47" s="258"/>
      <c r="CH47" s="383"/>
      <c r="CI47" s="193"/>
      <c r="CO47" s="363" t="str">
        <f>IFERROR((TOWER_DATA[[#This Row],[D, bottom '[m']]]+#REF!)/(2*#REF!/1000),"")</f>
        <v/>
      </c>
      <c r="CP47" s="193"/>
      <c r="CQ47" s="193"/>
      <c r="CR47" s="193"/>
      <c r="CS47" s="193"/>
      <c r="CT47" s="193"/>
      <c r="CU47" s="193"/>
      <c r="CV47" s="193"/>
      <c r="CX47" s="215">
        <v>29</v>
      </c>
      <c r="CY47" s="217">
        <v>103.61</v>
      </c>
      <c r="CZ47" s="217">
        <v>100.74</v>
      </c>
      <c r="DA47" s="215">
        <v>8</v>
      </c>
      <c r="DB47" s="215">
        <v>8</v>
      </c>
      <c r="DC47" s="215">
        <v>36</v>
      </c>
      <c r="DE47" s="215" t="s">
        <v>416</v>
      </c>
      <c r="DF47" s="215">
        <v>81.95</v>
      </c>
      <c r="DG47" s="215">
        <v>81.95</v>
      </c>
      <c r="DH47" s="215">
        <v>9000</v>
      </c>
      <c r="DP47" s="211"/>
      <c r="DT47" s="218"/>
      <c r="DU47" s="218"/>
      <c r="DZ47" s="216"/>
      <c r="EP47" s="216"/>
    </row>
    <row r="48" spans="1:146" s="215" customFormat="1" ht="18" customHeight="1" outlineLevel="1">
      <c r="A48" s="213"/>
      <c r="B48" s="303"/>
      <c r="C48" s="303"/>
      <c r="D48" s="214"/>
      <c r="E48" s="218" t="s">
        <v>496</v>
      </c>
      <c r="F48" s="258" t="s">
        <v>459</v>
      </c>
      <c r="G48" s="217" t="s">
        <v>446</v>
      </c>
      <c r="H48" s="217" t="s">
        <v>495</v>
      </c>
      <c r="I48" s="217" t="s">
        <v>448</v>
      </c>
      <c r="J48" s="218">
        <v>41</v>
      </c>
      <c r="K48" s="215" t="s">
        <v>48</v>
      </c>
      <c r="L48" s="215" t="s">
        <v>487</v>
      </c>
      <c r="Q48" s="363"/>
      <c r="R48" s="193"/>
      <c r="S48" s="193"/>
      <c r="T48" s="193"/>
      <c r="U48" s="193"/>
      <c r="V48" s="193"/>
      <c r="W48" s="193"/>
      <c r="X48" s="193"/>
      <c r="Y48" s="216"/>
      <c r="AQ48" s="212"/>
      <c r="AR48" s="217"/>
      <c r="AS48" s="217"/>
      <c r="AT48" s="217"/>
      <c r="AU48" s="217"/>
      <c r="AV48" s="218"/>
      <c r="BC48" s="363"/>
      <c r="BD48" s="193"/>
      <c r="BE48" s="193"/>
      <c r="BF48" s="193"/>
      <c r="BG48" s="193"/>
      <c r="BH48" s="193"/>
      <c r="BI48" s="193"/>
      <c r="BJ48" s="193"/>
      <c r="BK48" s="216"/>
      <c r="CC48" s="212"/>
      <c r="CD48" s="258"/>
      <c r="CE48" s="258"/>
      <c r="CF48" s="217"/>
      <c r="CG48" s="258"/>
      <c r="CH48" s="383"/>
      <c r="CI48" s="193"/>
      <c r="CO48" s="363"/>
      <c r="CP48" s="193"/>
      <c r="CQ48" s="193"/>
      <c r="CR48" s="193"/>
      <c r="CS48" s="193"/>
      <c r="CT48" s="193"/>
      <c r="CU48" s="193"/>
      <c r="CV48" s="193"/>
      <c r="CX48" s="215">
        <v>30</v>
      </c>
      <c r="CY48" s="217">
        <v>100.74</v>
      </c>
      <c r="CZ48" s="217">
        <v>97.88</v>
      </c>
      <c r="DA48" s="215">
        <v>8</v>
      </c>
      <c r="DB48" s="215">
        <v>8</v>
      </c>
      <c r="DC48" s="215">
        <v>37</v>
      </c>
      <c r="DE48" s="215" t="s">
        <v>419</v>
      </c>
      <c r="DF48" s="215">
        <v>69.349999999999994</v>
      </c>
      <c r="DG48" s="215">
        <v>69.349999999999994</v>
      </c>
      <c r="DH48" s="215">
        <v>1464</v>
      </c>
      <c r="DP48" s="211"/>
      <c r="DT48" s="218"/>
      <c r="DU48" s="218"/>
      <c r="DZ48" s="216"/>
      <c r="EP48" s="216"/>
    </row>
    <row r="49" spans="1:146" s="215" customFormat="1" ht="18" customHeight="1" outlineLevel="1">
      <c r="A49" s="213"/>
      <c r="B49" s="303"/>
      <c r="C49" s="303"/>
      <c r="D49" s="214"/>
      <c r="E49" s="218" t="s">
        <v>502</v>
      </c>
      <c r="F49" s="258" t="s">
        <v>459</v>
      </c>
      <c r="G49" s="217" t="s">
        <v>446</v>
      </c>
      <c r="H49" s="217" t="s">
        <v>501</v>
      </c>
      <c r="I49" s="217" t="s">
        <v>448</v>
      </c>
      <c r="J49" s="218">
        <v>43</v>
      </c>
      <c r="K49" s="215" t="s">
        <v>48</v>
      </c>
      <c r="L49" s="215" t="s">
        <v>491</v>
      </c>
      <c r="Q49" s="363"/>
      <c r="R49" s="193"/>
      <c r="S49" s="193"/>
      <c r="T49" s="193"/>
      <c r="U49" s="193"/>
      <c r="V49" s="193"/>
      <c r="W49" s="193"/>
      <c r="X49" s="193"/>
      <c r="Y49" s="216"/>
      <c r="AQ49" s="212"/>
      <c r="AR49" s="217"/>
      <c r="AS49" s="217"/>
      <c r="AT49" s="217"/>
      <c r="AU49" s="217"/>
      <c r="AV49" s="218"/>
      <c r="BC49" s="363"/>
      <c r="BD49" s="193"/>
      <c r="BE49" s="193"/>
      <c r="BF49" s="193"/>
      <c r="BG49" s="193"/>
      <c r="BH49" s="193"/>
      <c r="BI49" s="193"/>
      <c r="BJ49" s="193"/>
      <c r="BK49" s="216"/>
      <c r="CC49" s="212"/>
      <c r="CD49" s="258"/>
      <c r="CE49" s="258"/>
      <c r="CF49" s="217"/>
      <c r="CG49" s="258"/>
      <c r="CH49" s="383"/>
      <c r="CI49" s="193"/>
      <c r="CO49" s="363"/>
      <c r="CP49" s="193"/>
      <c r="CQ49" s="193"/>
      <c r="CR49" s="193"/>
      <c r="CS49" s="193"/>
      <c r="CT49" s="193"/>
      <c r="CU49" s="193"/>
      <c r="CV49" s="193"/>
      <c r="CX49" s="215">
        <v>31</v>
      </c>
      <c r="CY49" s="217">
        <v>97.88</v>
      </c>
      <c r="CZ49" s="217">
        <v>95.01</v>
      </c>
      <c r="DA49" s="215">
        <v>8</v>
      </c>
      <c r="DB49" s="215">
        <v>8</v>
      </c>
      <c r="DC49" s="215">
        <v>38</v>
      </c>
      <c r="DE49" s="215" t="s">
        <v>418</v>
      </c>
      <c r="DF49" s="215">
        <v>69.349999999999994</v>
      </c>
      <c r="DG49" s="215">
        <v>69.349999999999994</v>
      </c>
      <c r="DH49" s="215">
        <v>1008</v>
      </c>
      <c r="DP49" s="211"/>
      <c r="DT49" s="218"/>
      <c r="DU49" s="218"/>
      <c r="DZ49" s="216"/>
      <c r="EP49" s="216"/>
    </row>
    <row r="50" spans="1:146" s="215" customFormat="1" ht="18" customHeight="1" outlineLevel="1">
      <c r="A50" s="213"/>
      <c r="B50" s="303"/>
      <c r="C50" s="303"/>
      <c r="D50" s="214"/>
      <c r="E50" s="218" t="s">
        <v>500</v>
      </c>
      <c r="F50" s="258" t="s">
        <v>459</v>
      </c>
      <c r="G50" s="217" t="s">
        <v>446</v>
      </c>
      <c r="H50" s="217" t="s">
        <v>499</v>
      </c>
      <c r="I50" s="217" t="s">
        <v>448</v>
      </c>
      <c r="J50" s="218">
        <v>43</v>
      </c>
      <c r="K50" s="215" t="s">
        <v>48</v>
      </c>
      <c r="L50" s="215" t="s">
        <v>487</v>
      </c>
      <c r="Q50" s="363"/>
      <c r="R50" s="193"/>
      <c r="S50" s="193"/>
      <c r="T50" s="193"/>
      <c r="U50" s="193"/>
      <c r="V50" s="193"/>
      <c r="W50" s="193"/>
      <c r="X50" s="193"/>
      <c r="Y50" s="216"/>
      <c r="AQ50" s="212"/>
      <c r="AR50" s="217"/>
      <c r="AS50" s="217"/>
      <c r="AT50" s="217"/>
      <c r="AU50" s="217"/>
      <c r="AV50" s="218"/>
      <c r="BC50" s="363"/>
      <c r="BD50" s="193"/>
      <c r="BE50" s="193"/>
      <c r="BF50" s="193"/>
      <c r="BG50" s="193"/>
      <c r="BH50" s="193"/>
      <c r="BI50" s="193"/>
      <c r="BJ50" s="193"/>
      <c r="BK50" s="216"/>
      <c r="CC50" s="212"/>
      <c r="CD50" s="258"/>
      <c r="CE50" s="258"/>
      <c r="CF50" s="217"/>
      <c r="CG50" s="258"/>
      <c r="CH50" s="383"/>
      <c r="CI50" s="193"/>
      <c r="CO50" s="363"/>
      <c r="CP50" s="193"/>
      <c r="CQ50" s="193"/>
      <c r="CR50" s="193"/>
      <c r="CS50" s="193"/>
      <c r="CT50" s="193"/>
      <c r="CU50" s="193"/>
      <c r="CV50" s="193"/>
      <c r="CX50" s="215">
        <v>32</v>
      </c>
      <c r="CY50" s="217">
        <v>95.01</v>
      </c>
      <c r="CZ50" s="217">
        <v>92.15</v>
      </c>
      <c r="DA50" s="215">
        <v>8</v>
      </c>
      <c r="DB50" s="215">
        <v>8</v>
      </c>
      <c r="DC50" s="215">
        <v>39</v>
      </c>
      <c r="DE50" s="215" t="s">
        <v>417</v>
      </c>
      <c r="DF50" s="215">
        <v>69.349999999999994</v>
      </c>
      <c r="DG50" s="215">
        <v>69.349999999999994</v>
      </c>
      <c r="DH50" s="215">
        <v>6854</v>
      </c>
      <c r="DP50" s="211"/>
      <c r="DT50" s="218"/>
      <c r="DU50" s="218"/>
      <c r="DZ50" s="216"/>
      <c r="EP50" s="216"/>
    </row>
    <row r="51" spans="1:146" s="215" customFormat="1" ht="18" customHeight="1" outlineLevel="1">
      <c r="A51" s="213"/>
      <c r="B51" s="303"/>
      <c r="C51" s="303"/>
      <c r="D51" s="214"/>
      <c r="E51" s="218" t="s">
        <v>525</v>
      </c>
      <c r="F51" s="258" t="s">
        <v>471</v>
      </c>
      <c r="G51" s="217" t="s">
        <v>516</v>
      </c>
      <c r="H51" s="217" t="s">
        <v>524</v>
      </c>
      <c r="I51" s="217" t="s">
        <v>448</v>
      </c>
      <c r="J51" s="218">
        <v>43</v>
      </c>
      <c r="K51" s="215" t="s">
        <v>472</v>
      </c>
      <c r="L51" s="215" t="s">
        <v>473</v>
      </c>
      <c r="Q51" s="363"/>
      <c r="R51" s="193"/>
      <c r="S51" s="193"/>
      <c r="T51" s="193"/>
      <c r="U51" s="193"/>
      <c r="V51" s="193"/>
      <c r="W51" s="193"/>
      <c r="X51" s="193"/>
      <c r="Y51" s="216"/>
      <c r="AQ51" s="212"/>
      <c r="AR51" s="217"/>
      <c r="AS51" s="217"/>
      <c r="AT51" s="217"/>
      <c r="AU51" s="217"/>
      <c r="AV51" s="218"/>
      <c r="BC51" s="363"/>
      <c r="BD51" s="193"/>
      <c r="BE51" s="193"/>
      <c r="BF51" s="193"/>
      <c r="BG51" s="193"/>
      <c r="BH51" s="193"/>
      <c r="BI51" s="193"/>
      <c r="BJ51" s="193"/>
      <c r="BK51" s="216"/>
      <c r="CC51" s="212"/>
      <c r="CD51" s="258"/>
      <c r="CE51" s="258"/>
      <c r="CF51" s="217"/>
      <c r="CG51" s="258"/>
      <c r="CH51" s="383"/>
      <c r="CI51" s="193"/>
      <c r="CO51" s="363"/>
      <c r="CP51" s="193"/>
      <c r="CQ51" s="193"/>
      <c r="CR51" s="193"/>
      <c r="CS51" s="193"/>
      <c r="CT51" s="193"/>
      <c r="CU51" s="193"/>
      <c r="CV51" s="193"/>
      <c r="CX51" s="215">
        <v>33</v>
      </c>
      <c r="CY51" s="217">
        <v>92.15</v>
      </c>
      <c r="CZ51" s="217">
        <v>89.28</v>
      </c>
      <c r="DA51" s="215">
        <v>8</v>
      </c>
      <c r="DB51" s="215">
        <v>8</v>
      </c>
      <c r="DC51" s="215">
        <v>40</v>
      </c>
      <c r="DE51" s="215" t="s">
        <v>420</v>
      </c>
      <c r="DF51" s="215">
        <v>55.49</v>
      </c>
      <c r="DG51" s="215">
        <v>55.49</v>
      </c>
      <c r="DH51" s="215">
        <v>19789</v>
      </c>
      <c r="DP51" s="211"/>
      <c r="DT51" s="218"/>
      <c r="DU51" s="218"/>
      <c r="DZ51" s="216"/>
      <c r="EP51" s="216"/>
    </row>
    <row r="52" spans="1:146" s="215" customFormat="1" ht="18" customHeight="1" outlineLevel="1">
      <c r="A52" s="213"/>
      <c r="B52" s="303"/>
      <c r="C52" s="303"/>
      <c r="D52" s="214"/>
      <c r="E52" s="218" t="s">
        <v>366</v>
      </c>
      <c r="F52" s="258">
        <v>1</v>
      </c>
      <c r="G52" s="217" t="s">
        <v>477</v>
      </c>
      <c r="H52" s="217" t="s">
        <v>478</v>
      </c>
      <c r="I52" s="217" t="s">
        <v>490</v>
      </c>
      <c r="J52" s="218">
        <v>0</v>
      </c>
      <c r="K52" s="215" t="s">
        <v>48</v>
      </c>
      <c r="Q52" s="363"/>
      <c r="R52" s="193"/>
      <c r="S52" s="193"/>
      <c r="T52" s="193"/>
      <c r="U52" s="193"/>
      <c r="V52" s="193"/>
      <c r="W52" s="193"/>
      <c r="X52" s="193"/>
      <c r="Y52" s="216"/>
      <c r="AQ52" s="212"/>
      <c r="AR52" s="217"/>
      <c r="AS52" s="217"/>
      <c r="AT52" s="217"/>
      <c r="AU52" s="217"/>
      <c r="AV52" s="218"/>
      <c r="BC52" s="363"/>
      <c r="BD52" s="193"/>
      <c r="BE52" s="193"/>
      <c r="BF52" s="193"/>
      <c r="BG52" s="193"/>
      <c r="BH52" s="193"/>
      <c r="BI52" s="193"/>
      <c r="BJ52" s="193"/>
      <c r="BK52" s="216"/>
      <c r="CC52" s="212"/>
      <c r="CD52" s="258"/>
      <c r="CE52" s="258"/>
      <c r="CF52" s="217"/>
      <c r="CG52" s="258"/>
      <c r="CH52" s="383"/>
      <c r="CI52" s="193"/>
      <c r="CO52" s="363"/>
      <c r="CP52" s="193"/>
      <c r="CQ52" s="193"/>
      <c r="CR52" s="193"/>
      <c r="CS52" s="193"/>
      <c r="CT52" s="193"/>
      <c r="CU52" s="193"/>
      <c r="CV52" s="193"/>
      <c r="CX52" s="215">
        <v>34</v>
      </c>
      <c r="CY52" s="217">
        <v>89.28</v>
      </c>
      <c r="CZ52" s="217">
        <v>86.42</v>
      </c>
      <c r="DA52" s="215">
        <v>8.01</v>
      </c>
      <c r="DB52" s="215">
        <v>8.01</v>
      </c>
      <c r="DC52" s="215">
        <v>42</v>
      </c>
      <c r="DE52" s="215" t="s">
        <v>421</v>
      </c>
      <c r="DF52" s="215">
        <v>55.21</v>
      </c>
      <c r="DG52" s="215">
        <v>55.21</v>
      </c>
      <c r="DH52" s="215">
        <v>19789</v>
      </c>
      <c r="DP52" s="211"/>
      <c r="DT52" s="218"/>
      <c r="DU52" s="218"/>
      <c r="DZ52" s="216"/>
      <c r="EP52" s="216"/>
    </row>
    <row r="53" spans="1:146" s="215" customFormat="1" ht="18" customHeight="1" outlineLevel="1">
      <c r="A53" s="213"/>
      <c r="B53" s="303"/>
      <c r="C53" s="303"/>
      <c r="D53" s="214"/>
      <c r="E53" s="218"/>
      <c r="F53" s="258"/>
      <c r="G53" s="217"/>
      <c r="H53" s="217"/>
      <c r="I53" s="217"/>
      <c r="J53" s="218"/>
      <c r="Q53" s="363"/>
      <c r="R53" s="193"/>
      <c r="S53" s="193"/>
      <c r="T53" s="193"/>
      <c r="U53" s="193"/>
      <c r="V53" s="193"/>
      <c r="W53" s="193"/>
      <c r="X53" s="193"/>
      <c r="Y53" s="216"/>
      <c r="AQ53" s="212"/>
      <c r="AR53" s="217"/>
      <c r="AS53" s="217"/>
      <c r="AT53" s="217"/>
      <c r="AU53" s="217"/>
      <c r="AV53" s="218"/>
      <c r="BC53" s="363"/>
      <c r="BD53" s="193"/>
      <c r="BE53" s="193"/>
      <c r="BF53" s="193"/>
      <c r="BG53" s="193"/>
      <c r="BH53" s="193"/>
      <c r="BI53" s="193"/>
      <c r="BJ53" s="193"/>
      <c r="BK53" s="216"/>
      <c r="CC53" s="212"/>
      <c r="CD53" s="258"/>
      <c r="CE53" s="258"/>
      <c r="CF53" s="217"/>
      <c r="CG53" s="258"/>
      <c r="CH53" s="383"/>
      <c r="CI53" s="193"/>
      <c r="CO53" s="363"/>
      <c r="CP53" s="193"/>
      <c r="CQ53" s="193"/>
      <c r="CR53" s="193"/>
      <c r="CS53" s="193"/>
      <c r="CT53" s="193"/>
      <c r="CU53" s="193"/>
      <c r="CV53" s="193"/>
      <c r="CX53" s="215">
        <v>35</v>
      </c>
      <c r="CY53" s="217">
        <v>86.42</v>
      </c>
      <c r="CZ53" s="217">
        <v>83.56</v>
      </c>
      <c r="DA53" s="215">
        <v>8.02</v>
      </c>
      <c r="DB53" s="215">
        <v>8</v>
      </c>
      <c r="DC53" s="215">
        <v>54</v>
      </c>
      <c r="DE53" s="215" t="s">
        <v>422</v>
      </c>
      <c r="DF53" s="215">
        <v>53.95</v>
      </c>
      <c r="DG53" s="215">
        <v>53.95</v>
      </c>
      <c r="DH53" s="215">
        <v>9000</v>
      </c>
      <c r="DP53" s="211"/>
      <c r="DT53" s="218"/>
      <c r="DU53" s="218"/>
      <c r="DZ53" s="216"/>
      <c r="EP53" s="216"/>
    </row>
    <row r="54" spans="1:146" s="215" customFormat="1" ht="18" customHeight="1" outlineLevel="1">
      <c r="A54" s="213"/>
      <c r="B54" s="303"/>
      <c r="C54" s="303"/>
      <c r="D54" s="214"/>
      <c r="E54" s="218"/>
      <c r="F54" s="258"/>
      <c r="G54" s="217"/>
      <c r="H54" s="217"/>
      <c r="I54" s="217"/>
      <c r="J54" s="218"/>
      <c r="Q54" s="363"/>
      <c r="R54" s="193"/>
      <c r="S54" s="193"/>
      <c r="T54" s="193"/>
      <c r="U54" s="193"/>
      <c r="V54" s="193"/>
      <c r="W54" s="193"/>
      <c r="X54" s="193"/>
      <c r="Y54" s="216"/>
      <c r="AQ54" s="212"/>
      <c r="AR54" s="217"/>
      <c r="AS54" s="217"/>
      <c r="AT54" s="217"/>
      <c r="AU54" s="217"/>
      <c r="AV54" s="218"/>
      <c r="BC54" s="363"/>
      <c r="BD54" s="193"/>
      <c r="BE54" s="193"/>
      <c r="BF54" s="193"/>
      <c r="BG54" s="193"/>
      <c r="BH54" s="193"/>
      <c r="BI54" s="193"/>
      <c r="BJ54" s="193"/>
      <c r="BK54" s="216"/>
      <c r="CC54" s="212"/>
      <c r="CD54" s="258"/>
      <c r="CE54" s="258"/>
      <c r="CF54" s="217"/>
      <c r="CG54" s="258"/>
      <c r="CH54" s="383"/>
      <c r="CI54" s="193"/>
      <c r="CO54" s="363"/>
      <c r="CP54" s="193"/>
      <c r="CQ54" s="193"/>
      <c r="CR54" s="193"/>
      <c r="CS54" s="193"/>
      <c r="CT54" s="193"/>
      <c r="CU54" s="193"/>
      <c r="CV54" s="193"/>
      <c r="CX54" s="215">
        <v>36</v>
      </c>
      <c r="CY54" s="217">
        <v>83.56</v>
      </c>
      <c r="CZ54" s="217">
        <v>83.35</v>
      </c>
      <c r="DA54" s="215">
        <v>8</v>
      </c>
      <c r="DB54" s="215">
        <v>8</v>
      </c>
      <c r="DC54" s="215">
        <v>54</v>
      </c>
      <c r="DE54" s="215" t="s">
        <v>424</v>
      </c>
      <c r="DF54" s="215">
        <v>45.97</v>
      </c>
      <c r="DG54" s="215">
        <v>45.97</v>
      </c>
      <c r="DH54" s="215">
        <v>981</v>
      </c>
      <c r="DP54" s="211"/>
      <c r="DT54" s="218"/>
      <c r="DU54" s="218"/>
      <c r="DZ54" s="216"/>
      <c r="EP54" s="216"/>
    </row>
    <row r="55" spans="1:146" s="215" customFormat="1" ht="18" customHeight="1" outlineLevel="1">
      <c r="A55" s="213"/>
      <c r="B55" s="303"/>
      <c r="C55" s="303"/>
      <c r="D55" s="214"/>
      <c r="E55" s="218"/>
      <c r="F55" s="258"/>
      <c r="G55" s="217"/>
      <c r="H55" s="217"/>
      <c r="I55" s="217"/>
      <c r="J55" s="218"/>
      <c r="Q55" s="363"/>
      <c r="R55" s="193"/>
      <c r="S55" s="193"/>
      <c r="T55" s="193"/>
      <c r="U55" s="193"/>
      <c r="V55" s="193"/>
      <c r="W55" s="193"/>
      <c r="X55" s="193"/>
      <c r="Y55" s="216"/>
      <c r="AQ55" s="212"/>
      <c r="AR55" s="217"/>
      <c r="AS55" s="217"/>
      <c r="AT55" s="217"/>
      <c r="AU55" s="217"/>
      <c r="AV55" s="218"/>
      <c r="BC55" s="363"/>
      <c r="BD55" s="193"/>
      <c r="BE55" s="193"/>
      <c r="BF55" s="193"/>
      <c r="BG55" s="193"/>
      <c r="BH55" s="193"/>
      <c r="BI55" s="193"/>
      <c r="BJ55" s="193"/>
      <c r="BK55" s="216"/>
      <c r="CC55" s="212"/>
      <c r="CD55" s="258"/>
      <c r="CE55" s="258"/>
      <c r="CF55" s="217"/>
      <c r="CG55" s="258"/>
      <c r="CH55" s="383"/>
      <c r="CI55" s="193"/>
      <c r="CO55" s="363"/>
      <c r="CP55" s="193"/>
      <c r="CQ55" s="193"/>
      <c r="CR55" s="193"/>
      <c r="CS55" s="193"/>
      <c r="CT55" s="193"/>
      <c r="CU55" s="193"/>
      <c r="CV55" s="193"/>
      <c r="CX55" s="215">
        <v>37</v>
      </c>
      <c r="CY55" s="217">
        <v>83.35</v>
      </c>
      <c r="CZ55" s="217">
        <v>83.14</v>
      </c>
      <c r="DA55" s="215">
        <v>8</v>
      </c>
      <c r="DB55" s="215">
        <v>8</v>
      </c>
      <c r="DC55" s="215">
        <v>54</v>
      </c>
      <c r="DE55" s="215" t="s">
        <v>425</v>
      </c>
      <c r="DF55" s="215">
        <v>45.97</v>
      </c>
      <c r="DG55" s="215">
        <v>45.97</v>
      </c>
      <c r="DH55" s="215">
        <v>675</v>
      </c>
      <c r="DP55" s="211"/>
      <c r="DT55" s="218"/>
      <c r="DU55" s="218"/>
      <c r="DZ55" s="216"/>
      <c r="EP55" s="216"/>
    </row>
    <row r="56" spans="1:146" s="215" customFormat="1" ht="18" customHeight="1" outlineLevel="1">
      <c r="A56" s="213"/>
      <c r="B56" s="303"/>
      <c r="C56" s="303"/>
      <c r="D56" s="214"/>
      <c r="E56" s="218"/>
      <c r="F56" s="258"/>
      <c r="G56" s="217"/>
      <c r="H56" s="217"/>
      <c r="I56" s="217"/>
      <c r="J56" s="218"/>
      <c r="Q56" s="363"/>
      <c r="R56" s="193"/>
      <c r="S56" s="193"/>
      <c r="T56" s="193"/>
      <c r="U56" s="193"/>
      <c r="V56" s="193"/>
      <c r="W56" s="193"/>
      <c r="X56" s="193"/>
      <c r="Y56" s="216"/>
      <c r="AQ56" s="212"/>
      <c r="AR56" s="217"/>
      <c r="AS56" s="217"/>
      <c r="AT56" s="217"/>
      <c r="AU56" s="217"/>
      <c r="AV56" s="218"/>
      <c r="BC56" s="363"/>
      <c r="BD56" s="193"/>
      <c r="BE56" s="193"/>
      <c r="BF56" s="193"/>
      <c r="BG56" s="193"/>
      <c r="BH56" s="193"/>
      <c r="BI56" s="193"/>
      <c r="BJ56" s="193"/>
      <c r="BK56" s="216"/>
      <c r="CC56" s="212"/>
      <c r="CD56" s="258"/>
      <c r="CE56" s="258"/>
      <c r="CF56" s="217"/>
      <c r="CG56" s="258"/>
      <c r="CH56" s="383"/>
      <c r="CI56" s="193"/>
      <c r="CO56" s="363"/>
      <c r="CP56" s="193"/>
      <c r="CQ56" s="193"/>
      <c r="CR56" s="193"/>
      <c r="CS56" s="193"/>
      <c r="CT56" s="193"/>
      <c r="CU56" s="193"/>
      <c r="CV56" s="193"/>
      <c r="CX56" s="215">
        <v>38</v>
      </c>
      <c r="CY56" s="217">
        <v>83.14</v>
      </c>
      <c r="CZ56" s="217">
        <v>80.39</v>
      </c>
      <c r="DA56" s="215">
        <v>8</v>
      </c>
      <c r="DB56" s="215">
        <v>8</v>
      </c>
      <c r="DC56" s="215">
        <v>54</v>
      </c>
      <c r="DE56" s="215" t="s">
        <v>423</v>
      </c>
      <c r="DF56" s="215">
        <v>45.97</v>
      </c>
      <c r="DG56" s="215">
        <v>45.97</v>
      </c>
      <c r="DH56" s="215">
        <v>4592</v>
      </c>
      <c r="DP56" s="211"/>
      <c r="DT56" s="218"/>
      <c r="DU56" s="218"/>
      <c r="DZ56" s="216"/>
      <c r="EP56" s="216"/>
    </row>
    <row r="57" spans="1:146" s="215" customFormat="1" ht="18" customHeight="1" outlineLevel="1">
      <c r="A57" s="213"/>
      <c r="B57" s="303"/>
      <c r="C57" s="303"/>
      <c r="D57" s="214"/>
      <c r="E57" s="218"/>
      <c r="F57" s="258"/>
      <c r="G57" s="217"/>
      <c r="H57" s="217"/>
      <c r="I57" s="217"/>
      <c r="J57" s="218"/>
      <c r="Q57" s="363"/>
      <c r="R57" s="193"/>
      <c r="S57" s="193"/>
      <c r="T57" s="193"/>
      <c r="U57" s="193"/>
      <c r="V57" s="193"/>
      <c r="W57" s="193"/>
      <c r="X57" s="193"/>
      <c r="Y57" s="216"/>
      <c r="AQ57" s="212"/>
      <c r="AR57" s="217"/>
      <c r="AS57" s="217"/>
      <c r="AT57" s="217"/>
      <c r="AU57" s="217"/>
      <c r="AV57" s="218"/>
      <c r="BC57" s="363"/>
      <c r="BD57" s="193"/>
      <c r="BE57" s="193"/>
      <c r="BF57" s="193"/>
      <c r="BG57" s="193"/>
      <c r="BH57" s="193"/>
      <c r="BI57" s="193"/>
      <c r="BJ57" s="193"/>
      <c r="BK57" s="216"/>
      <c r="CC57" s="212"/>
      <c r="CD57" s="258"/>
      <c r="CE57" s="258"/>
      <c r="CF57" s="217"/>
      <c r="CG57" s="258"/>
      <c r="CH57" s="383"/>
      <c r="CI57" s="193"/>
      <c r="CO57" s="363"/>
      <c r="CP57" s="193"/>
      <c r="CQ57" s="193"/>
      <c r="CR57" s="193"/>
      <c r="CS57" s="193"/>
      <c r="CT57" s="193"/>
      <c r="CU57" s="193"/>
      <c r="CV57" s="193"/>
      <c r="CX57" s="215">
        <v>39</v>
      </c>
      <c r="CY57" s="217">
        <v>80.39</v>
      </c>
      <c r="CZ57" s="217">
        <v>77.63</v>
      </c>
      <c r="DA57" s="215">
        <v>7.99</v>
      </c>
      <c r="DB57" s="215">
        <v>7.99</v>
      </c>
      <c r="DC57" s="215">
        <v>45</v>
      </c>
      <c r="DE57" s="215" t="s">
        <v>426</v>
      </c>
      <c r="DF57" s="215">
        <v>36.69</v>
      </c>
      <c r="DG57" s="215">
        <v>36.69</v>
      </c>
      <c r="DH57" s="215">
        <v>33576</v>
      </c>
      <c r="DP57" s="211"/>
      <c r="DT57" s="218"/>
      <c r="DU57" s="218"/>
      <c r="DZ57" s="216"/>
      <c r="EP57" s="216"/>
    </row>
    <row r="58" spans="1:146" s="215" customFormat="1" ht="18" customHeight="1" outlineLevel="1">
      <c r="A58" s="213"/>
      <c r="B58" s="303"/>
      <c r="C58" s="303"/>
      <c r="D58" s="214"/>
      <c r="E58" s="218"/>
      <c r="F58" s="258"/>
      <c r="G58" s="217"/>
      <c r="H58" s="217"/>
      <c r="I58" s="217"/>
      <c r="J58" s="218"/>
      <c r="Q58" s="363"/>
      <c r="R58" s="193"/>
      <c r="S58" s="193"/>
      <c r="T58" s="193"/>
      <c r="U58" s="193"/>
      <c r="V58" s="193"/>
      <c r="W58" s="193"/>
      <c r="X58" s="193"/>
      <c r="Y58" s="216"/>
      <c r="AQ58" s="212"/>
      <c r="AR58" s="217"/>
      <c r="AS58" s="217"/>
      <c r="AT58" s="217"/>
      <c r="AU58" s="217"/>
      <c r="AV58" s="218"/>
      <c r="BC58" s="363"/>
      <c r="BD58" s="193"/>
      <c r="BE58" s="193"/>
      <c r="BF58" s="193"/>
      <c r="BG58" s="193"/>
      <c r="BH58" s="193"/>
      <c r="BI58" s="193"/>
      <c r="BJ58" s="193"/>
      <c r="BK58" s="216"/>
      <c r="CC58" s="212"/>
      <c r="CD58" s="258"/>
      <c r="CE58" s="258"/>
      <c r="CF58" s="217"/>
      <c r="CG58" s="258"/>
      <c r="CH58" s="383"/>
      <c r="CI58" s="193"/>
      <c r="CO58" s="363"/>
      <c r="CP58" s="193"/>
      <c r="CQ58" s="193"/>
      <c r="CR58" s="193"/>
      <c r="CS58" s="193"/>
      <c r="CT58" s="193"/>
      <c r="CU58" s="193"/>
      <c r="CV58" s="193"/>
      <c r="CX58" s="215">
        <v>40</v>
      </c>
      <c r="CY58" s="217">
        <v>77.63</v>
      </c>
      <c r="CZ58" s="217">
        <v>74.87</v>
      </c>
      <c r="DA58" s="215">
        <v>7.99</v>
      </c>
      <c r="DB58" s="215">
        <v>7.99</v>
      </c>
      <c r="DC58" s="215">
        <v>46</v>
      </c>
      <c r="DE58" s="215" t="s">
        <v>427</v>
      </c>
      <c r="DF58" s="215">
        <v>36.28</v>
      </c>
      <c r="DG58" s="215">
        <v>36.28</v>
      </c>
      <c r="DH58" s="215">
        <v>24324</v>
      </c>
      <c r="DP58" s="211"/>
      <c r="DT58" s="218"/>
      <c r="DU58" s="218"/>
      <c r="DZ58" s="216"/>
      <c r="EP58" s="216"/>
    </row>
    <row r="59" spans="1:146" s="215" customFormat="1" ht="18" customHeight="1" outlineLevel="1">
      <c r="A59" s="213"/>
      <c r="B59" s="303"/>
      <c r="C59" s="303"/>
      <c r="D59" s="214"/>
      <c r="E59" s="218"/>
      <c r="F59" s="258"/>
      <c r="G59" s="217"/>
      <c r="H59" s="217"/>
      <c r="I59" s="217"/>
      <c r="J59" s="218"/>
      <c r="Q59" s="363"/>
      <c r="R59" s="193"/>
      <c r="S59" s="193"/>
      <c r="T59" s="193"/>
      <c r="U59" s="193"/>
      <c r="V59" s="193"/>
      <c r="W59" s="193"/>
      <c r="X59" s="193"/>
      <c r="Y59" s="216"/>
      <c r="AQ59" s="212"/>
      <c r="AR59" s="217"/>
      <c r="AS59" s="217"/>
      <c r="AT59" s="217"/>
      <c r="AU59" s="217"/>
      <c r="AV59" s="218"/>
      <c r="BC59" s="363"/>
      <c r="BD59" s="193"/>
      <c r="BE59" s="193"/>
      <c r="BF59" s="193"/>
      <c r="BG59" s="193"/>
      <c r="BH59" s="193"/>
      <c r="BI59" s="193"/>
      <c r="BJ59" s="193"/>
      <c r="BK59" s="216"/>
      <c r="CC59" s="212"/>
      <c r="CD59" s="258"/>
      <c r="CE59" s="258"/>
      <c r="CF59" s="217"/>
      <c r="CG59" s="258"/>
      <c r="CH59" s="383"/>
      <c r="CI59" s="193"/>
      <c r="CO59" s="363"/>
      <c r="CP59" s="193"/>
      <c r="CQ59" s="193"/>
      <c r="CR59" s="193"/>
      <c r="CS59" s="193"/>
      <c r="CT59" s="193"/>
      <c r="CU59" s="193"/>
      <c r="CV59" s="193"/>
      <c r="CX59" s="215">
        <v>41</v>
      </c>
      <c r="CY59" s="217">
        <v>74.87</v>
      </c>
      <c r="CZ59" s="217">
        <v>72.11</v>
      </c>
      <c r="DA59" s="215">
        <v>7.99</v>
      </c>
      <c r="DB59" s="215">
        <v>7.99</v>
      </c>
      <c r="DC59" s="215">
        <v>47</v>
      </c>
      <c r="DE59" s="215" t="s">
        <v>429</v>
      </c>
      <c r="DF59" s="215">
        <v>35.35</v>
      </c>
      <c r="DG59" s="215">
        <v>35.35</v>
      </c>
      <c r="DH59" s="215">
        <v>9000</v>
      </c>
      <c r="DP59" s="211"/>
      <c r="DT59" s="218"/>
      <c r="DU59" s="218"/>
      <c r="DZ59" s="216"/>
      <c r="EP59" s="216"/>
    </row>
    <row r="60" spans="1:146" s="215" customFormat="1" ht="18" customHeight="1" outlineLevel="1">
      <c r="A60" s="213"/>
      <c r="B60" s="303"/>
      <c r="C60" s="303"/>
      <c r="D60" s="214"/>
      <c r="E60" s="218"/>
      <c r="F60" s="258"/>
      <c r="G60" s="217"/>
      <c r="H60" s="217"/>
      <c r="I60" s="217"/>
      <c r="J60" s="218"/>
      <c r="Q60" s="363" t="str">
        <f>IFERROR((MP_DATA[[#This Row],[D, bottom '[m']]]+#REF!)/(2*#REF!/1000),"")</f>
        <v/>
      </c>
      <c r="R60" s="193"/>
      <c r="S60" s="193"/>
      <c r="T60" s="193"/>
      <c r="U60" s="193"/>
      <c r="V60" s="193"/>
      <c r="W60" s="193"/>
      <c r="X60" s="193"/>
      <c r="Y60" s="216"/>
      <c r="AQ60" s="212"/>
      <c r="AR60" s="217"/>
      <c r="AS60" s="217"/>
      <c r="AT60" s="217"/>
      <c r="AU60" s="217"/>
      <c r="AV60" s="218"/>
      <c r="BC60" s="363" t="str">
        <f>IFERROR((TP_DATA[[#This Row],[D, bottom '[m']]]+#REF!)/(2*#REF!/1000),"")</f>
        <v/>
      </c>
      <c r="BD60" s="193"/>
      <c r="BE60" s="193"/>
      <c r="BF60" s="193"/>
      <c r="BG60" s="193"/>
      <c r="BH60" s="193"/>
      <c r="BI60" s="193"/>
      <c r="BJ60" s="193"/>
      <c r="BK60" s="216"/>
      <c r="CC60" s="212"/>
      <c r="CD60" s="258"/>
      <c r="CE60" s="258"/>
      <c r="CF60" s="217"/>
      <c r="CG60" s="258"/>
      <c r="CH60" s="383"/>
      <c r="CI60" s="193"/>
      <c r="CO60" s="363" t="str">
        <f>IFERROR((TOWER_DATA[[#This Row],[D, bottom '[m']]]+#REF!)/(2*#REF!/1000),"")</f>
        <v/>
      </c>
      <c r="CP60" s="193"/>
      <c r="CQ60" s="193"/>
      <c r="CR60" s="193"/>
      <c r="CS60" s="193"/>
      <c r="CT60" s="193"/>
      <c r="CU60" s="193"/>
      <c r="CV60" s="193"/>
      <c r="CX60" s="215">
        <v>42</v>
      </c>
      <c r="CY60" s="217">
        <v>72.11</v>
      </c>
      <c r="CZ60" s="217">
        <v>69.349999999999994</v>
      </c>
      <c r="DA60" s="215">
        <v>7.99</v>
      </c>
      <c r="DB60" s="215">
        <v>7.99</v>
      </c>
      <c r="DC60" s="215">
        <v>48</v>
      </c>
      <c r="DE60" s="215" t="s">
        <v>428</v>
      </c>
      <c r="DF60" s="215">
        <v>35.35</v>
      </c>
      <c r="DG60" s="215">
        <v>35.35</v>
      </c>
      <c r="DH60" s="215">
        <v>4950</v>
      </c>
      <c r="DP60" s="211"/>
      <c r="DT60" s="218"/>
      <c r="DU60" s="218"/>
      <c r="DZ60" s="216"/>
      <c r="EP60" s="216"/>
    </row>
    <row r="61" spans="1:146" s="215" customFormat="1" ht="18" customHeight="1" outlineLevel="1">
      <c r="A61" s="213"/>
      <c r="B61" s="303"/>
      <c r="C61" s="303"/>
      <c r="D61" s="214"/>
      <c r="E61" s="218"/>
      <c r="F61" s="258"/>
      <c r="G61" s="217"/>
      <c r="H61" s="217"/>
      <c r="I61" s="217"/>
      <c r="J61" s="218"/>
      <c r="Q61" s="363" t="str">
        <f>IFERROR((MP_DATA[[#This Row],[D, bottom '[m']]]+#REF!)/(2*#REF!/1000),"")</f>
        <v/>
      </c>
      <c r="R61" s="193"/>
      <c r="S61" s="193"/>
      <c r="T61" s="193"/>
      <c r="U61" s="193"/>
      <c r="V61" s="193"/>
      <c r="W61" s="193"/>
      <c r="X61" s="193"/>
      <c r="Y61" s="216"/>
      <c r="AQ61" s="212"/>
      <c r="AR61" s="217"/>
      <c r="AS61" s="217"/>
      <c r="AT61" s="217"/>
      <c r="AU61" s="217"/>
      <c r="AV61" s="218"/>
      <c r="BC61" s="363" t="str">
        <f>IFERROR((TP_DATA[[#This Row],[D, bottom '[m']]]+#REF!)/(2*#REF!/1000),"")</f>
        <v/>
      </c>
      <c r="BD61" s="193"/>
      <c r="BE61" s="193"/>
      <c r="BF61" s="193"/>
      <c r="BG61" s="193"/>
      <c r="BH61" s="193"/>
      <c r="BI61" s="193"/>
      <c r="BJ61" s="193"/>
      <c r="BK61" s="216"/>
      <c r="CC61" s="212"/>
      <c r="CD61" s="258"/>
      <c r="CE61" s="258"/>
      <c r="CF61" s="217"/>
      <c r="CG61" s="258"/>
      <c r="CH61" s="383"/>
      <c r="CI61" s="193"/>
      <c r="CO61" s="363" t="str">
        <f>IFERROR((TOWER_DATA[[#This Row],[D, bottom '[m']]]+#REF!)/(2*#REF!/1000),"")</f>
        <v/>
      </c>
      <c r="CP61" s="193"/>
      <c r="CQ61" s="193"/>
      <c r="CR61" s="193"/>
      <c r="CS61" s="193"/>
      <c r="CT61" s="193"/>
      <c r="CU61" s="193"/>
      <c r="CV61" s="193"/>
      <c r="CX61" s="215">
        <v>43</v>
      </c>
      <c r="CY61" s="217">
        <v>69.349999999999994</v>
      </c>
      <c r="CZ61" s="217">
        <v>66.59</v>
      </c>
      <c r="DA61" s="215">
        <v>8</v>
      </c>
      <c r="DB61" s="215">
        <v>8</v>
      </c>
      <c r="DC61" s="215">
        <v>49</v>
      </c>
      <c r="DE61" s="215" t="s">
        <v>432</v>
      </c>
      <c r="DF61" s="215">
        <v>29.03</v>
      </c>
      <c r="DG61" s="215">
        <v>29.03</v>
      </c>
      <c r="DH61" s="215">
        <v>790</v>
      </c>
      <c r="DP61" s="211"/>
      <c r="DT61" s="218"/>
      <c r="DU61" s="218"/>
      <c r="DZ61" s="216"/>
      <c r="EP61" s="216"/>
    </row>
    <row r="62" spans="1:146" s="215" customFormat="1" ht="18" customHeight="1" outlineLevel="1">
      <c r="A62" s="213"/>
      <c r="B62" s="303"/>
      <c r="C62" s="303"/>
      <c r="D62" s="214"/>
      <c r="E62" s="218"/>
      <c r="F62" s="258"/>
      <c r="G62" s="217"/>
      <c r="H62" s="217"/>
      <c r="I62" s="217"/>
      <c r="J62" s="218"/>
      <c r="Q62" s="363" t="str">
        <f>IFERROR((MP_DATA[[#This Row],[D, bottom '[m']]]+#REF!)/(2*#REF!/1000),"")</f>
        <v/>
      </c>
      <c r="R62" s="193"/>
      <c r="S62" s="193"/>
      <c r="T62" s="193"/>
      <c r="U62" s="193"/>
      <c r="V62" s="193"/>
      <c r="W62" s="193"/>
      <c r="X62" s="193"/>
      <c r="Y62" s="216"/>
      <c r="AQ62" s="212"/>
      <c r="AR62" s="217"/>
      <c r="AS62" s="217"/>
      <c r="AT62" s="217"/>
      <c r="AU62" s="217"/>
      <c r="AV62" s="218"/>
      <c r="BC62" s="363" t="str">
        <f>IFERROR((TP_DATA[[#This Row],[D, bottom '[m']]]+#REF!)/(2*#REF!/1000),"")</f>
        <v/>
      </c>
      <c r="BD62" s="193"/>
      <c r="BE62" s="193"/>
      <c r="BF62" s="193"/>
      <c r="BG62" s="193"/>
      <c r="BH62" s="193"/>
      <c r="BI62" s="193"/>
      <c r="BJ62" s="193"/>
      <c r="BK62" s="216"/>
      <c r="CC62" s="212"/>
      <c r="CD62" s="258"/>
      <c r="CE62" s="258"/>
      <c r="CF62" s="217"/>
      <c r="CG62" s="258"/>
      <c r="CH62" s="383"/>
      <c r="CI62" s="193"/>
      <c r="CO62" s="363" t="str">
        <f>IFERROR((TOWER_DATA[[#This Row],[D, bottom '[m']]]+#REF!)/(2*#REF!/1000),"")</f>
        <v/>
      </c>
      <c r="CP62" s="193"/>
      <c r="CQ62" s="193"/>
      <c r="CR62" s="193"/>
      <c r="CS62" s="193"/>
      <c r="CT62" s="193"/>
      <c r="CU62" s="193"/>
      <c r="CV62" s="193"/>
      <c r="CX62" s="215">
        <v>44</v>
      </c>
      <c r="CY62" s="217">
        <v>66.59</v>
      </c>
      <c r="CZ62" s="217">
        <v>63.83</v>
      </c>
      <c r="DA62" s="215">
        <v>8</v>
      </c>
      <c r="DB62" s="215">
        <v>8</v>
      </c>
      <c r="DC62" s="215">
        <v>50</v>
      </c>
      <c r="DE62" s="215" t="s">
        <v>431</v>
      </c>
      <c r="DF62" s="215">
        <v>29.03</v>
      </c>
      <c r="DG62" s="215">
        <v>29.03</v>
      </c>
      <c r="DH62" s="215">
        <v>544</v>
      </c>
      <c r="DP62" s="211"/>
      <c r="DT62" s="218"/>
      <c r="DU62" s="218"/>
      <c r="DZ62" s="216"/>
      <c r="EP62" s="216"/>
    </row>
    <row r="63" spans="1:146" s="215" customFormat="1" ht="18" customHeight="1" outlineLevel="1">
      <c r="A63" s="213"/>
      <c r="B63" s="303"/>
      <c r="C63" s="303"/>
      <c r="D63" s="214"/>
      <c r="E63" s="218"/>
      <c r="F63" s="258"/>
      <c r="G63" s="217"/>
      <c r="H63" s="217"/>
      <c r="I63" s="217"/>
      <c r="J63" s="218"/>
      <c r="Q63" s="363" t="str">
        <f>IFERROR((MP_DATA[[#This Row],[D, bottom '[m']]]+#REF!)/(2*#REF!/1000),"")</f>
        <v/>
      </c>
      <c r="R63" s="193"/>
      <c r="S63" s="193"/>
      <c r="T63" s="193"/>
      <c r="U63" s="193"/>
      <c r="V63" s="193"/>
      <c r="W63" s="193"/>
      <c r="X63" s="193"/>
      <c r="Y63" s="216"/>
      <c r="AQ63" s="212"/>
      <c r="AR63" s="217"/>
      <c r="AS63" s="217"/>
      <c r="AT63" s="217"/>
      <c r="AU63" s="217"/>
      <c r="AV63" s="218"/>
      <c r="BC63" s="363" t="str">
        <f>IFERROR((TP_DATA[[#This Row],[D, bottom '[m']]]+#REF!)/(2*#REF!/1000),"")</f>
        <v/>
      </c>
      <c r="BD63" s="193"/>
      <c r="BE63" s="193"/>
      <c r="BF63" s="193"/>
      <c r="BG63" s="193"/>
      <c r="BH63" s="193"/>
      <c r="BI63" s="193"/>
      <c r="BJ63" s="193"/>
      <c r="BK63" s="216"/>
      <c r="CC63" s="212"/>
      <c r="CD63" s="258"/>
      <c r="CE63" s="258"/>
      <c r="CF63" s="217"/>
      <c r="CG63" s="258"/>
      <c r="CH63" s="383"/>
      <c r="CI63" s="193"/>
      <c r="CO63" s="363" t="str">
        <f>IFERROR((TOWER_DATA[[#This Row],[D, bottom '[m']]]+#REF!)/(2*#REF!/1000),"")</f>
        <v/>
      </c>
      <c r="CP63" s="193"/>
      <c r="CQ63" s="193"/>
      <c r="CR63" s="193"/>
      <c r="CS63" s="193"/>
      <c r="CT63" s="193"/>
      <c r="CU63" s="193"/>
      <c r="CV63" s="193"/>
      <c r="CX63" s="215">
        <v>45</v>
      </c>
      <c r="CY63" s="217">
        <v>63.83</v>
      </c>
      <c r="CZ63" s="217">
        <v>61.07</v>
      </c>
      <c r="DA63" s="215">
        <v>8</v>
      </c>
      <c r="DB63" s="215">
        <v>8</v>
      </c>
      <c r="DC63" s="215">
        <v>51</v>
      </c>
      <c r="DE63" s="215" t="s">
        <v>430</v>
      </c>
      <c r="DF63" s="215">
        <v>29.03</v>
      </c>
      <c r="DG63" s="215">
        <v>29.03</v>
      </c>
      <c r="DH63" s="215">
        <v>5170</v>
      </c>
      <c r="DP63" s="211"/>
      <c r="DT63" s="218"/>
      <c r="DU63" s="218"/>
      <c r="DZ63" s="216"/>
      <c r="EP63" s="216"/>
    </row>
    <row r="64" spans="1:146" s="215" customFormat="1" ht="18" customHeight="1" outlineLevel="1">
      <c r="A64" s="213"/>
      <c r="B64" s="303"/>
      <c r="C64" s="303"/>
      <c r="D64" s="214"/>
      <c r="E64" s="218"/>
      <c r="F64" s="258"/>
      <c r="G64" s="217"/>
      <c r="H64" s="217"/>
      <c r="I64" s="217"/>
      <c r="J64" s="218"/>
      <c r="Q64" s="363" t="str">
        <f>IFERROR((MP_DATA[[#This Row],[D, bottom '[m']]]+#REF!)/(2*#REF!/1000),"")</f>
        <v/>
      </c>
      <c r="R64" s="193"/>
      <c r="S64" s="193"/>
      <c r="T64" s="193"/>
      <c r="U64" s="193"/>
      <c r="V64" s="193"/>
      <c r="W64" s="193"/>
      <c r="X64" s="193"/>
      <c r="Y64" s="216"/>
      <c r="AQ64" s="212"/>
      <c r="AR64" s="217"/>
      <c r="AS64" s="217"/>
      <c r="AT64" s="217"/>
      <c r="AU64" s="217"/>
      <c r="AV64" s="218"/>
      <c r="BC64" s="363" t="str">
        <f>IFERROR((TP_DATA[[#This Row],[D, bottom '[m']]]+#REF!)/(2*#REF!/1000),"")</f>
        <v/>
      </c>
      <c r="BD64" s="193"/>
      <c r="BE64" s="193"/>
      <c r="BF64" s="193"/>
      <c r="BG64" s="193"/>
      <c r="BH64" s="193"/>
      <c r="BI64" s="193"/>
      <c r="BJ64" s="193"/>
      <c r="BK64" s="216"/>
      <c r="CC64" s="212"/>
      <c r="CD64" s="258"/>
      <c r="CE64" s="258"/>
      <c r="CF64" s="217"/>
      <c r="CG64" s="258"/>
      <c r="CH64" s="383"/>
      <c r="CI64" s="193"/>
      <c r="CO64" s="363" t="str">
        <f>IFERROR((TOWER_DATA[[#This Row],[D, bottom '[m']]]+#REF!)/(2*#REF!/1000),"")</f>
        <v/>
      </c>
      <c r="CP64" s="193"/>
      <c r="CQ64" s="193"/>
      <c r="CR64" s="193"/>
      <c r="CS64" s="193"/>
      <c r="CT64" s="193"/>
      <c r="CU64" s="193"/>
      <c r="CV64" s="193"/>
      <c r="CX64" s="215">
        <v>46</v>
      </c>
      <c r="CY64" s="217">
        <v>61.07</v>
      </c>
      <c r="CZ64" s="217">
        <v>58.31</v>
      </c>
      <c r="DA64" s="215">
        <v>8</v>
      </c>
      <c r="DB64" s="215">
        <v>8</v>
      </c>
      <c r="DC64" s="215">
        <v>58</v>
      </c>
      <c r="DE64" s="215" t="s">
        <v>433</v>
      </c>
      <c r="DF64" s="215">
        <v>24.87</v>
      </c>
      <c r="DG64" s="215">
        <v>24.87</v>
      </c>
      <c r="DH64" s="215">
        <v>3000</v>
      </c>
      <c r="DP64" s="211"/>
      <c r="DT64" s="218"/>
      <c r="DU64" s="218"/>
      <c r="DZ64" s="216"/>
      <c r="EP64" s="216"/>
    </row>
    <row r="65" spans="1:146" s="215" customFormat="1" ht="18" customHeight="1" outlineLevel="1">
      <c r="A65" s="213"/>
      <c r="B65" s="303"/>
      <c r="C65" s="303"/>
      <c r="D65" s="214"/>
      <c r="E65" s="218"/>
      <c r="F65" s="258"/>
      <c r="G65" s="217"/>
      <c r="H65" s="217"/>
      <c r="I65" s="217"/>
      <c r="J65" s="218"/>
      <c r="Q65" s="363" t="str">
        <f>IFERROR((MP_DATA[[#This Row],[D, bottom '[m']]]+#REF!)/(2*#REF!/1000),"")</f>
        <v/>
      </c>
      <c r="R65" s="193"/>
      <c r="S65" s="193"/>
      <c r="T65" s="193"/>
      <c r="U65" s="193"/>
      <c r="V65" s="193"/>
      <c r="W65" s="193"/>
      <c r="X65" s="193"/>
      <c r="Y65" s="216"/>
      <c r="AQ65" s="212"/>
      <c r="AR65" s="217"/>
      <c r="AS65" s="217"/>
      <c r="AT65" s="217"/>
      <c r="AU65" s="217"/>
      <c r="AV65" s="218"/>
      <c r="BC65" s="363" t="str">
        <f>IFERROR((TP_DATA[[#This Row],[D, bottom '[m']]]+#REF!)/(2*#REF!/1000),"")</f>
        <v/>
      </c>
      <c r="BD65" s="193"/>
      <c r="BE65" s="193"/>
      <c r="BF65" s="193"/>
      <c r="BG65" s="193"/>
      <c r="BH65" s="193"/>
      <c r="BI65" s="193"/>
      <c r="BJ65" s="193"/>
      <c r="BK65" s="216"/>
      <c r="CC65" s="212"/>
      <c r="CD65" s="258"/>
      <c r="CE65" s="258"/>
      <c r="CF65" s="217"/>
      <c r="CG65" s="258"/>
      <c r="CH65" s="383"/>
      <c r="CI65" s="193"/>
      <c r="CO65" s="363" t="str">
        <f>IFERROR((TOWER_DATA[[#This Row],[D, bottom '[m']]]+#REF!)/(2*#REF!/1000),"")</f>
        <v/>
      </c>
      <c r="CP65" s="193"/>
      <c r="CQ65" s="193"/>
      <c r="CR65" s="193"/>
      <c r="CS65" s="193"/>
      <c r="CT65" s="193"/>
      <c r="CU65" s="193"/>
      <c r="CV65" s="193"/>
      <c r="CX65" s="215">
        <v>47</v>
      </c>
      <c r="CY65" s="217">
        <v>58.31</v>
      </c>
      <c r="CZ65" s="217">
        <v>55.63</v>
      </c>
      <c r="DA65" s="215">
        <v>8.02</v>
      </c>
      <c r="DB65" s="215">
        <v>8</v>
      </c>
      <c r="DC65" s="215">
        <v>72</v>
      </c>
      <c r="DE65" s="215" t="s">
        <v>434</v>
      </c>
      <c r="DF65" s="215">
        <v>23.4</v>
      </c>
      <c r="DG65" s="215">
        <v>23.4</v>
      </c>
      <c r="DH65" s="215">
        <v>12598</v>
      </c>
      <c r="DP65" s="211"/>
      <c r="DT65" s="218"/>
      <c r="DU65" s="218"/>
      <c r="DZ65" s="216"/>
      <c r="EP65" s="216"/>
    </row>
    <row r="66" spans="1:146" s="215" customFormat="1" ht="18" customHeight="1" outlineLevel="1">
      <c r="A66" s="213"/>
      <c r="B66" s="303"/>
      <c r="C66" s="303"/>
      <c r="D66" s="214"/>
      <c r="E66" s="218"/>
      <c r="F66" s="258"/>
      <c r="G66" s="217"/>
      <c r="H66" s="217"/>
      <c r="I66" s="217"/>
      <c r="J66" s="218"/>
      <c r="Q66" s="363" t="str">
        <f>IFERROR((MP_DATA[[#This Row],[D, bottom '[m']]]+#REF!)/(2*#REF!/1000),"")</f>
        <v/>
      </c>
      <c r="R66" s="193"/>
      <c r="S66" s="193"/>
      <c r="T66" s="193"/>
      <c r="U66" s="193"/>
      <c r="V66" s="193"/>
      <c r="W66" s="193"/>
      <c r="X66" s="193"/>
      <c r="Y66" s="216"/>
      <c r="AQ66" s="212"/>
      <c r="AR66" s="217"/>
      <c r="AS66" s="217"/>
      <c r="AT66" s="217"/>
      <c r="AU66" s="217"/>
      <c r="AV66" s="218"/>
      <c r="BC66" s="363" t="str">
        <f>IFERROR((TP_DATA[[#This Row],[D, bottom '[m']]]+#REF!)/(2*#REF!/1000),"")</f>
        <v/>
      </c>
      <c r="BD66" s="193"/>
      <c r="BE66" s="193"/>
      <c r="BF66" s="193"/>
      <c r="BG66" s="193"/>
      <c r="BH66" s="193"/>
      <c r="BI66" s="193"/>
      <c r="BJ66" s="193"/>
      <c r="BK66" s="216"/>
      <c r="CC66" s="212"/>
      <c r="CD66" s="258"/>
      <c r="CE66" s="258"/>
      <c r="CF66" s="217"/>
      <c r="CG66" s="258"/>
      <c r="CH66" s="383"/>
      <c r="CI66" s="193"/>
      <c r="CO66" s="363" t="str">
        <f>IFERROR((TOWER_DATA[[#This Row],[D, bottom '[m']]]+#REF!)/(2*#REF!/1000),"")</f>
        <v/>
      </c>
      <c r="CP66" s="193"/>
      <c r="CQ66" s="193"/>
      <c r="CR66" s="193"/>
      <c r="CS66" s="193"/>
      <c r="CT66" s="193"/>
      <c r="CU66" s="193"/>
      <c r="CV66" s="193"/>
      <c r="CX66" s="215">
        <v>48</v>
      </c>
      <c r="CY66" s="217">
        <v>55.63</v>
      </c>
      <c r="CZ66" s="217">
        <v>55.35</v>
      </c>
      <c r="DA66" s="215">
        <v>8</v>
      </c>
      <c r="DB66" s="215">
        <v>8</v>
      </c>
      <c r="DC66" s="215">
        <v>72</v>
      </c>
      <c r="DE66" s="215" t="s">
        <v>435</v>
      </c>
      <c r="DF66" s="215">
        <v>21.59</v>
      </c>
      <c r="DG66" s="215">
        <v>21.59</v>
      </c>
      <c r="DH66" s="215">
        <v>40072</v>
      </c>
      <c r="DP66" s="211"/>
      <c r="DT66" s="218"/>
      <c r="DU66" s="218"/>
      <c r="DZ66" s="216"/>
      <c r="EP66" s="216"/>
    </row>
    <row r="67" spans="1:146" s="215" customFormat="1" ht="18" customHeight="1" outlineLevel="1">
      <c r="A67" s="213"/>
      <c r="B67" s="303"/>
      <c r="C67" s="303"/>
      <c r="D67" s="214"/>
      <c r="E67" s="218"/>
      <c r="F67" s="258"/>
      <c r="G67" s="217"/>
      <c r="H67" s="217"/>
      <c r="I67" s="217"/>
      <c r="J67" s="218"/>
      <c r="Q67" s="363" t="str">
        <f>IFERROR((MP_DATA[[#This Row],[D, bottom '[m']]]+#REF!)/(2*#REF!/1000),"")</f>
        <v/>
      </c>
      <c r="R67" s="193"/>
      <c r="S67" s="193"/>
      <c r="T67" s="193"/>
      <c r="U67" s="193"/>
      <c r="V67" s="193"/>
      <c r="W67" s="193"/>
      <c r="X67" s="193"/>
      <c r="Y67" s="216"/>
      <c r="AQ67" s="212"/>
      <c r="AR67" s="217"/>
      <c r="AS67" s="217"/>
      <c r="AT67" s="217"/>
      <c r="AU67" s="217"/>
      <c r="AV67" s="218"/>
      <c r="BC67" s="363" t="str">
        <f>IFERROR((TP_DATA[[#This Row],[D, bottom '[m']]]+#REF!)/(2*#REF!/1000),"")</f>
        <v/>
      </c>
      <c r="BD67" s="193"/>
      <c r="BE67" s="193"/>
      <c r="BF67" s="193"/>
      <c r="BG67" s="193"/>
      <c r="BH67" s="193"/>
      <c r="BI67" s="193"/>
      <c r="BJ67" s="193"/>
      <c r="BK67" s="216"/>
      <c r="CC67" s="212"/>
      <c r="CD67" s="258"/>
      <c r="CE67" s="258"/>
      <c r="CF67" s="217"/>
      <c r="CG67" s="258"/>
      <c r="CH67" s="383"/>
      <c r="CI67" s="193"/>
      <c r="CO67" s="363" t="str">
        <f>IFERROR((TOWER_DATA[[#This Row],[D, bottom '[m']]]+#REF!)/(2*#REF!/1000),"")</f>
        <v/>
      </c>
      <c r="CP67" s="193"/>
      <c r="CQ67" s="193"/>
      <c r="CR67" s="193"/>
      <c r="CS67" s="193"/>
      <c r="CT67" s="193"/>
      <c r="CU67" s="193"/>
      <c r="CV67" s="193"/>
      <c r="CX67" s="215">
        <v>49</v>
      </c>
      <c r="CY67" s="217">
        <v>55.35</v>
      </c>
      <c r="CZ67" s="217">
        <v>55.07</v>
      </c>
      <c r="DA67" s="215">
        <v>8</v>
      </c>
      <c r="DB67" s="215">
        <v>8</v>
      </c>
      <c r="DC67" s="215">
        <v>72</v>
      </c>
      <c r="DE67" s="215" t="s">
        <v>436</v>
      </c>
      <c r="DF67" s="215">
        <v>21.47</v>
      </c>
      <c r="DG67" s="215">
        <v>21.47</v>
      </c>
      <c r="DH67" s="215">
        <v>30000</v>
      </c>
      <c r="DP67" s="211"/>
      <c r="DT67" s="218"/>
      <c r="DU67" s="218"/>
      <c r="DZ67" s="216"/>
      <c r="EP67" s="216"/>
    </row>
    <row r="68" spans="1:146" s="215" customFormat="1" ht="18" customHeight="1" outlineLevel="1">
      <c r="A68" s="213"/>
      <c r="B68" s="303"/>
      <c r="C68" s="303"/>
      <c r="D68" s="214"/>
      <c r="E68" s="218"/>
      <c r="F68" s="258"/>
      <c r="G68" s="217"/>
      <c r="H68" s="217"/>
      <c r="I68" s="217"/>
      <c r="J68" s="218"/>
      <c r="Q68" s="363" t="str">
        <f>IFERROR((MP_DATA[[#This Row],[D, bottom '[m']]]+#REF!)/(2*#REF!/1000),"")</f>
        <v/>
      </c>
      <c r="R68" s="193"/>
      <c r="S68" s="193"/>
      <c r="T68" s="193"/>
      <c r="U68" s="193"/>
      <c r="V68" s="193"/>
      <c r="W68" s="193"/>
      <c r="X68" s="193"/>
      <c r="Y68" s="216"/>
      <c r="AQ68" s="212"/>
      <c r="AR68" s="217"/>
      <c r="AS68" s="217"/>
      <c r="AT68" s="217"/>
      <c r="AU68" s="217"/>
      <c r="AV68" s="218"/>
      <c r="BC68" s="363" t="str">
        <f>IFERROR((TP_DATA[[#This Row],[D, bottom '[m']]]+#REF!)/(2*#REF!/1000),"")</f>
        <v/>
      </c>
      <c r="BD68" s="193"/>
      <c r="BE68" s="193"/>
      <c r="BF68" s="193"/>
      <c r="BG68" s="193"/>
      <c r="BH68" s="193"/>
      <c r="BI68" s="193"/>
      <c r="BJ68" s="193"/>
      <c r="BK68" s="216"/>
      <c r="CC68" s="212"/>
      <c r="CD68" s="258"/>
      <c r="CE68" s="258"/>
      <c r="CF68" s="217"/>
      <c r="CG68" s="258"/>
      <c r="CH68" s="383"/>
      <c r="CI68" s="193"/>
      <c r="CO68" s="363" t="str">
        <f>IFERROR((TOWER_DATA[[#This Row],[D, bottom '[m']]]+#REF!)/(2*#REF!/1000),"")</f>
        <v/>
      </c>
      <c r="CP68" s="193"/>
      <c r="CQ68" s="193"/>
      <c r="CR68" s="193"/>
      <c r="CS68" s="193"/>
      <c r="CT68" s="193"/>
      <c r="CU68" s="193"/>
      <c r="CV68" s="193"/>
      <c r="CX68" s="215">
        <v>50</v>
      </c>
      <c r="CY68" s="217">
        <v>55.07</v>
      </c>
      <c r="CZ68" s="217">
        <v>52.54</v>
      </c>
      <c r="DA68" s="215">
        <v>8</v>
      </c>
      <c r="DB68" s="215">
        <v>8</v>
      </c>
      <c r="DC68" s="215">
        <v>72</v>
      </c>
      <c r="DP68" s="211"/>
      <c r="DT68" s="218"/>
      <c r="DU68" s="218"/>
      <c r="DZ68" s="216"/>
      <c r="EP68" s="216"/>
    </row>
    <row r="69" spans="1:146" s="215" customFormat="1" ht="18" customHeight="1" outlineLevel="1">
      <c r="A69" s="213"/>
      <c r="B69" s="303"/>
      <c r="C69" s="303"/>
      <c r="D69" s="214"/>
      <c r="E69" s="218"/>
      <c r="F69" s="258"/>
      <c r="G69" s="217"/>
      <c r="H69" s="217"/>
      <c r="I69" s="217"/>
      <c r="J69" s="218"/>
      <c r="Q69" s="363" t="str">
        <f>IFERROR((MP_DATA[[#This Row],[D, bottom '[m']]]+#REF!)/(2*#REF!/1000),"")</f>
        <v/>
      </c>
      <c r="R69" s="193"/>
      <c r="S69" s="193"/>
      <c r="T69" s="193"/>
      <c r="U69" s="193"/>
      <c r="V69" s="193"/>
      <c r="W69" s="193"/>
      <c r="X69" s="193"/>
      <c r="Y69" s="216"/>
      <c r="AQ69" s="212"/>
      <c r="AR69" s="217"/>
      <c r="AS69" s="217"/>
      <c r="AT69" s="217"/>
      <c r="AU69" s="217"/>
      <c r="AV69" s="218"/>
      <c r="BC69" s="363" t="str">
        <f>IFERROR((TP_DATA[[#This Row],[D, bottom '[m']]]+#REF!)/(2*#REF!/1000),"")</f>
        <v/>
      </c>
      <c r="BD69" s="193"/>
      <c r="BE69" s="193"/>
      <c r="BF69" s="193"/>
      <c r="BG69" s="193"/>
      <c r="BH69" s="193"/>
      <c r="BI69" s="193"/>
      <c r="BJ69" s="193"/>
      <c r="BK69" s="216"/>
      <c r="CC69" s="212"/>
      <c r="CD69" s="258"/>
      <c r="CE69" s="258"/>
      <c r="CF69" s="217"/>
      <c r="CG69" s="258"/>
      <c r="CH69" s="383"/>
      <c r="CI69" s="193"/>
      <c r="CO69" s="363" t="str">
        <f>IFERROR((TOWER_DATA[[#This Row],[D, bottom '[m']]]+#REF!)/(2*#REF!/1000),"")</f>
        <v/>
      </c>
      <c r="CP69" s="193"/>
      <c r="CQ69" s="193"/>
      <c r="CR69" s="193"/>
      <c r="CS69" s="193"/>
      <c r="CT69" s="193"/>
      <c r="CU69" s="193"/>
      <c r="CV69" s="193"/>
      <c r="CX69" s="215">
        <v>51</v>
      </c>
      <c r="CY69" s="217">
        <v>52.54</v>
      </c>
      <c r="CZ69" s="217">
        <v>49.93</v>
      </c>
      <c r="DA69" s="215">
        <v>7.99</v>
      </c>
      <c r="DB69" s="215">
        <v>7.99</v>
      </c>
      <c r="DC69" s="215">
        <v>58</v>
      </c>
      <c r="DP69" s="211"/>
      <c r="DT69" s="218"/>
      <c r="DU69" s="218"/>
      <c r="DZ69" s="216"/>
      <c r="EP69" s="216"/>
    </row>
    <row r="70" spans="1:146" s="215" customFormat="1" ht="18" customHeight="1" outlineLevel="1">
      <c r="A70" s="213"/>
      <c r="B70" s="303"/>
      <c r="C70" s="303"/>
      <c r="D70" s="214"/>
      <c r="E70" s="218"/>
      <c r="F70" s="258"/>
      <c r="G70" s="217"/>
      <c r="H70" s="217"/>
      <c r="I70" s="217"/>
      <c r="J70" s="218"/>
      <c r="Q70" s="363" t="str">
        <f>IFERROR((MP_DATA[[#This Row],[D, bottom '[m']]]+#REF!)/(2*#REF!/1000),"")</f>
        <v/>
      </c>
      <c r="R70" s="193"/>
      <c r="S70" s="193"/>
      <c r="T70" s="193"/>
      <c r="U70" s="193"/>
      <c r="V70" s="193"/>
      <c r="W70" s="193"/>
      <c r="X70" s="193"/>
      <c r="Y70" s="216"/>
      <c r="AQ70" s="212"/>
      <c r="AR70" s="217"/>
      <c r="AS70" s="217"/>
      <c r="AT70" s="217"/>
      <c r="AU70" s="217"/>
      <c r="AV70" s="218"/>
      <c r="BC70" s="363" t="str">
        <f>IFERROR((TP_DATA[[#This Row],[D, bottom '[m']]]+#REF!)/(2*#REF!/1000),"")</f>
        <v/>
      </c>
      <c r="BD70" s="193"/>
      <c r="BE70" s="193"/>
      <c r="BF70" s="193"/>
      <c r="BG70" s="193"/>
      <c r="BH70" s="193"/>
      <c r="BI70" s="193"/>
      <c r="BJ70" s="193"/>
      <c r="BK70" s="216"/>
      <c r="CC70" s="212"/>
      <c r="CD70" s="258"/>
      <c r="CE70" s="258"/>
      <c r="CF70" s="217"/>
      <c r="CG70" s="258"/>
      <c r="CH70" s="383"/>
      <c r="CI70" s="193"/>
      <c r="CO70" s="363" t="str">
        <f>IFERROR((TOWER_DATA[[#This Row],[D, bottom '[m']]]+#REF!)/(2*#REF!/1000),"")</f>
        <v/>
      </c>
      <c r="CP70" s="193"/>
      <c r="CQ70" s="193"/>
      <c r="CR70" s="193"/>
      <c r="CS70" s="193"/>
      <c r="CT70" s="193"/>
      <c r="CU70" s="193"/>
      <c r="CV70" s="193"/>
      <c r="CX70" s="215">
        <v>52</v>
      </c>
      <c r="CY70" s="217">
        <v>49.93</v>
      </c>
      <c r="CZ70" s="217">
        <v>47.32</v>
      </c>
      <c r="DA70" s="215">
        <v>7.99</v>
      </c>
      <c r="DB70" s="215">
        <v>7.99</v>
      </c>
      <c r="DC70" s="215">
        <v>59</v>
      </c>
      <c r="DP70" s="211"/>
      <c r="DT70" s="218"/>
      <c r="DU70" s="218"/>
      <c r="DZ70" s="216"/>
      <c r="EP70" s="216"/>
    </row>
    <row r="71" spans="1:146" s="215" customFormat="1" ht="18" customHeight="1" outlineLevel="1">
      <c r="A71" s="213"/>
      <c r="B71" s="303"/>
      <c r="C71" s="303"/>
      <c r="D71" s="214"/>
      <c r="E71" s="218"/>
      <c r="F71" s="258"/>
      <c r="G71" s="217"/>
      <c r="H71" s="217"/>
      <c r="I71" s="217"/>
      <c r="J71" s="218"/>
      <c r="Q71" s="363" t="str">
        <f>IFERROR((MP_DATA[[#This Row],[D, bottom '[m']]]+#REF!)/(2*#REF!/1000),"")</f>
        <v/>
      </c>
      <c r="R71" s="193"/>
      <c r="S71" s="193"/>
      <c r="T71" s="193"/>
      <c r="U71" s="193"/>
      <c r="V71" s="193"/>
      <c r="W71" s="193"/>
      <c r="X71" s="193"/>
      <c r="Y71" s="216"/>
      <c r="AQ71" s="212"/>
      <c r="AR71" s="217"/>
      <c r="AS71" s="217"/>
      <c r="AT71" s="217"/>
      <c r="AU71" s="217"/>
      <c r="AV71" s="218"/>
      <c r="BC71" s="363" t="str">
        <f>IFERROR((TP_DATA[[#This Row],[D, bottom '[m']]]+#REF!)/(2*#REF!/1000),"")</f>
        <v/>
      </c>
      <c r="BD71" s="193"/>
      <c r="BE71" s="193"/>
      <c r="BF71" s="193"/>
      <c r="BG71" s="193"/>
      <c r="BH71" s="193"/>
      <c r="BI71" s="193"/>
      <c r="BJ71" s="193"/>
      <c r="BK71" s="216"/>
      <c r="CC71" s="212"/>
      <c r="CD71" s="258"/>
      <c r="CE71" s="258"/>
      <c r="CF71" s="217"/>
      <c r="CG71" s="258"/>
      <c r="CH71" s="383"/>
      <c r="CI71" s="193"/>
      <c r="CO71" s="363" t="str">
        <f>IFERROR((TOWER_DATA[[#This Row],[D, bottom '[m']]]+#REF!)/(2*#REF!/1000),"")</f>
        <v/>
      </c>
      <c r="CP71" s="193"/>
      <c r="CQ71" s="193"/>
      <c r="CR71" s="193"/>
      <c r="CS71" s="193"/>
      <c r="CT71" s="193"/>
      <c r="CU71" s="193"/>
      <c r="CV71" s="193"/>
      <c r="CX71" s="215">
        <v>53</v>
      </c>
      <c r="CY71" s="217">
        <v>47.32</v>
      </c>
      <c r="CZ71" s="217">
        <v>44.72</v>
      </c>
      <c r="DA71" s="215">
        <v>7.99</v>
      </c>
      <c r="DB71" s="215">
        <v>7.99</v>
      </c>
      <c r="DC71" s="215">
        <v>60</v>
      </c>
      <c r="DP71" s="211"/>
      <c r="DT71" s="218"/>
      <c r="DU71" s="218"/>
      <c r="DZ71" s="216"/>
      <c r="EP71" s="216"/>
    </row>
    <row r="72" spans="1:146" s="215" customFormat="1" ht="18" customHeight="1" outlineLevel="1">
      <c r="A72" s="213"/>
      <c r="B72" s="303"/>
      <c r="C72" s="303"/>
      <c r="D72" s="214"/>
      <c r="E72" s="218"/>
      <c r="F72" s="258"/>
      <c r="G72" s="217"/>
      <c r="H72" s="217"/>
      <c r="I72" s="217"/>
      <c r="J72" s="218"/>
      <c r="Q72" s="363" t="str">
        <f>IFERROR((MP_DATA[[#This Row],[D, bottom '[m']]]+#REF!)/(2*#REF!/1000),"")</f>
        <v/>
      </c>
      <c r="R72" s="193"/>
      <c r="S72" s="193"/>
      <c r="T72" s="193"/>
      <c r="U72" s="193"/>
      <c r="V72" s="193"/>
      <c r="W72" s="193"/>
      <c r="X72" s="193"/>
      <c r="Y72" s="216"/>
      <c r="AQ72" s="212"/>
      <c r="AR72" s="217"/>
      <c r="AS72" s="217"/>
      <c r="AT72" s="217"/>
      <c r="AU72" s="217"/>
      <c r="AV72" s="218"/>
      <c r="BC72" s="363" t="str">
        <f>IFERROR((TP_DATA[[#This Row],[D, bottom '[m']]]+#REF!)/(2*#REF!/1000),"")</f>
        <v/>
      </c>
      <c r="BD72" s="193"/>
      <c r="BE72" s="193"/>
      <c r="BF72" s="193"/>
      <c r="BG72" s="193"/>
      <c r="BH72" s="193"/>
      <c r="BI72" s="193"/>
      <c r="BJ72" s="193"/>
      <c r="BK72" s="216"/>
      <c r="CC72" s="212"/>
      <c r="CD72" s="258"/>
      <c r="CE72" s="258"/>
      <c r="CF72" s="217"/>
      <c r="CG72" s="258"/>
      <c r="CH72" s="383"/>
      <c r="CI72" s="193"/>
      <c r="CO72" s="363" t="str">
        <f>IFERROR((TOWER_DATA[[#This Row],[D, bottom '[m']]]+#REF!)/(2*#REF!/1000),"")</f>
        <v/>
      </c>
      <c r="CP72" s="193"/>
      <c r="CQ72" s="193"/>
      <c r="CR72" s="193"/>
      <c r="CS72" s="193"/>
      <c r="CT72" s="193"/>
      <c r="CU72" s="193"/>
      <c r="CV72" s="193"/>
      <c r="CX72" s="215">
        <v>54</v>
      </c>
      <c r="CY72" s="217">
        <v>44.72</v>
      </c>
      <c r="CZ72" s="217">
        <v>42.11</v>
      </c>
      <c r="DA72" s="215">
        <v>7.99</v>
      </c>
      <c r="DB72" s="215">
        <v>7.99</v>
      </c>
      <c r="DC72" s="215">
        <v>62</v>
      </c>
      <c r="DP72" s="211"/>
      <c r="DT72" s="218"/>
      <c r="DU72" s="218"/>
      <c r="DZ72" s="216"/>
      <c r="EP72" s="216"/>
    </row>
    <row r="73" spans="1:146" s="215" customFormat="1" ht="18" customHeight="1" outlineLevel="1">
      <c r="A73" s="213"/>
      <c r="B73" s="303"/>
      <c r="C73" s="303"/>
      <c r="D73" s="214"/>
      <c r="E73" s="218"/>
      <c r="F73" s="258"/>
      <c r="G73" s="217"/>
      <c r="H73" s="217"/>
      <c r="I73" s="217"/>
      <c r="J73" s="218"/>
      <c r="Q73" s="363" t="str">
        <f>IFERROR((MP_DATA[[#This Row],[D, bottom '[m']]]+#REF!)/(2*#REF!/1000),"")</f>
        <v/>
      </c>
      <c r="R73" s="193"/>
      <c r="S73" s="193"/>
      <c r="T73" s="193"/>
      <c r="U73" s="193"/>
      <c r="V73" s="193"/>
      <c r="W73" s="193"/>
      <c r="X73" s="193"/>
      <c r="Y73" s="216"/>
      <c r="AQ73" s="212"/>
      <c r="AR73" s="217"/>
      <c r="AS73" s="217"/>
      <c r="AT73" s="217"/>
      <c r="AU73" s="217"/>
      <c r="AV73" s="218"/>
      <c r="BC73" s="363" t="str">
        <f>IFERROR((TP_DATA[[#This Row],[D, bottom '[m']]]+#REF!)/(2*#REF!/1000),"")</f>
        <v/>
      </c>
      <c r="BD73" s="193"/>
      <c r="BE73" s="193"/>
      <c r="BF73" s="193"/>
      <c r="BG73" s="193"/>
      <c r="BH73" s="193"/>
      <c r="BI73" s="193"/>
      <c r="BJ73" s="193"/>
      <c r="BK73" s="216"/>
      <c r="CC73" s="212"/>
      <c r="CD73" s="258"/>
      <c r="CE73" s="258"/>
      <c r="CF73" s="217"/>
      <c r="CG73" s="258"/>
      <c r="CH73" s="383"/>
      <c r="CI73" s="193"/>
      <c r="CO73" s="363" t="str">
        <f>IFERROR((TOWER_DATA[[#This Row],[D, bottom '[m']]]+#REF!)/(2*#REF!/1000),"")</f>
        <v/>
      </c>
      <c r="CP73" s="193"/>
      <c r="CQ73" s="193"/>
      <c r="CR73" s="193"/>
      <c r="CS73" s="193"/>
      <c r="CT73" s="193"/>
      <c r="CU73" s="193"/>
      <c r="CV73" s="193"/>
      <c r="CX73" s="215">
        <v>55</v>
      </c>
      <c r="CY73" s="217">
        <v>42.11</v>
      </c>
      <c r="CZ73" s="217">
        <v>39.5</v>
      </c>
      <c r="DA73" s="215">
        <v>8</v>
      </c>
      <c r="DB73" s="215">
        <v>8</v>
      </c>
      <c r="DC73" s="215">
        <v>70</v>
      </c>
      <c r="DP73" s="211"/>
      <c r="DT73" s="218"/>
      <c r="DU73" s="218"/>
      <c r="DZ73" s="216"/>
      <c r="EP73" s="216"/>
    </row>
    <row r="74" spans="1:146" s="215" customFormat="1" ht="18" customHeight="1" outlineLevel="1">
      <c r="A74" s="213"/>
      <c r="B74" s="303"/>
      <c r="C74" s="303"/>
      <c r="D74" s="214"/>
      <c r="E74" s="218"/>
      <c r="F74" s="258"/>
      <c r="G74" s="217"/>
      <c r="H74" s="217"/>
      <c r="I74" s="217"/>
      <c r="J74" s="218"/>
      <c r="Q74" s="363" t="str">
        <f>IFERROR((MP_DATA[[#This Row],[D, bottom '[m']]]+#REF!)/(2*#REF!/1000),"")</f>
        <v/>
      </c>
      <c r="R74" s="193"/>
      <c r="S74" s="193"/>
      <c r="T74" s="193"/>
      <c r="U74" s="193"/>
      <c r="V74" s="193"/>
      <c r="W74" s="193"/>
      <c r="X74" s="193"/>
      <c r="Y74" s="216"/>
      <c r="AQ74" s="212"/>
      <c r="AR74" s="217"/>
      <c r="AS74" s="217"/>
      <c r="AT74" s="217"/>
      <c r="AU74" s="217"/>
      <c r="AV74" s="218"/>
      <c r="BC74" s="363" t="str">
        <f>IFERROR((TP_DATA[[#This Row],[D, bottom '[m']]]+#REF!)/(2*#REF!/1000),"")</f>
        <v/>
      </c>
      <c r="BD74" s="193"/>
      <c r="BE74" s="193"/>
      <c r="BF74" s="193"/>
      <c r="BG74" s="193"/>
      <c r="BH74" s="193"/>
      <c r="BI74" s="193"/>
      <c r="BJ74" s="193"/>
      <c r="BK74" s="216"/>
      <c r="CC74" s="212"/>
      <c r="CD74" s="258"/>
      <c r="CE74" s="258"/>
      <c r="CF74" s="217"/>
      <c r="CG74" s="258"/>
      <c r="CH74" s="383"/>
      <c r="CI74" s="193"/>
      <c r="CO74" s="363" t="str">
        <f>IFERROR((TOWER_DATA[[#This Row],[D, bottom '[m']]]+#REF!)/(2*#REF!/1000),"")</f>
        <v/>
      </c>
      <c r="CP74" s="193"/>
      <c r="CQ74" s="193"/>
      <c r="CR74" s="193"/>
      <c r="CS74" s="193"/>
      <c r="CT74" s="193"/>
      <c r="CU74" s="193"/>
      <c r="CV74" s="193"/>
      <c r="CX74" s="215">
        <v>56</v>
      </c>
      <c r="CY74" s="217">
        <v>39.5</v>
      </c>
      <c r="CZ74" s="217">
        <v>36.79</v>
      </c>
      <c r="DA74" s="215">
        <v>8.01</v>
      </c>
      <c r="DB74" s="215">
        <v>8</v>
      </c>
      <c r="DC74" s="215">
        <v>84</v>
      </c>
      <c r="DP74" s="211"/>
      <c r="DT74" s="218"/>
      <c r="DU74" s="218"/>
      <c r="DZ74" s="216"/>
      <c r="EP74" s="216"/>
    </row>
    <row r="75" spans="1:146" s="215" customFormat="1" ht="18" customHeight="1" outlineLevel="1">
      <c r="A75" s="213"/>
      <c r="B75" s="303"/>
      <c r="C75" s="303"/>
      <c r="D75" s="214"/>
      <c r="E75" s="218"/>
      <c r="F75" s="258"/>
      <c r="G75" s="217"/>
      <c r="H75" s="217"/>
      <c r="I75" s="217"/>
      <c r="J75" s="218"/>
      <c r="Q75" s="363" t="str">
        <f>IFERROR((MP_DATA[[#This Row],[D, bottom '[m']]]+#REF!)/(2*#REF!/1000),"")</f>
        <v/>
      </c>
      <c r="R75" s="193"/>
      <c r="S75" s="193"/>
      <c r="T75" s="193"/>
      <c r="U75" s="193"/>
      <c r="V75" s="193"/>
      <c r="W75" s="193"/>
      <c r="X75" s="193"/>
      <c r="Y75" s="216"/>
      <c r="AQ75" s="212"/>
      <c r="AR75" s="217"/>
      <c r="AS75" s="217"/>
      <c r="AT75" s="217"/>
      <c r="AU75" s="217"/>
      <c r="AV75" s="218"/>
      <c r="BC75" s="363" t="str">
        <f>IFERROR((TP_DATA[[#This Row],[D, bottom '[m']]]+#REF!)/(2*#REF!/1000),"")</f>
        <v/>
      </c>
      <c r="BD75" s="193"/>
      <c r="BE75" s="193"/>
      <c r="BF75" s="193"/>
      <c r="BG75" s="193"/>
      <c r="BH75" s="193"/>
      <c r="BI75" s="193"/>
      <c r="BJ75" s="193"/>
      <c r="BK75" s="216"/>
      <c r="CC75" s="212"/>
      <c r="CD75" s="258"/>
      <c r="CE75" s="258"/>
      <c r="CF75" s="217"/>
      <c r="CG75" s="258"/>
      <c r="CH75" s="383"/>
      <c r="CI75" s="193"/>
      <c r="CO75" s="363" t="str">
        <f>IFERROR((TOWER_DATA[[#This Row],[D, bottom '[m']]]+#REF!)/(2*#REF!/1000),"")</f>
        <v/>
      </c>
      <c r="CP75" s="193"/>
      <c r="CQ75" s="193"/>
      <c r="CR75" s="193"/>
      <c r="CS75" s="193"/>
      <c r="CT75" s="193"/>
      <c r="CU75" s="193"/>
      <c r="CV75" s="193"/>
      <c r="CX75" s="215">
        <v>57</v>
      </c>
      <c r="CY75" s="217">
        <v>36.79</v>
      </c>
      <c r="CZ75" s="217">
        <v>36.590000000000003</v>
      </c>
      <c r="DA75" s="215">
        <v>8</v>
      </c>
      <c r="DB75" s="215">
        <v>8</v>
      </c>
      <c r="DC75" s="215">
        <v>84</v>
      </c>
      <c r="DP75" s="211"/>
      <c r="DT75" s="218"/>
      <c r="DU75" s="218"/>
      <c r="DZ75" s="216"/>
      <c r="EP75" s="216"/>
    </row>
    <row r="76" spans="1:146" s="215" customFormat="1" ht="18" customHeight="1" outlineLevel="1">
      <c r="A76" s="213"/>
      <c r="B76" s="303"/>
      <c r="C76" s="303"/>
      <c r="D76" s="214"/>
      <c r="E76" s="218"/>
      <c r="F76" s="258"/>
      <c r="G76" s="217"/>
      <c r="H76" s="217"/>
      <c r="I76" s="217"/>
      <c r="J76" s="218"/>
      <c r="Q76" s="363" t="str">
        <f>IFERROR((MP_DATA[[#This Row],[D, bottom '[m']]]+#REF!)/(2*#REF!/1000),"")</f>
        <v/>
      </c>
      <c r="R76" s="193"/>
      <c r="S76" s="193"/>
      <c r="T76" s="193"/>
      <c r="U76" s="193"/>
      <c r="V76" s="193"/>
      <c r="W76" s="193"/>
      <c r="X76" s="193"/>
      <c r="Y76" s="216"/>
      <c r="AQ76" s="212"/>
      <c r="AR76" s="217"/>
      <c r="AS76" s="217"/>
      <c r="AT76" s="217"/>
      <c r="AU76" s="217"/>
      <c r="AV76" s="218"/>
      <c r="BC76" s="363" t="str">
        <f>IFERROR((TP_DATA[[#This Row],[D, bottom '[m']]]+#REF!)/(2*#REF!/1000),"")</f>
        <v/>
      </c>
      <c r="BD76" s="193"/>
      <c r="BE76" s="193"/>
      <c r="BF76" s="193"/>
      <c r="BG76" s="193"/>
      <c r="BH76" s="193"/>
      <c r="BI76" s="193"/>
      <c r="BJ76" s="193"/>
      <c r="BK76" s="216"/>
      <c r="CC76" s="212"/>
      <c r="CD76" s="258"/>
      <c r="CE76" s="258"/>
      <c r="CF76" s="217"/>
      <c r="CG76" s="258"/>
      <c r="CH76" s="383"/>
      <c r="CI76" s="193"/>
      <c r="CO76" s="363" t="str">
        <f>IFERROR((TOWER_DATA[[#This Row],[D, bottom '[m']]]+#REF!)/(2*#REF!/1000),"")</f>
        <v/>
      </c>
      <c r="CP76" s="193"/>
      <c r="CQ76" s="193"/>
      <c r="CR76" s="193"/>
      <c r="CS76" s="193"/>
      <c r="CT76" s="193"/>
      <c r="CU76" s="193"/>
      <c r="CV76" s="193"/>
      <c r="CX76" s="215">
        <v>58</v>
      </c>
      <c r="CY76" s="217">
        <v>36.590000000000003</v>
      </c>
      <c r="CZ76" s="217">
        <v>35.979999999999997</v>
      </c>
      <c r="DA76" s="215">
        <v>8</v>
      </c>
      <c r="DB76" s="215">
        <v>8</v>
      </c>
      <c r="DC76" s="215">
        <v>84</v>
      </c>
      <c r="DP76" s="211"/>
      <c r="DT76" s="218"/>
      <c r="DU76" s="218"/>
      <c r="DZ76" s="216"/>
      <c r="EP76" s="216"/>
    </row>
    <row r="77" spans="1:146" s="215" customFormat="1" ht="18" customHeight="1" outlineLevel="1">
      <c r="A77" s="213"/>
      <c r="B77" s="303"/>
      <c r="C77" s="303"/>
      <c r="D77" s="214"/>
      <c r="E77" s="218"/>
      <c r="F77" s="258"/>
      <c r="G77" s="217"/>
      <c r="H77" s="217"/>
      <c r="I77" s="217"/>
      <c r="J77" s="218"/>
      <c r="Q77" s="363" t="str">
        <f>IFERROR((MP_DATA[[#This Row],[D, bottom '[m']]]+#REF!)/(2*#REF!/1000),"")</f>
        <v/>
      </c>
      <c r="R77" s="193"/>
      <c r="S77" s="193"/>
      <c r="T77" s="193"/>
      <c r="U77" s="193"/>
      <c r="V77" s="193"/>
      <c r="W77" s="193"/>
      <c r="X77" s="193"/>
      <c r="Y77" s="216"/>
      <c r="AQ77" s="212"/>
      <c r="AR77" s="217"/>
      <c r="AS77" s="217"/>
      <c r="AT77" s="217"/>
      <c r="AU77" s="217"/>
      <c r="AV77" s="218"/>
      <c r="BC77" s="363" t="str">
        <f>IFERROR((TP_DATA[[#This Row],[D, bottom '[m']]]+#REF!)/(2*#REF!/1000),"")</f>
        <v/>
      </c>
      <c r="BD77" s="193"/>
      <c r="BE77" s="193"/>
      <c r="BF77" s="193"/>
      <c r="BG77" s="193"/>
      <c r="BH77" s="193"/>
      <c r="BI77" s="193"/>
      <c r="BJ77" s="193"/>
      <c r="BK77" s="216"/>
      <c r="CC77" s="212"/>
      <c r="CD77" s="258"/>
      <c r="CE77" s="258"/>
      <c r="CF77" s="217"/>
      <c r="CG77" s="258"/>
      <c r="CH77" s="383"/>
      <c r="CI77" s="193"/>
      <c r="CO77" s="363" t="str">
        <f>IFERROR((TOWER_DATA[[#This Row],[D, bottom '[m']]]+#REF!)/(2*#REF!/1000),"")</f>
        <v/>
      </c>
      <c r="CP77" s="193"/>
      <c r="CQ77" s="193"/>
      <c r="CR77" s="193"/>
      <c r="CS77" s="193"/>
      <c r="CT77" s="193"/>
      <c r="CU77" s="193"/>
      <c r="CV77" s="193"/>
      <c r="CX77" s="215">
        <v>59</v>
      </c>
      <c r="CY77" s="217">
        <v>35.979999999999997</v>
      </c>
      <c r="CZ77" s="217">
        <v>33.36</v>
      </c>
      <c r="DA77" s="215">
        <v>8</v>
      </c>
      <c r="DB77" s="215">
        <v>8</v>
      </c>
      <c r="DC77" s="215">
        <v>84</v>
      </c>
      <c r="DP77" s="211"/>
      <c r="DT77" s="218"/>
      <c r="DU77" s="218"/>
      <c r="DZ77" s="216"/>
      <c r="EP77" s="216"/>
    </row>
    <row r="78" spans="1:146" s="215" customFormat="1" ht="18" customHeight="1" outlineLevel="1">
      <c r="A78" s="213"/>
      <c r="B78" s="303"/>
      <c r="C78" s="303"/>
      <c r="D78" s="214"/>
      <c r="E78" s="218"/>
      <c r="F78" s="258"/>
      <c r="G78" s="217"/>
      <c r="H78" s="217"/>
      <c r="I78" s="217"/>
      <c r="J78" s="218"/>
      <c r="Q78" s="363" t="str">
        <f>IFERROR((MP_DATA[[#This Row],[D, bottom '[m']]]+#REF!)/(2*#REF!/1000),"")</f>
        <v/>
      </c>
      <c r="R78" s="193"/>
      <c r="S78" s="193"/>
      <c r="T78" s="193"/>
      <c r="U78" s="193"/>
      <c r="V78" s="193"/>
      <c r="W78" s="193"/>
      <c r="X78" s="193"/>
      <c r="Y78" s="216"/>
      <c r="AQ78" s="212"/>
      <c r="AR78" s="217"/>
      <c r="AS78" s="217"/>
      <c r="AT78" s="217"/>
      <c r="AU78" s="217"/>
      <c r="AV78" s="218"/>
      <c r="BC78" s="363" t="str">
        <f>IFERROR((TP_DATA[[#This Row],[D, bottom '[m']]]+#REF!)/(2*#REF!/1000),"")</f>
        <v/>
      </c>
      <c r="BD78" s="193"/>
      <c r="BE78" s="193"/>
      <c r="BF78" s="193"/>
      <c r="BG78" s="193"/>
      <c r="BH78" s="193"/>
      <c r="BI78" s="193"/>
      <c r="BJ78" s="193"/>
      <c r="BK78" s="216"/>
      <c r="CC78" s="212"/>
      <c r="CD78" s="258"/>
      <c r="CE78" s="258"/>
      <c r="CF78" s="217"/>
      <c r="CG78" s="258"/>
      <c r="CH78" s="383"/>
      <c r="CI78" s="193"/>
      <c r="CO78" s="363" t="str">
        <f>IFERROR((TOWER_DATA[[#This Row],[D, bottom '[m']]]+#REF!)/(2*#REF!/1000),"")</f>
        <v/>
      </c>
      <c r="CP78" s="193"/>
      <c r="CQ78" s="193"/>
      <c r="CR78" s="193"/>
      <c r="CS78" s="193"/>
      <c r="CT78" s="193"/>
      <c r="CU78" s="193"/>
      <c r="CV78" s="193"/>
      <c r="CX78" s="215">
        <v>60</v>
      </c>
      <c r="CY78" s="217">
        <v>33.36</v>
      </c>
      <c r="CZ78" s="217">
        <v>30.43</v>
      </c>
      <c r="DA78" s="215">
        <v>8</v>
      </c>
      <c r="DB78" s="215">
        <v>8</v>
      </c>
      <c r="DC78" s="215">
        <v>88</v>
      </c>
      <c r="DP78" s="211"/>
      <c r="DT78" s="218"/>
      <c r="DU78" s="218"/>
      <c r="DZ78" s="216"/>
      <c r="EP78" s="216"/>
    </row>
    <row r="79" spans="1:146" s="215" customFormat="1" ht="18" customHeight="1" outlineLevel="1">
      <c r="A79" s="213"/>
      <c r="B79" s="303"/>
      <c r="C79" s="303"/>
      <c r="D79" s="214"/>
      <c r="E79" s="218"/>
      <c r="F79" s="258"/>
      <c r="G79" s="217"/>
      <c r="H79" s="217"/>
      <c r="I79" s="217"/>
      <c r="J79" s="218"/>
      <c r="Q79" s="363" t="str">
        <f>IFERROR((MP_DATA[[#This Row],[D, bottom '[m']]]+#REF!)/(2*#REF!/1000),"")</f>
        <v/>
      </c>
      <c r="R79" s="193"/>
      <c r="S79" s="193"/>
      <c r="T79" s="193"/>
      <c r="U79" s="193"/>
      <c r="V79" s="193"/>
      <c r="W79" s="193"/>
      <c r="X79" s="193"/>
      <c r="Y79" s="216"/>
      <c r="AQ79" s="212"/>
      <c r="AR79" s="217"/>
      <c r="AS79" s="217"/>
      <c r="AT79" s="217"/>
      <c r="AU79" s="217"/>
      <c r="AV79" s="218"/>
      <c r="BC79" s="363" t="str">
        <f>IFERROR((TP_DATA[[#This Row],[D, bottom '[m']]]+#REF!)/(2*#REF!/1000),"")</f>
        <v/>
      </c>
      <c r="BD79" s="193"/>
      <c r="BE79" s="193"/>
      <c r="BF79" s="193"/>
      <c r="BG79" s="193"/>
      <c r="BH79" s="193"/>
      <c r="BI79" s="193"/>
      <c r="BJ79" s="193"/>
      <c r="BK79" s="216"/>
      <c r="CC79" s="212"/>
      <c r="CD79" s="258"/>
      <c r="CE79" s="258"/>
      <c r="CF79" s="217"/>
      <c r="CG79" s="258"/>
      <c r="CH79" s="383"/>
      <c r="CI79" s="193"/>
      <c r="CO79" s="363" t="str">
        <f>IFERROR((TOWER_DATA[[#This Row],[D, bottom '[m']]]+#REF!)/(2*#REF!/1000),"")</f>
        <v/>
      </c>
      <c r="CP79" s="193"/>
      <c r="CQ79" s="193"/>
      <c r="CR79" s="193"/>
      <c r="CS79" s="193"/>
      <c r="CT79" s="193"/>
      <c r="CU79" s="193"/>
      <c r="CV79" s="193"/>
      <c r="CX79" s="215">
        <v>61</v>
      </c>
      <c r="CY79" s="217">
        <v>30.43</v>
      </c>
      <c r="CZ79" s="217">
        <v>27.5</v>
      </c>
      <c r="DA79" s="215">
        <v>8.02</v>
      </c>
      <c r="DB79" s="215">
        <v>7.99</v>
      </c>
      <c r="DC79" s="215">
        <v>102</v>
      </c>
      <c r="DP79" s="211"/>
      <c r="DT79" s="218"/>
      <c r="DU79" s="218"/>
      <c r="DZ79" s="216"/>
      <c r="EP79" s="216"/>
    </row>
    <row r="80" spans="1:146" s="215" customFormat="1" ht="18" customHeight="1" outlineLevel="1">
      <c r="A80" s="213"/>
      <c r="B80" s="303"/>
      <c r="C80" s="303"/>
      <c r="D80" s="214"/>
      <c r="E80" s="218"/>
      <c r="F80" s="258"/>
      <c r="G80" s="217"/>
      <c r="H80" s="217"/>
      <c r="I80" s="217"/>
      <c r="J80" s="218"/>
      <c r="Q80" s="363" t="str">
        <f>IFERROR((MP_DATA[[#This Row],[D, bottom '[m']]]+#REF!)/(2*#REF!/1000),"")</f>
        <v/>
      </c>
      <c r="R80" s="193"/>
      <c r="S80" s="193"/>
      <c r="T80" s="193"/>
      <c r="U80" s="193"/>
      <c r="V80" s="193"/>
      <c r="W80" s="193"/>
      <c r="X80" s="193"/>
      <c r="Y80" s="216"/>
      <c r="AQ80" s="212"/>
      <c r="AR80" s="217"/>
      <c r="AS80" s="217"/>
      <c r="AT80" s="217"/>
      <c r="AU80" s="217"/>
      <c r="AV80" s="218"/>
      <c r="BC80" s="363" t="str">
        <f>IFERROR((TP_DATA[[#This Row],[D, bottom '[m']]]+#REF!)/(2*#REF!/1000),"")</f>
        <v/>
      </c>
      <c r="BD80" s="193"/>
      <c r="BE80" s="193"/>
      <c r="BF80" s="193"/>
      <c r="BG80" s="193"/>
      <c r="BH80" s="193"/>
      <c r="BI80" s="193"/>
      <c r="BJ80" s="193"/>
      <c r="BK80" s="216"/>
      <c r="CC80" s="212"/>
      <c r="CD80" s="258"/>
      <c r="CE80" s="258"/>
      <c r="CF80" s="217"/>
      <c r="CG80" s="258"/>
      <c r="CH80" s="383"/>
      <c r="CI80" s="193"/>
      <c r="CO80" s="363" t="str">
        <f>IFERROR((TOWER_DATA[[#This Row],[D, bottom '[m']]]+#REF!)/(2*#REF!/1000),"")</f>
        <v/>
      </c>
      <c r="CP80" s="193"/>
      <c r="CQ80" s="193"/>
      <c r="CR80" s="193"/>
      <c r="CS80" s="193"/>
      <c r="CT80" s="193"/>
      <c r="CU80" s="193"/>
      <c r="CV80" s="193"/>
      <c r="CX80" s="215">
        <v>62</v>
      </c>
      <c r="CY80" s="217">
        <v>27.5</v>
      </c>
      <c r="CZ80" s="217">
        <v>25.92</v>
      </c>
      <c r="DA80" s="215">
        <v>8</v>
      </c>
      <c r="DB80" s="215">
        <v>8</v>
      </c>
      <c r="DC80" s="215">
        <v>116</v>
      </c>
      <c r="DP80" s="211"/>
      <c r="DT80" s="218"/>
      <c r="DU80" s="218"/>
      <c r="DZ80" s="216"/>
      <c r="EP80" s="216"/>
    </row>
    <row r="81" spans="1:146" s="215" customFormat="1" ht="18" customHeight="1" outlineLevel="1">
      <c r="A81" s="213"/>
      <c r="B81" s="303"/>
      <c r="C81" s="303"/>
      <c r="D81" s="214"/>
      <c r="E81" s="218"/>
      <c r="F81" s="258"/>
      <c r="G81" s="217"/>
      <c r="H81" s="217"/>
      <c r="I81" s="217"/>
      <c r="J81" s="218"/>
      <c r="Q81" s="363" t="str">
        <f>IFERROR((MP_DATA[[#This Row],[D, bottom '[m']]]+#REF!)/(2*#REF!/1000),"")</f>
        <v/>
      </c>
      <c r="R81" s="193"/>
      <c r="S81" s="193"/>
      <c r="T81" s="193"/>
      <c r="U81" s="193"/>
      <c r="V81" s="193"/>
      <c r="W81" s="193"/>
      <c r="X81" s="193"/>
      <c r="Y81" s="216"/>
      <c r="AQ81" s="212"/>
      <c r="AR81" s="217"/>
      <c r="AS81" s="217"/>
      <c r="AT81" s="217"/>
      <c r="AU81" s="217"/>
      <c r="AV81" s="218"/>
      <c r="BC81" s="363" t="str">
        <f>IFERROR((TP_DATA[[#This Row],[D, bottom '[m']]]+#REF!)/(2*#REF!/1000),"")</f>
        <v/>
      </c>
      <c r="BD81" s="193"/>
      <c r="BE81" s="193"/>
      <c r="BF81" s="193"/>
      <c r="BG81" s="193"/>
      <c r="BH81" s="193"/>
      <c r="BI81" s="193"/>
      <c r="BJ81" s="193"/>
      <c r="BK81" s="216"/>
      <c r="CC81" s="212"/>
      <c r="CD81" s="258"/>
      <c r="CE81" s="258"/>
      <c r="CF81" s="217"/>
      <c r="CG81" s="258"/>
      <c r="CH81" s="383"/>
      <c r="CI81" s="193"/>
      <c r="CO81" s="363" t="str">
        <f>IFERROR((TOWER_DATA[[#This Row],[D, bottom '[m']]]+#REF!)/(2*#REF!/1000),"")</f>
        <v/>
      </c>
      <c r="CP81" s="193"/>
      <c r="CQ81" s="193"/>
      <c r="CR81" s="193"/>
      <c r="CS81" s="193"/>
      <c r="CT81" s="193"/>
      <c r="CU81" s="193"/>
      <c r="CV81" s="193"/>
      <c r="CX81" s="215">
        <v>63</v>
      </c>
      <c r="CY81" s="217">
        <v>25.92</v>
      </c>
      <c r="CZ81" s="217">
        <v>22.96</v>
      </c>
      <c r="DA81" s="215">
        <v>8</v>
      </c>
      <c r="DB81" s="215">
        <v>8</v>
      </c>
      <c r="DC81" s="215">
        <v>116</v>
      </c>
      <c r="DP81" s="211"/>
      <c r="DT81" s="218"/>
      <c r="DU81" s="218"/>
      <c r="DZ81" s="216"/>
      <c r="EP81" s="216"/>
    </row>
    <row r="82" spans="1:146" s="215" customFormat="1" ht="18" customHeight="1" outlineLevel="1">
      <c r="A82" s="213"/>
      <c r="B82" s="303"/>
      <c r="C82" s="303"/>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63"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63" t="str">
        <f>IFERROR((TP_DATA[[#This Row],[D, bottom '[m']]]+#REF!)/(2*#REF!/1000),"")</f>
        <v/>
      </c>
      <c r="BD82" s="193"/>
      <c r="BE82" s="193"/>
      <c r="BF82" s="193"/>
      <c r="BG82" s="193"/>
      <c r="BH82" s="193"/>
      <c r="BI82" s="193"/>
      <c r="BJ82" s="193"/>
      <c r="BK82" s="216"/>
      <c r="CC82" s="212"/>
      <c r="CD82" s="258"/>
      <c r="CE82" s="258"/>
      <c r="CF82" s="217"/>
      <c r="CG82" s="258"/>
      <c r="CH82" s="383"/>
      <c r="CI82" s="363"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63" t="str">
        <f>IFERROR((TOWER_DATA[[#This Row],[D, bottom '[m']]]+#REF!)/(2*#REF!/1000),"")</f>
        <v/>
      </c>
      <c r="CP82" s="193"/>
      <c r="CQ82" s="193"/>
      <c r="CR82" s="193"/>
      <c r="CS82" s="193"/>
      <c r="CT82" s="193"/>
      <c r="CU82" s="193"/>
      <c r="CV82" s="193"/>
      <c r="CX82" s="215">
        <v>64</v>
      </c>
      <c r="CY82" s="217">
        <v>22.96</v>
      </c>
      <c r="CZ82" s="217">
        <v>21.71</v>
      </c>
      <c r="DA82" s="215">
        <v>8</v>
      </c>
      <c r="DB82" s="215">
        <v>8</v>
      </c>
      <c r="DC82" s="215">
        <v>116</v>
      </c>
      <c r="DP82" s="211"/>
      <c r="DT82" s="218"/>
      <c r="DU82" s="218"/>
      <c r="DZ82" s="216"/>
      <c r="EP82" s="216"/>
    </row>
    <row r="83" spans="1:146" s="215" customFormat="1" ht="18" customHeight="1" outlineLevel="1">
      <c r="A83" s="213"/>
      <c r="B83" s="303"/>
      <c r="C83" s="303"/>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63"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63" t="str">
        <f>IFERROR((TP_DATA[[#This Row],[D, bottom '[m']]]+#REF!)/(2*#REF!/1000),"")</f>
        <v/>
      </c>
      <c r="BD83" s="193"/>
      <c r="BE83" s="193"/>
      <c r="BF83" s="193"/>
      <c r="BG83" s="193"/>
      <c r="BH83" s="193"/>
      <c r="BI83" s="193"/>
      <c r="BJ83" s="193"/>
      <c r="BK83" s="216"/>
      <c r="CC83" s="212"/>
      <c r="CD83" s="258"/>
      <c r="CE83" s="258"/>
      <c r="CF83" s="217"/>
      <c r="CG83" s="258"/>
      <c r="CH83" s="383"/>
      <c r="CI83" s="363"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63" t="str">
        <f>IFERROR((TOWER_DATA[[#This Row],[D, bottom '[m']]]+#REF!)/(2*#REF!/1000),"")</f>
        <v/>
      </c>
      <c r="CP83" s="193"/>
      <c r="CQ83" s="193"/>
      <c r="CR83" s="193"/>
      <c r="CS83" s="193"/>
      <c r="CT83" s="193"/>
      <c r="CU83" s="193"/>
      <c r="CV83" s="193"/>
      <c r="CX83" s="215">
        <v>65</v>
      </c>
      <c r="CY83" s="217">
        <v>21.71</v>
      </c>
      <c r="CZ83" s="217">
        <v>21.47</v>
      </c>
      <c r="DA83" s="215">
        <v>8</v>
      </c>
      <c r="DB83" s="215">
        <v>8</v>
      </c>
      <c r="DC83" s="215">
        <v>116</v>
      </c>
      <c r="DP83" s="211"/>
      <c r="DT83" s="218"/>
      <c r="DU83" s="218"/>
      <c r="DZ83" s="216"/>
      <c r="EP83" s="216"/>
    </row>
    <row r="84" spans="1:146" s="215" customFormat="1" ht="18" customHeight="1" outlineLevel="1">
      <c r="A84" s="213"/>
      <c r="B84" s="303"/>
      <c r="C84" s="303"/>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63"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63" t="str">
        <f>IFERROR((TP_DATA[[#This Row],[D, bottom '[m']]]+#REF!)/(2*#REF!/1000),"")</f>
        <v/>
      </c>
      <c r="BD84" s="193"/>
      <c r="BE84" s="193"/>
      <c r="BF84" s="193"/>
      <c r="BG84" s="193"/>
      <c r="BH84" s="193"/>
      <c r="BI84" s="193"/>
      <c r="BJ84" s="193"/>
      <c r="BK84" s="216"/>
      <c r="CC84" s="212"/>
      <c r="CD84" s="258"/>
      <c r="CE84" s="258"/>
      <c r="CF84" s="217"/>
      <c r="CG84" s="258"/>
      <c r="CH84" s="383"/>
      <c r="CI84" s="363"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63"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customHeight="1" outlineLevel="1">
      <c r="A85" s="213"/>
      <c r="B85" s="303"/>
      <c r="C85" s="303"/>
      <c r="D85" s="214"/>
      <c r="E85" s="218"/>
      <c r="F85" s="258"/>
      <c r="G85" s="217"/>
      <c r="H85" s="217"/>
      <c r="I85" s="217"/>
      <c r="J85" s="218"/>
      <c r="Q85" s="363" t="str">
        <f>IFERROR((MP_DATA[[#This Row],[D, bottom '[m']]]+#REF!)/(2*#REF!/1000),"")</f>
        <v/>
      </c>
      <c r="R85" s="193"/>
      <c r="S85" s="193"/>
      <c r="T85" s="193"/>
      <c r="U85" s="193"/>
      <c r="V85" s="193"/>
      <c r="W85" s="193"/>
      <c r="X85" s="193"/>
      <c r="Y85" s="216"/>
      <c r="AQ85" s="212"/>
      <c r="AR85" s="217"/>
      <c r="AS85" s="217"/>
      <c r="AT85" s="217"/>
      <c r="AU85" s="217"/>
      <c r="AV85" s="218"/>
      <c r="BC85" s="363" t="str">
        <f>IFERROR((TP_DATA[[#This Row],[D, bottom '[m']]]+#REF!)/(2*#REF!/1000),"")</f>
        <v/>
      </c>
      <c r="BD85" s="193"/>
      <c r="BE85" s="193"/>
      <c r="BF85" s="193"/>
      <c r="BG85" s="193"/>
      <c r="BH85" s="193"/>
      <c r="BI85" s="193"/>
      <c r="BJ85" s="193"/>
      <c r="BK85" s="216"/>
      <c r="CC85" s="212"/>
      <c r="CD85" s="258"/>
      <c r="CE85" s="258"/>
      <c r="CF85" s="217"/>
      <c r="CG85" s="258"/>
      <c r="CH85" s="383"/>
      <c r="CI85" s="193"/>
      <c r="CO85" s="363"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customHeight="1" outlineLevel="1">
      <c r="A86" s="213"/>
      <c r="B86" s="303"/>
      <c r="C86" s="303"/>
      <c r="D86" s="214"/>
      <c r="E86" s="218"/>
      <c r="F86" s="258"/>
      <c r="G86" s="217"/>
      <c r="H86" s="217"/>
      <c r="I86" s="217"/>
      <c r="J86" s="218"/>
      <c r="Q86" s="363" t="str">
        <f>IFERROR((MP_DATA[[#This Row],[D, bottom '[m']]]+#REF!)/(2*#REF!/1000),"")</f>
        <v/>
      </c>
      <c r="R86" s="193"/>
      <c r="S86" s="193"/>
      <c r="T86" s="193"/>
      <c r="U86" s="193"/>
      <c r="V86" s="193"/>
      <c r="W86" s="193"/>
      <c r="X86" s="193"/>
      <c r="Y86" s="216"/>
      <c r="AQ86" s="212"/>
      <c r="AR86" s="217"/>
      <c r="AS86" s="217"/>
      <c r="AT86" s="217"/>
      <c r="AU86" s="217"/>
      <c r="AV86" s="218"/>
      <c r="BC86" s="363" t="str">
        <f>IFERROR((TP_DATA[[#This Row],[D, bottom '[m']]]+#REF!)/(2*#REF!/1000),"")</f>
        <v/>
      </c>
      <c r="BD86" s="193"/>
      <c r="BE86" s="193"/>
      <c r="BF86" s="193"/>
      <c r="BG86" s="193"/>
      <c r="BH86" s="193"/>
      <c r="BI86" s="193"/>
      <c r="BJ86" s="193"/>
      <c r="BK86" s="216"/>
      <c r="CC86" s="212"/>
      <c r="CD86" s="258"/>
      <c r="CE86" s="258"/>
      <c r="CF86" s="217"/>
      <c r="CG86" s="258"/>
      <c r="CH86" s="383"/>
      <c r="CI86" s="193"/>
      <c r="CO86" s="363"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customHeight="1" outlineLevel="1">
      <c r="A87" s="213"/>
      <c r="B87" s="303"/>
      <c r="C87" s="303"/>
      <c r="D87" s="214"/>
      <c r="E87" s="218"/>
      <c r="F87" s="258"/>
      <c r="G87" s="217"/>
      <c r="H87" s="217"/>
      <c r="I87" s="217"/>
      <c r="J87" s="218"/>
      <c r="Q87" s="363" t="str">
        <f>IFERROR((MP_DATA[[#This Row],[D, bottom '[m']]]+#REF!)/(2*#REF!/1000),"")</f>
        <v/>
      </c>
      <c r="R87" s="193"/>
      <c r="S87" s="193"/>
      <c r="T87" s="193"/>
      <c r="U87" s="193"/>
      <c r="V87" s="193"/>
      <c r="W87" s="193"/>
      <c r="X87" s="193"/>
      <c r="Y87" s="216"/>
      <c r="AQ87" s="212"/>
      <c r="AR87" s="217"/>
      <c r="AS87" s="217"/>
      <c r="AT87" s="217"/>
      <c r="AU87" s="217"/>
      <c r="AV87" s="218"/>
      <c r="BC87" s="363" t="str">
        <f>IFERROR((TP_DATA[[#This Row],[D, bottom '[m']]]+#REF!)/(2*#REF!/1000),"")</f>
        <v/>
      </c>
      <c r="BD87" s="193"/>
      <c r="BE87" s="193"/>
      <c r="BF87" s="193"/>
      <c r="BG87" s="193"/>
      <c r="BH87" s="193"/>
      <c r="BI87" s="193"/>
      <c r="BJ87" s="193"/>
      <c r="BK87" s="216"/>
      <c r="CC87" s="212"/>
      <c r="CD87" s="258"/>
      <c r="CE87" s="258"/>
      <c r="CF87" s="217"/>
      <c r="CG87" s="258"/>
      <c r="CH87" s="383"/>
      <c r="CI87" s="193"/>
      <c r="CO87" s="363"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customHeight="1" outlineLevel="1">
      <c r="A88" s="213"/>
      <c r="B88" s="303"/>
      <c r="C88" s="303"/>
      <c r="D88" s="214"/>
      <c r="E88" s="218"/>
      <c r="F88" s="258"/>
      <c r="G88" s="217"/>
      <c r="H88" s="217"/>
      <c r="I88" s="217"/>
      <c r="J88" s="218"/>
      <c r="Q88" s="363" t="str">
        <f>IFERROR((MP_DATA[[#This Row],[D, bottom '[m']]]+#REF!)/(2*#REF!/1000),"")</f>
        <v/>
      </c>
      <c r="R88" s="193"/>
      <c r="S88" s="193"/>
      <c r="T88" s="193"/>
      <c r="U88" s="193"/>
      <c r="V88" s="193"/>
      <c r="W88" s="193"/>
      <c r="X88" s="193"/>
      <c r="Y88" s="216"/>
      <c r="AQ88" s="212"/>
      <c r="AR88" s="217"/>
      <c r="AS88" s="217"/>
      <c r="AT88" s="217"/>
      <c r="AU88" s="217"/>
      <c r="AV88" s="218"/>
      <c r="BC88" s="363" t="str">
        <f>IFERROR((TP_DATA[[#This Row],[D, bottom '[m']]]+#REF!)/(2*#REF!/1000),"")</f>
        <v/>
      </c>
      <c r="BD88" s="193"/>
      <c r="BE88" s="193"/>
      <c r="BF88" s="193"/>
      <c r="BG88" s="193"/>
      <c r="BH88" s="193"/>
      <c r="BI88" s="193"/>
      <c r="BJ88" s="193"/>
      <c r="BK88" s="216"/>
      <c r="CC88" s="212"/>
      <c r="CD88" s="258"/>
      <c r="CE88" s="258"/>
      <c r="CF88" s="217"/>
      <c r="CG88" s="258"/>
      <c r="CH88" s="383"/>
      <c r="CI88" s="193"/>
      <c r="CO88" s="363"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3"/>
      <c r="C89" s="303"/>
      <c r="D89" s="214"/>
      <c r="E89" s="218"/>
      <c r="F89" s="258"/>
      <c r="G89" s="217"/>
      <c r="H89" s="217"/>
      <c r="I89" s="217"/>
      <c r="J89" s="218"/>
      <c r="Q89" s="363" t="str">
        <f>IFERROR((MP_DATA[[#This Row],[D, bottom '[m']]]+#REF!)/(2*#REF!/1000),"")</f>
        <v/>
      </c>
      <c r="R89" s="193"/>
      <c r="S89" s="193"/>
      <c r="T89" s="193"/>
      <c r="U89" s="193"/>
      <c r="V89" s="193"/>
      <c r="W89" s="193"/>
      <c r="X89" s="193"/>
      <c r="Y89" s="216"/>
      <c r="AQ89" s="212"/>
      <c r="AR89" s="217"/>
      <c r="AS89" s="217"/>
      <c r="AT89" s="217"/>
      <c r="AU89" s="217"/>
      <c r="AV89" s="218"/>
      <c r="BC89" s="363" t="str">
        <f>IFERROR((TP_DATA[[#This Row],[D, bottom '[m']]]+#REF!)/(2*#REF!/1000),"")</f>
        <v/>
      </c>
      <c r="BD89" s="193"/>
      <c r="BE89" s="193"/>
      <c r="BF89" s="193"/>
      <c r="BG89" s="193"/>
      <c r="BH89" s="193"/>
      <c r="BI89" s="193"/>
      <c r="BJ89" s="193"/>
      <c r="BK89" s="216"/>
      <c r="CC89" s="212"/>
      <c r="CD89" s="258"/>
      <c r="CE89" s="258"/>
      <c r="CF89" s="217"/>
      <c r="CG89" s="258"/>
      <c r="CH89" s="383"/>
      <c r="CI89" s="193"/>
      <c r="CO89" s="363"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3"/>
      <c r="C90" s="303"/>
      <c r="D90" s="214"/>
      <c r="E90" s="218"/>
      <c r="F90" s="258"/>
      <c r="G90" s="217"/>
      <c r="H90" s="217"/>
      <c r="I90" s="217"/>
      <c r="J90" s="218"/>
      <c r="Q90" s="363" t="str">
        <f>IFERROR((MP_DATA[[#This Row],[D, bottom '[m']]]+#REF!)/(2*#REF!/1000),"")</f>
        <v/>
      </c>
      <c r="R90" s="193"/>
      <c r="S90" s="193"/>
      <c r="T90" s="193"/>
      <c r="U90" s="193"/>
      <c r="V90" s="193"/>
      <c r="W90" s="193"/>
      <c r="X90" s="193"/>
      <c r="Y90" s="216"/>
      <c r="AQ90" s="212"/>
      <c r="AR90" s="217"/>
      <c r="AS90" s="217"/>
      <c r="AT90" s="217"/>
      <c r="AU90" s="217"/>
      <c r="AV90" s="218"/>
      <c r="BC90" s="363" t="str">
        <f>IFERROR((TP_DATA[[#This Row],[D, bottom '[m']]]+#REF!)/(2*#REF!/1000),"")</f>
        <v/>
      </c>
      <c r="BD90" s="193"/>
      <c r="BE90" s="193"/>
      <c r="BF90" s="193"/>
      <c r="BG90" s="193"/>
      <c r="BH90" s="193"/>
      <c r="BI90" s="193"/>
      <c r="BJ90" s="193"/>
      <c r="BK90" s="216"/>
      <c r="CC90" s="212"/>
      <c r="CD90" s="258"/>
      <c r="CE90" s="258"/>
      <c r="CF90" s="217"/>
      <c r="CG90" s="258"/>
      <c r="CH90" s="383"/>
      <c r="CI90" s="193"/>
      <c r="CO90" s="363"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3"/>
      <c r="C91" s="303"/>
      <c r="D91" s="214"/>
      <c r="E91" s="218"/>
      <c r="F91" s="258"/>
      <c r="G91" s="217"/>
      <c r="H91" s="217"/>
      <c r="I91" s="217"/>
      <c r="J91" s="218"/>
      <c r="Q91" s="363" t="str">
        <f>IFERROR((MP_DATA[[#This Row],[D, bottom '[m']]]+#REF!)/(2*#REF!/1000),"")</f>
        <v/>
      </c>
      <c r="R91" s="193"/>
      <c r="S91" s="193"/>
      <c r="T91" s="193"/>
      <c r="U91" s="193"/>
      <c r="V91" s="193"/>
      <c r="W91" s="193"/>
      <c r="X91" s="193"/>
      <c r="Y91" s="216"/>
      <c r="AQ91" s="212"/>
      <c r="AR91" s="217"/>
      <c r="AS91" s="217"/>
      <c r="AT91" s="217"/>
      <c r="AU91" s="217"/>
      <c r="AV91" s="218"/>
      <c r="BC91" s="363" t="str">
        <f>IFERROR((TP_DATA[[#This Row],[D, bottom '[m']]]+#REF!)/(2*#REF!/1000),"")</f>
        <v/>
      </c>
      <c r="BD91" s="193"/>
      <c r="BE91" s="193"/>
      <c r="BF91" s="193"/>
      <c r="BG91" s="193"/>
      <c r="BH91" s="193"/>
      <c r="BI91" s="193"/>
      <c r="BJ91" s="193"/>
      <c r="BK91" s="216"/>
      <c r="CC91" s="212"/>
      <c r="CD91" s="258"/>
      <c r="CE91" s="258"/>
      <c r="CF91" s="217"/>
      <c r="CG91" s="258"/>
      <c r="CH91" s="383"/>
      <c r="CI91" s="193"/>
      <c r="CO91" s="363"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3"/>
      <c r="C92" s="303"/>
      <c r="D92" s="214"/>
      <c r="E92" s="218"/>
      <c r="F92" s="258"/>
      <c r="G92" s="217"/>
      <c r="H92" s="217"/>
      <c r="I92" s="217"/>
      <c r="J92" s="218"/>
      <c r="Q92" s="363" t="str">
        <f>IFERROR((MP_DATA[[#This Row],[D, bottom '[m']]]+#REF!)/(2*#REF!/1000),"")</f>
        <v/>
      </c>
      <c r="R92" s="193"/>
      <c r="S92" s="193"/>
      <c r="T92" s="193"/>
      <c r="U92" s="193"/>
      <c r="V92" s="193"/>
      <c r="W92" s="193"/>
      <c r="X92" s="193"/>
      <c r="Y92" s="216"/>
      <c r="AQ92" s="212"/>
      <c r="AR92" s="217"/>
      <c r="AS92" s="217"/>
      <c r="AT92" s="217"/>
      <c r="AU92" s="217"/>
      <c r="AV92" s="218"/>
      <c r="BC92" s="363" t="str">
        <f>IFERROR((TP_DATA[[#This Row],[D, bottom '[m']]]+#REF!)/(2*#REF!/1000),"")</f>
        <v/>
      </c>
      <c r="BD92" s="193"/>
      <c r="BE92" s="193"/>
      <c r="BF92" s="193"/>
      <c r="BG92" s="193"/>
      <c r="BH92" s="193"/>
      <c r="BI92" s="193"/>
      <c r="BJ92" s="193"/>
      <c r="BK92" s="216"/>
      <c r="CC92" s="212"/>
      <c r="CD92" s="258"/>
      <c r="CE92" s="258"/>
      <c r="CF92" s="217"/>
      <c r="CG92" s="258"/>
      <c r="CH92" s="383"/>
      <c r="CI92" s="193"/>
      <c r="CO92" s="363"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customHeight="1" outlineLevel="1">
      <c r="A93" s="213"/>
      <c r="B93" s="303"/>
      <c r="C93" s="303"/>
      <c r="D93" s="214"/>
      <c r="E93" s="218"/>
      <c r="F93" s="258"/>
      <c r="G93" s="217"/>
      <c r="H93" s="217"/>
      <c r="I93" s="217"/>
      <c r="J93" s="218"/>
      <c r="Q93" s="363" t="str">
        <f>IFERROR((MP_DATA[[#This Row],[D, bottom '[m']]]+#REF!)/(2*#REF!/1000),"")</f>
        <v/>
      </c>
      <c r="R93" s="193"/>
      <c r="S93" s="193"/>
      <c r="T93" s="193"/>
      <c r="U93" s="193"/>
      <c r="V93" s="193"/>
      <c r="W93" s="193"/>
      <c r="X93" s="193"/>
      <c r="Y93" s="216"/>
      <c r="AQ93" s="212"/>
      <c r="AR93" s="217"/>
      <c r="AS93" s="217"/>
      <c r="AT93" s="217"/>
      <c r="AU93" s="217"/>
      <c r="AV93" s="218"/>
      <c r="BC93" s="363" t="str">
        <f>IFERROR((TP_DATA[[#This Row],[D, bottom '[m']]]+#REF!)/(2*#REF!/1000),"")</f>
        <v/>
      </c>
      <c r="BD93" s="193"/>
      <c r="BE93" s="193"/>
      <c r="BF93" s="193"/>
      <c r="BG93" s="193"/>
      <c r="BH93" s="193"/>
      <c r="BI93" s="193"/>
      <c r="BJ93" s="193"/>
      <c r="BK93" s="216"/>
      <c r="CC93" s="212"/>
      <c r="CD93" s="258"/>
      <c r="CE93" s="258"/>
      <c r="CF93" s="217"/>
      <c r="CG93" s="258"/>
      <c r="CH93" s="383"/>
      <c r="CI93" s="193"/>
      <c r="CO93" s="363"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customHeight="1" outlineLevel="1">
      <c r="A94" s="213"/>
      <c r="B94" s="303"/>
      <c r="C94" s="303"/>
      <c r="D94" s="214"/>
      <c r="E94" s="218"/>
      <c r="F94" s="258"/>
      <c r="G94" s="217"/>
      <c r="H94" s="217"/>
      <c r="I94" s="217"/>
      <c r="J94" s="218"/>
      <c r="Q94" s="363" t="str">
        <f>IFERROR((MP_DATA[[#This Row],[D, bottom '[m']]]+#REF!)/(2*#REF!/1000),"")</f>
        <v/>
      </c>
      <c r="R94" s="193"/>
      <c r="S94" s="193"/>
      <c r="T94" s="193"/>
      <c r="U94" s="193"/>
      <c r="V94" s="193"/>
      <c r="W94" s="193"/>
      <c r="X94" s="193"/>
      <c r="Y94" s="216"/>
      <c r="AQ94" s="212"/>
      <c r="AR94" s="217"/>
      <c r="AS94" s="217"/>
      <c r="AT94" s="217"/>
      <c r="AU94" s="217"/>
      <c r="AV94" s="218"/>
      <c r="BC94" s="363" t="str">
        <f>IFERROR((TP_DATA[[#This Row],[D, bottom '[m']]]+#REF!)/(2*#REF!/1000),"")</f>
        <v/>
      </c>
      <c r="BD94" s="193"/>
      <c r="BE94" s="193"/>
      <c r="BF94" s="193"/>
      <c r="BG94" s="193"/>
      <c r="BH94" s="193"/>
      <c r="BI94" s="193"/>
      <c r="BJ94" s="193"/>
      <c r="BK94" s="216"/>
      <c r="CC94" s="212"/>
      <c r="CD94" s="258"/>
      <c r="CE94" s="258"/>
      <c r="CF94" s="217"/>
      <c r="CG94" s="258"/>
      <c r="CH94" s="383"/>
      <c r="CI94" s="193"/>
      <c r="CO94" s="363"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customHeight="1" outlineLevel="1">
      <c r="A95" s="213"/>
      <c r="B95" s="303"/>
      <c r="C95" s="303"/>
      <c r="D95" s="214"/>
      <c r="E95" s="218"/>
      <c r="F95" s="258"/>
      <c r="G95" s="217"/>
      <c r="H95" s="217"/>
      <c r="I95" s="217"/>
      <c r="J95" s="218"/>
      <c r="Q95" s="363" t="str">
        <f>IFERROR((MP_DATA[[#This Row],[D, bottom '[m']]]+#REF!)/(2*#REF!/1000),"")</f>
        <v/>
      </c>
      <c r="R95" s="193"/>
      <c r="S95" s="193"/>
      <c r="T95" s="193"/>
      <c r="U95" s="193"/>
      <c r="V95" s="193"/>
      <c r="W95" s="193"/>
      <c r="X95" s="193"/>
      <c r="Y95" s="216"/>
      <c r="AQ95" s="212"/>
      <c r="AR95" s="217"/>
      <c r="AS95" s="217"/>
      <c r="AT95" s="217"/>
      <c r="AU95" s="217"/>
      <c r="AV95" s="218"/>
      <c r="BC95" s="363" t="str">
        <f>IFERROR((TP_DATA[[#This Row],[D, bottom '[m']]]+#REF!)/(2*#REF!/1000),"")</f>
        <v/>
      </c>
      <c r="BD95" s="193"/>
      <c r="BE95" s="193"/>
      <c r="BF95" s="193"/>
      <c r="BG95" s="193"/>
      <c r="BH95" s="193"/>
      <c r="BI95" s="193"/>
      <c r="BJ95" s="193"/>
      <c r="BK95" s="216"/>
      <c r="CC95" s="212"/>
      <c r="CD95" s="258"/>
      <c r="CE95" s="258"/>
      <c r="CF95" s="217"/>
      <c r="CG95" s="258"/>
      <c r="CH95" s="383"/>
      <c r="CI95" s="193"/>
      <c r="CO95" s="363"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customHeight="1" outlineLevel="1">
      <c r="A96" s="213"/>
      <c r="B96" s="303"/>
      <c r="C96" s="303"/>
      <c r="D96" s="214"/>
      <c r="E96" s="218"/>
      <c r="F96" s="258"/>
      <c r="G96" s="217"/>
      <c r="H96" s="217"/>
      <c r="I96" s="217"/>
      <c r="J96" s="218"/>
      <c r="Q96" s="363" t="str">
        <f>IFERROR((MP_DATA[[#This Row],[D, bottom '[m']]]+#REF!)/(2*#REF!/1000),"")</f>
        <v/>
      </c>
      <c r="R96" s="193"/>
      <c r="S96" s="193"/>
      <c r="T96" s="193"/>
      <c r="U96" s="193"/>
      <c r="V96" s="193"/>
      <c r="W96" s="193"/>
      <c r="X96" s="193"/>
      <c r="Y96" s="216"/>
      <c r="AQ96" s="212"/>
      <c r="AR96" s="217"/>
      <c r="AS96" s="217"/>
      <c r="AT96" s="217"/>
      <c r="AU96" s="217"/>
      <c r="AV96" s="218"/>
      <c r="BC96" s="363" t="str">
        <f>IFERROR((TP_DATA[[#This Row],[D, bottom '[m']]]+#REF!)/(2*#REF!/1000),"")</f>
        <v/>
      </c>
      <c r="BD96" s="193"/>
      <c r="BE96" s="193"/>
      <c r="BF96" s="193"/>
      <c r="BG96" s="193"/>
      <c r="BH96" s="193"/>
      <c r="BI96" s="193"/>
      <c r="BJ96" s="193"/>
      <c r="BK96" s="216"/>
      <c r="CC96" s="212"/>
      <c r="CD96" s="258"/>
      <c r="CE96" s="258"/>
      <c r="CF96" s="217"/>
      <c r="CG96" s="258"/>
      <c r="CH96" s="383"/>
      <c r="CI96" s="193"/>
      <c r="CO96" s="363"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customHeight="1" outlineLevel="1">
      <c r="A97" s="213"/>
      <c r="B97" s="303"/>
      <c r="C97" s="303"/>
      <c r="D97" s="214"/>
      <c r="E97" s="218"/>
      <c r="F97" s="258"/>
      <c r="G97" s="217"/>
      <c r="H97" s="217"/>
      <c r="I97" s="217"/>
      <c r="J97" s="218"/>
      <c r="Q97" s="363" t="str">
        <f>IFERROR((MP_DATA[[#This Row],[D, bottom '[m']]]+#REF!)/(2*#REF!/1000),"")</f>
        <v/>
      </c>
      <c r="R97" s="193"/>
      <c r="S97" s="193"/>
      <c r="T97" s="193"/>
      <c r="U97" s="193"/>
      <c r="V97" s="193"/>
      <c r="W97" s="193"/>
      <c r="X97" s="193"/>
      <c r="Y97" s="216"/>
      <c r="AQ97" s="212"/>
      <c r="AR97" s="217"/>
      <c r="AS97" s="217"/>
      <c r="AT97" s="217"/>
      <c r="AU97" s="217"/>
      <c r="AV97" s="218"/>
      <c r="BC97" s="363" t="str">
        <f>IFERROR((TP_DATA[[#This Row],[D, bottom '[m']]]+#REF!)/(2*#REF!/1000),"")</f>
        <v/>
      </c>
      <c r="BD97" s="193"/>
      <c r="BE97" s="193"/>
      <c r="BF97" s="193"/>
      <c r="BG97" s="193"/>
      <c r="BH97" s="193"/>
      <c r="BI97" s="193"/>
      <c r="BJ97" s="193"/>
      <c r="BK97" s="216"/>
      <c r="CC97" s="212"/>
      <c r="CD97" s="258"/>
      <c r="CE97" s="258"/>
      <c r="CF97" s="217"/>
      <c r="CG97" s="258"/>
      <c r="CH97" s="383"/>
      <c r="CI97" s="193"/>
      <c r="CO97" s="363"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customHeight="1" outlineLevel="1">
      <c r="A98" s="213"/>
      <c r="B98" s="303"/>
      <c r="C98" s="303"/>
      <c r="D98" s="214"/>
      <c r="E98" s="218"/>
      <c r="F98" s="258"/>
      <c r="G98" s="217"/>
      <c r="H98" s="217"/>
      <c r="I98" s="217"/>
      <c r="J98" s="218"/>
      <c r="Q98" s="363" t="str">
        <f>IFERROR((MP_DATA[[#This Row],[D, bottom '[m']]]+#REF!)/(2*#REF!/1000),"")</f>
        <v/>
      </c>
      <c r="R98" s="193"/>
      <c r="S98" s="193"/>
      <c r="T98" s="193"/>
      <c r="U98" s="193"/>
      <c r="V98" s="193"/>
      <c r="W98" s="193"/>
      <c r="X98" s="193"/>
      <c r="Y98" s="216"/>
      <c r="AQ98" s="212"/>
      <c r="AR98" s="217"/>
      <c r="AS98" s="217"/>
      <c r="AT98" s="217"/>
      <c r="AU98" s="217"/>
      <c r="AV98" s="218"/>
      <c r="BC98" s="363" t="str">
        <f>IFERROR((TP_DATA[[#This Row],[D, bottom '[m']]]+#REF!)/(2*#REF!/1000),"")</f>
        <v/>
      </c>
      <c r="BD98" s="193"/>
      <c r="BE98" s="193"/>
      <c r="BF98" s="193"/>
      <c r="BG98" s="193"/>
      <c r="BH98" s="193"/>
      <c r="BI98" s="193"/>
      <c r="BJ98" s="193"/>
      <c r="BK98" s="216"/>
      <c r="CC98" s="212"/>
      <c r="CD98" s="258"/>
      <c r="CE98" s="258"/>
      <c r="CF98" s="217"/>
      <c r="CG98" s="258"/>
      <c r="CH98" s="383"/>
      <c r="CI98" s="193"/>
      <c r="CO98" s="363"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customHeight="1" outlineLevel="1">
      <c r="A99" s="213"/>
      <c r="B99" s="303"/>
      <c r="C99" s="303"/>
      <c r="D99" s="214"/>
      <c r="E99" s="218"/>
      <c r="F99" s="258"/>
      <c r="G99" s="217"/>
      <c r="H99" s="217"/>
      <c r="I99" s="217"/>
      <c r="J99" s="218"/>
      <c r="Q99" s="363" t="str">
        <f>IFERROR((MP_DATA[[#This Row],[D, bottom '[m']]]+#REF!)/(2*#REF!/1000),"")</f>
        <v/>
      </c>
      <c r="R99" s="193"/>
      <c r="S99" s="193"/>
      <c r="T99" s="193"/>
      <c r="U99" s="193"/>
      <c r="V99" s="193"/>
      <c r="W99" s="193"/>
      <c r="X99" s="193"/>
      <c r="AQ99" s="212"/>
      <c r="AR99" s="217"/>
      <c r="AS99" s="217"/>
      <c r="AT99" s="217"/>
      <c r="AU99" s="217"/>
      <c r="AV99" s="218"/>
      <c r="BC99" s="363" t="str">
        <f>IFERROR((TP_DATA[[#This Row],[D, bottom '[m']]]+#REF!)/(2*#REF!/1000),"")</f>
        <v/>
      </c>
      <c r="BD99" s="193"/>
      <c r="BE99" s="193"/>
      <c r="BF99" s="193"/>
      <c r="BG99" s="193"/>
      <c r="BH99" s="193"/>
      <c r="BI99" s="193"/>
      <c r="BJ99" s="193"/>
      <c r="BK99" s="216"/>
      <c r="CC99" s="212"/>
      <c r="CD99" s="258"/>
      <c r="CE99" s="258"/>
      <c r="CF99" s="217"/>
      <c r="CG99" s="258"/>
      <c r="CH99" s="383"/>
      <c r="CI99" s="193"/>
      <c r="CO99" s="363"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customHeight="1" outlineLevel="1">
      <c r="A100" s="213"/>
      <c r="B100" s="303"/>
      <c r="C100" s="303"/>
      <c r="D100" s="214"/>
      <c r="E100" s="218"/>
      <c r="F100" s="258"/>
      <c r="G100" s="217"/>
      <c r="H100" s="217"/>
      <c r="I100" s="217"/>
      <c r="J100" s="218"/>
      <c r="Q100" s="363" t="str">
        <f>IFERROR((MP_DATA[[#This Row],[D, bottom '[m']]]+#REF!)/(2*#REF!/1000),"")</f>
        <v/>
      </c>
      <c r="R100" s="193"/>
      <c r="S100" s="193"/>
      <c r="T100" s="193"/>
      <c r="U100" s="193"/>
      <c r="V100" s="193"/>
      <c r="W100" s="193"/>
      <c r="X100" s="193"/>
      <c r="AQ100" s="212"/>
      <c r="AR100" s="217"/>
      <c r="AS100" s="217"/>
      <c r="AT100" s="217"/>
      <c r="AU100" s="217"/>
      <c r="AV100" s="218"/>
      <c r="BC100" s="363" t="str">
        <f>IFERROR((TP_DATA[[#This Row],[D, bottom '[m']]]+#REF!)/(2*#REF!/1000),"")</f>
        <v/>
      </c>
      <c r="BD100" s="193"/>
      <c r="BE100" s="193"/>
      <c r="BF100" s="193"/>
      <c r="BG100" s="193"/>
      <c r="BH100" s="193"/>
      <c r="BI100" s="193"/>
      <c r="BJ100" s="193"/>
      <c r="BK100" s="216"/>
      <c r="CC100" s="212"/>
      <c r="CD100" s="258"/>
      <c r="CE100" s="258"/>
      <c r="CF100" s="217"/>
      <c r="CG100" s="258"/>
      <c r="CH100" s="383"/>
      <c r="CI100" s="193"/>
      <c r="CO100" s="363"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customHeight="1" outlineLevel="1">
      <c r="A101" s="213"/>
      <c r="B101" s="303"/>
      <c r="C101" s="303"/>
      <c r="D101" s="214"/>
      <c r="E101" s="218"/>
      <c r="F101" s="258"/>
      <c r="G101" s="217"/>
      <c r="H101" s="217"/>
      <c r="I101" s="217"/>
      <c r="J101" s="218"/>
      <c r="Q101" s="363" t="str">
        <f>IFERROR((MP_DATA[[#This Row],[D, bottom '[m']]]+#REF!)/(2*#REF!/1000),"")</f>
        <v/>
      </c>
      <c r="R101" s="193"/>
      <c r="S101" s="193"/>
      <c r="T101" s="193"/>
      <c r="U101" s="193"/>
      <c r="V101" s="193"/>
      <c r="W101" s="193"/>
      <c r="X101" s="193"/>
      <c r="AQ101" s="212"/>
      <c r="AR101" s="217"/>
      <c r="AS101" s="217"/>
      <c r="AT101" s="217"/>
      <c r="AU101" s="217"/>
      <c r="AV101" s="218"/>
      <c r="BC101" s="363" t="str">
        <f>IFERROR((TP_DATA[[#This Row],[D, bottom '[m']]]+#REF!)/(2*#REF!/1000),"")</f>
        <v/>
      </c>
      <c r="BD101" s="193"/>
      <c r="BE101" s="193"/>
      <c r="BF101" s="193"/>
      <c r="BG101" s="193"/>
      <c r="BH101" s="193"/>
      <c r="BI101" s="193"/>
      <c r="BJ101" s="193"/>
      <c r="BK101" s="216"/>
      <c r="CC101" s="212"/>
      <c r="CD101" s="258"/>
      <c r="CE101" s="258"/>
      <c r="CF101" s="217"/>
      <c r="CG101" s="258"/>
      <c r="CH101" s="383"/>
      <c r="CI101" s="193"/>
      <c r="CO101" s="363"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customHeight="1" outlineLevel="1">
      <c r="A102" s="213"/>
      <c r="B102" s="303"/>
      <c r="C102" s="303"/>
      <c r="D102" s="214"/>
      <c r="E102" s="218"/>
      <c r="F102" s="258"/>
      <c r="G102" s="217"/>
      <c r="H102" s="217"/>
      <c r="I102" s="217"/>
      <c r="J102" s="218"/>
      <c r="Q102" s="363" t="str">
        <f>IFERROR((MP_DATA[[#This Row],[D, bottom '[m']]]+#REF!)/(2*#REF!/1000),"")</f>
        <v/>
      </c>
      <c r="R102" s="193"/>
      <c r="S102" s="193"/>
      <c r="T102" s="193"/>
      <c r="U102" s="193"/>
      <c r="V102" s="193"/>
      <c r="W102" s="193"/>
      <c r="X102" s="193"/>
      <c r="AQ102" s="212"/>
      <c r="AR102" s="217"/>
      <c r="AS102" s="217"/>
      <c r="AT102" s="217"/>
      <c r="AU102" s="217"/>
      <c r="AV102" s="218"/>
      <c r="BC102" s="363" t="str">
        <f>IFERROR((TP_DATA[[#This Row],[D, bottom '[m']]]+#REF!)/(2*#REF!/1000),"")</f>
        <v/>
      </c>
      <c r="BD102" s="193"/>
      <c r="BE102" s="193"/>
      <c r="BF102" s="193"/>
      <c r="BG102" s="193"/>
      <c r="BH102" s="193"/>
      <c r="BI102" s="193"/>
      <c r="BJ102" s="193"/>
      <c r="BK102" s="216"/>
      <c r="CC102" s="212"/>
      <c r="CD102" s="258"/>
      <c r="CE102" s="258"/>
      <c r="CF102" s="217"/>
      <c r="CG102" s="258"/>
      <c r="CH102" s="383"/>
      <c r="CI102" s="193"/>
      <c r="CO102" s="363"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customHeight="1" outlineLevel="1">
      <c r="A103" s="213"/>
      <c r="B103" s="303"/>
      <c r="C103" s="303"/>
      <c r="D103" s="214"/>
      <c r="E103" s="218"/>
      <c r="F103" s="258"/>
      <c r="G103" s="217"/>
      <c r="H103" s="217"/>
      <c r="I103" s="217"/>
      <c r="J103" s="218"/>
      <c r="Q103" s="363" t="str">
        <f>IFERROR((MP_DATA[[#This Row],[D, bottom '[m']]]+#REF!)/(2*#REF!/1000),"")</f>
        <v/>
      </c>
      <c r="R103" s="193"/>
      <c r="S103" s="193"/>
      <c r="T103" s="193"/>
      <c r="U103" s="193"/>
      <c r="V103" s="193"/>
      <c r="W103" s="193"/>
      <c r="X103" s="193"/>
      <c r="AQ103" s="212"/>
      <c r="AR103" s="217"/>
      <c r="AS103" s="217"/>
      <c r="AT103" s="217"/>
      <c r="AU103" s="217"/>
      <c r="AV103" s="218"/>
      <c r="BC103" s="363" t="str">
        <f>IFERROR((TP_DATA[[#This Row],[D, bottom '[m']]]+#REF!)/(2*#REF!/1000),"")</f>
        <v/>
      </c>
      <c r="BD103" s="193"/>
      <c r="BE103" s="193"/>
      <c r="BF103" s="193"/>
      <c r="BG103" s="193"/>
      <c r="BH103" s="193"/>
      <c r="BI103" s="193"/>
      <c r="BJ103" s="193"/>
      <c r="BK103" s="216"/>
      <c r="CC103" s="212"/>
      <c r="CD103" s="258"/>
      <c r="CE103" s="258"/>
      <c r="CF103" s="217"/>
      <c r="CG103" s="258"/>
      <c r="CH103" s="383"/>
      <c r="CI103" s="193"/>
      <c r="CO103" s="363"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customHeight="1" outlineLevel="1">
      <c r="A104" s="213"/>
      <c r="B104" s="303"/>
      <c r="C104" s="303"/>
      <c r="D104" s="214"/>
      <c r="E104" s="218"/>
      <c r="F104" s="217"/>
      <c r="G104" s="217"/>
      <c r="H104" s="217"/>
      <c r="I104" s="217"/>
      <c r="J104" s="218"/>
      <c r="Q104" s="363" t="str">
        <f>IFERROR((MP_DATA[[#This Row],[D, bottom '[m']]]+#REF!)/(2*#REF!/1000),"")</f>
        <v/>
      </c>
      <c r="R104" s="193"/>
      <c r="S104" s="193"/>
      <c r="T104" s="193"/>
      <c r="U104" s="193"/>
      <c r="V104" s="193"/>
      <c r="W104" s="193"/>
      <c r="X104" s="193"/>
      <c r="AQ104" s="212"/>
      <c r="AR104" s="217"/>
      <c r="AS104" s="217"/>
      <c r="AT104" s="217"/>
      <c r="AU104" s="217"/>
      <c r="AV104" s="218"/>
      <c r="BC104" s="363" t="str">
        <f>IFERROR((TP_DATA[[#This Row],[D, bottom '[m']]]+#REF!)/(2*#REF!/1000),"")</f>
        <v/>
      </c>
      <c r="BD104" s="193"/>
      <c r="BE104" s="193"/>
      <c r="BF104" s="193"/>
      <c r="BG104" s="193"/>
      <c r="BH104" s="193"/>
      <c r="BI104" s="193"/>
      <c r="BJ104" s="193"/>
      <c r="BK104" s="216"/>
      <c r="CC104" s="212"/>
      <c r="CD104" s="258"/>
      <c r="CE104" s="258"/>
      <c r="CF104" s="217"/>
      <c r="CG104" s="258"/>
      <c r="CH104" s="383"/>
      <c r="CI104" s="193"/>
      <c r="CO104" s="363"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customHeight="1" outlineLevel="1">
      <c r="A105" s="213"/>
      <c r="B105" s="303"/>
      <c r="C105" s="303"/>
      <c r="D105" s="214"/>
      <c r="E105" s="218"/>
      <c r="F105" s="217"/>
      <c r="G105" s="217"/>
      <c r="H105" s="217"/>
      <c r="I105" s="217"/>
      <c r="J105" s="218"/>
      <c r="Q105" s="363" t="str">
        <f>IFERROR((MP_DATA[[#This Row],[D, bottom '[m']]]+#REF!)/(2*#REF!/1000),"")</f>
        <v/>
      </c>
      <c r="R105" s="193"/>
      <c r="S105" s="193"/>
      <c r="T105" s="193"/>
      <c r="U105" s="193"/>
      <c r="V105" s="193"/>
      <c r="W105" s="193"/>
      <c r="X105" s="193"/>
      <c r="AQ105" s="212"/>
      <c r="AR105" s="217"/>
      <c r="AS105" s="217"/>
      <c r="AT105" s="217"/>
      <c r="AU105" s="217"/>
      <c r="AV105" s="218"/>
      <c r="BC105" s="363" t="str">
        <f>IFERROR((TP_DATA[[#This Row],[D, bottom '[m']]]+#REF!)/(2*#REF!/1000),"")</f>
        <v/>
      </c>
      <c r="BD105" s="193"/>
      <c r="BE105" s="193"/>
      <c r="BF105" s="193"/>
      <c r="BG105" s="193"/>
      <c r="BH105" s="193"/>
      <c r="BI105" s="193"/>
      <c r="BJ105" s="193"/>
      <c r="BK105" s="216"/>
      <c r="CC105" s="212"/>
      <c r="CD105" s="258"/>
      <c r="CE105" s="258"/>
      <c r="CF105" s="217"/>
      <c r="CG105" s="258"/>
      <c r="CH105" s="383"/>
      <c r="CI105" s="193"/>
      <c r="CO105" s="363"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customHeight="1" outlineLevel="1">
      <c r="A106" s="213"/>
      <c r="B106" s="303"/>
      <c r="C106" s="303"/>
      <c r="D106" s="214"/>
      <c r="E106" s="218"/>
      <c r="F106" s="217"/>
      <c r="G106" s="217"/>
      <c r="H106" s="217"/>
      <c r="I106" s="217"/>
      <c r="J106" s="218"/>
      <c r="Q106" s="363" t="str">
        <f>IFERROR((MP_DATA[[#This Row],[D, bottom '[m']]]+#REF!)/(2*#REF!/1000),"")</f>
        <v/>
      </c>
      <c r="R106" s="193"/>
      <c r="S106" s="193"/>
      <c r="T106" s="193"/>
      <c r="U106" s="193"/>
      <c r="V106" s="193"/>
      <c r="W106" s="193"/>
      <c r="X106" s="193"/>
      <c r="AQ106" s="212"/>
      <c r="AR106" s="217"/>
      <c r="AS106" s="217"/>
      <c r="AT106" s="217"/>
      <c r="AU106" s="217"/>
      <c r="AV106" s="218"/>
      <c r="BC106" s="363" t="str">
        <f>IFERROR((TP_DATA[[#This Row],[D, bottom '[m']]]+#REF!)/(2*#REF!/1000),"")</f>
        <v/>
      </c>
      <c r="BD106" s="193"/>
      <c r="BE106" s="193"/>
      <c r="BF106" s="193"/>
      <c r="BG106" s="193"/>
      <c r="BH106" s="193"/>
      <c r="BI106" s="193"/>
      <c r="BJ106" s="193"/>
      <c r="BK106" s="216"/>
      <c r="CC106" s="212"/>
      <c r="CD106" s="258"/>
      <c r="CE106" s="258"/>
      <c r="CF106" s="217"/>
      <c r="CG106" s="258"/>
      <c r="CH106" s="383"/>
      <c r="CI106" s="193"/>
      <c r="CO106" s="363"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customHeight="1" outlineLevel="1">
      <c r="A107" s="213"/>
      <c r="B107" s="303"/>
      <c r="C107" s="303"/>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83"/>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customHeight="1" outlineLevel="1">
      <c r="A108" s="213"/>
      <c r="B108" s="303"/>
      <c r="C108" s="303"/>
      <c r="D108" s="214"/>
      <c r="E108" s="218"/>
      <c r="F108" s="217"/>
      <c r="G108" s="217"/>
      <c r="H108" s="217"/>
      <c r="I108" s="217"/>
      <c r="J108" s="218"/>
      <c r="P108" s="316"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89"/>
      <c r="CJ108" s="389"/>
      <c r="CK108" s="389"/>
      <c r="CL108" s="389"/>
      <c r="CM108"/>
      <c r="CN108" s="376"/>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customHeight="1" outlineLevel="1">
      <c r="A109" s="213"/>
      <c r="B109" s="303"/>
      <c r="C109" s="303"/>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83"/>
      <c r="CI109" s="363"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6"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6" t="str">
        <f>IFERROR((TOWER_DATA[[#This Row],[D, bottom '[m']]]+TOWER_DATA[[#This Row],[D, top '[m']]])/(2*TOWER_DATA[[#This Row],[t '[mm']]]/1000),"")</f>
        <v/>
      </c>
      <c r="CO110" s="49" t="str">
        <f>IFERROR((TOWER_DATA[[#This Row],[D, bottom '[m']]]+#REF!)/(2*#REF!/1000),"")</f>
        <v/>
      </c>
      <c r="DX110" t="str">
        <f t="shared" si="0"/>
        <v/>
      </c>
    </row>
    <row r="111" spans="1:146" ht="18" customHeight="1">
      <c r="E111" s="85" t="s">
        <v>217</v>
      </c>
      <c r="F111"/>
      <c r="G111"/>
      <c r="H111"/>
      <c r="I111"/>
      <c r="J111"/>
      <c r="K111" s="69" t="s">
        <v>134</v>
      </c>
      <c r="L111" s="69"/>
      <c r="M111" s="69"/>
      <c r="P111" s="366" t="s">
        <v>192</v>
      </c>
      <c r="Y111"/>
      <c r="AQ111" s="209" t="s">
        <v>140</v>
      </c>
      <c r="AR111"/>
      <c r="AS111"/>
      <c r="AT111"/>
      <c r="AU111"/>
      <c r="AV111"/>
      <c r="AW111" s="69" t="s">
        <v>134</v>
      </c>
      <c r="AZ111"/>
      <c r="BA111" t="str">
        <f>IFERROR((TP_DATA[[#This Row],[D, bottom '[m']]]+#REF!)/(2*#REF!/1000),"")</f>
        <v/>
      </c>
      <c r="BB111" s="366" t="s">
        <v>193</v>
      </c>
      <c r="BJ111" s="49"/>
      <c r="CC111" s="83" t="s">
        <v>140</v>
      </c>
      <c r="CD111"/>
      <c r="CE111"/>
      <c r="CF111"/>
      <c r="CG111"/>
      <c r="CH111"/>
      <c r="CI111" s="390" t="s">
        <v>134</v>
      </c>
      <c r="CJ111" s="390"/>
      <c r="CK111" s="390"/>
      <c r="CN111" s="366" t="s">
        <v>194</v>
      </c>
      <c r="CV111" s="87"/>
      <c r="DP111" s="144" t="s">
        <v>129</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61" t="s">
        <v>141</v>
      </c>
      <c r="L112" s="361" t="s">
        <v>130</v>
      </c>
      <c r="M112" s="361" t="s">
        <v>63</v>
      </c>
      <c r="N112" s="361" t="s">
        <v>131</v>
      </c>
      <c r="P112" s="86" t="s">
        <v>129</v>
      </c>
      <c r="Q112" s="49" t="s">
        <v>67</v>
      </c>
      <c r="R112" s="49" t="s">
        <v>66</v>
      </c>
      <c r="S112" s="49" t="s">
        <v>65</v>
      </c>
      <c r="T112" s="49" t="s">
        <v>121</v>
      </c>
      <c r="U112" s="49" t="s">
        <v>122</v>
      </c>
      <c r="V112" s="49" t="s">
        <v>188</v>
      </c>
      <c r="W112" s="49" t="s">
        <v>189</v>
      </c>
      <c r="X112" s="49" t="s">
        <v>124</v>
      </c>
      <c r="Y112"/>
      <c r="AP112" s="49"/>
      <c r="AQ112" s="77" t="s">
        <v>1</v>
      </c>
      <c r="AR112" s="49" t="s">
        <v>67</v>
      </c>
      <c r="AS112" s="49" t="s">
        <v>66</v>
      </c>
      <c r="AT112" s="49" t="s">
        <v>58</v>
      </c>
      <c r="AU112" s="49" t="s">
        <v>59</v>
      </c>
      <c r="AV112" s="49" t="s">
        <v>60</v>
      </c>
      <c r="AW112" s="360" t="s">
        <v>141</v>
      </c>
      <c r="AX112" s="361" t="s">
        <v>130</v>
      </c>
      <c r="AY112" s="361" t="s">
        <v>63</v>
      </c>
      <c r="AZ112" s="362" t="s">
        <v>131</v>
      </c>
      <c r="BA112" t="str">
        <f>IFERROR((TP_DATA[[#This Row],[D, bottom '[m']]]+#REF!)/(2*#REF!/1000),"")</f>
        <v/>
      </c>
      <c r="BB112" s="86" t="s">
        <v>129</v>
      </c>
      <c r="BC112" s="49" t="s">
        <v>67</v>
      </c>
      <c r="BD112" s="49" t="s">
        <v>66</v>
      </c>
      <c r="BE112" s="49" t="s">
        <v>65</v>
      </c>
      <c r="BF112" s="49" t="s">
        <v>121</v>
      </c>
      <c r="BG112" s="49" t="s">
        <v>122</v>
      </c>
      <c r="BH112" s="49" t="s">
        <v>123</v>
      </c>
      <c r="BI112" s="49" t="s">
        <v>125</v>
      </c>
      <c r="BJ112" s="49" t="s">
        <v>124</v>
      </c>
      <c r="CB112" s="49"/>
      <c r="CC112" s="77" t="s">
        <v>1</v>
      </c>
      <c r="CD112" s="49" t="s">
        <v>67</v>
      </c>
      <c r="CE112" s="49" t="s">
        <v>66</v>
      </c>
      <c r="CF112" s="49" t="s">
        <v>58</v>
      </c>
      <c r="CG112" s="49" t="s">
        <v>59</v>
      </c>
      <c r="CH112" s="49" t="s">
        <v>60</v>
      </c>
      <c r="CI112" s="386" t="s">
        <v>141</v>
      </c>
      <c r="CJ112" s="386" t="s">
        <v>130</v>
      </c>
      <c r="CK112" s="386" t="s">
        <v>63</v>
      </c>
      <c r="CL112" s="386" t="s">
        <v>131</v>
      </c>
      <c r="CN112" s="86" t="s">
        <v>129</v>
      </c>
      <c r="CO112" s="49" t="s">
        <v>67</v>
      </c>
      <c r="CP112" s="49" t="s">
        <v>66</v>
      </c>
      <c r="CQ112" s="49" t="s">
        <v>65</v>
      </c>
      <c r="CR112" s="49" t="s">
        <v>121</v>
      </c>
      <c r="CS112" s="49" t="s">
        <v>122</v>
      </c>
      <c r="CT112" s="49" t="s">
        <v>123</v>
      </c>
      <c r="CU112" s="49" t="s">
        <v>125</v>
      </c>
      <c r="CV112" s="87" t="s">
        <v>124</v>
      </c>
      <c r="DP112" s="227" t="s">
        <v>340</v>
      </c>
      <c r="DQ112" s="121">
        <v>15.5</v>
      </c>
      <c r="DR112" s="121">
        <v>236</v>
      </c>
      <c r="DS112" s="50">
        <v>818495</v>
      </c>
      <c r="DT112" s="50">
        <v>175850000</v>
      </c>
      <c r="DU112" s="50">
        <v>315280000</v>
      </c>
      <c r="DV112" s="51">
        <v>5.17</v>
      </c>
      <c r="DW112" s="51">
        <v>4.6100000000000003</v>
      </c>
      <c r="DX112" s="169" t="s">
        <v>341</v>
      </c>
      <c r="DY112" s="51"/>
    </row>
    <row r="113" spans="1:129" ht="18" customHeight="1" thickBot="1">
      <c r="A113" s="183"/>
      <c r="B113" s="82"/>
      <c r="C113" s="82"/>
      <c r="D113" s="195"/>
      <c r="E113" s="252">
        <v>1</v>
      </c>
      <c r="F113" s="90">
        <v>5.6</v>
      </c>
      <c r="G113" s="90">
        <v>1.6</v>
      </c>
      <c r="H113" s="90">
        <v>7.5</v>
      </c>
      <c r="I113" s="90">
        <v>7.5</v>
      </c>
      <c r="J113" s="91">
        <v>108</v>
      </c>
      <c r="K113" s="51">
        <f>IFERROR(MP_DATA[[#This Row],[Top '[m']]]-MP_DATA[[#This Row],[Bottom '[m']]], "")</f>
        <v>3.9999999999999996</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78.752660498662593</v>
      </c>
      <c r="N113" s="50">
        <f>IFERROR((MP_DATA[[#This Row],[D, bottom '[m']]]+MP_DATA[[#This Row],[D, top '[m']]])/(2*MP_DATA[[#This Row],[t '[mm']]]/1000),"")</f>
        <v>69.444444444444443</v>
      </c>
      <c r="P113" s="53" t="s">
        <v>437</v>
      </c>
      <c r="Q113" s="51">
        <v>5.6</v>
      </c>
      <c r="R113" s="51">
        <v>5.6</v>
      </c>
      <c r="S113" s="50">
        <v>60000</v>
      </c>
      <c r="T113" s="52"/>
      <c r="U113" s="50"/>
      <c r="V113" s="52"/>
      <c r="W113" s="52"/>
      <c r="X113" s="52"/>
      <c r="Y113"/>
      <c r="AP113" s="49"/>
      <c r="AQ113" s="89">
        <v>1</v>
      </c>
      <c r="AR113" s="90">
        <v>21.47</v>
      </c>
      <c r="AS113" s="90">
        <v>17.5</v>
      </c>
      <c r="AT113" s="90">
        <v>8</v>
      </c>
      <c r="AU113" s="90">
        <v>8</v>
      </c>
      <c r="AV113" s="91">
        <v>117</v>
      </c>
      <c r="AW113" s="51">
        <f>IFERROR(TP_DATA[[#This Row],[Top '[m']]]-TP_DATA[[#This Row],[Bottom '[m']]], "")</f>
        <v>3.9699999999999989</v>
      </c>
      <c r="AX113" s="167">
        <f>IFERROR(-(TP_DATA[[#This Row],[D, bottom '[m']]]-TP_DATA[[#This Row],[D, top '[m']]])/(TP_DATA[[#This Row],[Bottom '[m']]]-TP_DATA[[#This Row],[Top '[m']]]),"")</f>
        <v>0</v>
      </c>
      <c r="AY113" s="121">
        <f>IF(7850/1000*(1/3)*PI()*ABS(AR113-AS113)*((AT113/2)^2+(AT113/2)*(AU113/2)+(AU113/2)^2-(AT113/2-AV113/1000)^2-(AT113/2-AV113/1000)*(AU113/2-AV113/1000)-(AU113/2-AV113/1000)^2)=0,"",7850/1000*(1/3)*PI()*ABS(AR113-AS113)*((AT113/2)^2+(AT113/2)*(AU113/2)+(AU113/2)^2-(AT113/2-AV113/1000)^2-(AT113/2-AV113/1000)*(AU113/2-AV113/1000)-(AU113/2-AV113/1000)^2))</f>
        <v>90.299932258163409</v>
      </c>
      <c r="AZ113" s="50">
        <f>IFERROR((TP_DATA[[#This Row],[D, bottom '[m']]]+TP_DATA[[#This Row],[D, top '[m']]])/(2*TP_DATA[[#This Row],[t '[mm']]]/1000),"")</f>
        <v>68.376068376068375</v>
      </c>
      <c r="BB113" s="169" t="s">
        <v>436</v>
      </c>
      <c r="BC113" s="51">
        <v>21.470000000000002</v>
      </c>
      <c r="BD113" s="51">
        <v>21.470000000000002</v>
      </c>
      <c r="BE113" s="50">
        <v>33667</v>
      </c>
      <c r="BF113" s="52"/>
      <c r="BG113" s="50"/>
      <c r="BH113" s="52"/>
      <c r="BI113" s="52"/>
      <c r="BJ113" s="52"/>
      <c r="CB113" s="49"/>
      <c r="CC113" s="89">
        <v>1</v>
      </c>
      <c r="CD113" s="90">
        <v>161.47</v>
      </c>
      <c r="CE113" s="90">
        <v>161.21</v>
      </c>
      <c r="CF113" s="90">
        <v>6.5</v>
      </c>
      <c r="CG113" s="90">
        <v>6.5</v>
      </c>
      <c r="CH113" s="91">
        <v>46</v>
      </c>
      <c r="CI113" s="51">
        <f>IFERROR(TOWER_DATA[[#This Row],[Top '[m']]]-TOWER_DATA[[#This Row],[Bottom '[m']]], "")</f>
        <v>0.25999999999999091</v>
      </c>
      <c r="CJ113" s="167">
        <f>IFERROR(-(TOWER_DATA[[#This Row],[D, bottom '[m']]]-TOWER_DATA[[#This Row],[D, top '[m']]])/(TOWER_DATA[[#This Row],[Bottom '[m']]]-TOWER_DATA[[#This Row],[Top '[m']]]),"")</f>
        <v>0</v>
      </c>
      <c r="CK113" s="121">
        <f t="shared" ref="CK113:CK135" si="2">IF(7850/1000*(1/3)*PI()*ABS(CD113-CE113)*((CF113/2)^2+(CF113/2)*(CG113/2)+(CG113/2)^2-(CF113/2-CH113/1000)^2-(CF113/2-CH113/1000)*(CG113/2-CH113/1000)-(CG113/2-CH113/1000)^2)=0,"",7850/1000*(1/3)*PI()*ABS(CD113-CE113)*((CF113/2)^2+(CF113/2)*(CG113/2)+(CG113/2)^2-(CF113/2-CH113/1000)^2-(CF113/2-CH113/1000)*(CG113/2-CH113/1000)-(CG113/2-CH113/1000)^2))</f>
        <v>1.9036174190647308</v>
      </c>
      <c r="CL113" s="50">
        <f>IFERROR((TOWER_DATA[[#This Row],[D, bottom '[m']]]+TOWER_DATA[[#This Row],[D, top '[m']]])/(2*TOWER_DATA[[#This Row],[t '[mm']]]/1000),"")</f>
        <v>141.30434782608697</v>
      </c>
      <c r="CN113" s="53" t="s">
        <v>391</v>
      </c>
      <c r="CO113" s="49">
        <v>161.34</v>
      </c>
      <c r="CP113" s="49">
        <v>161.34</v>
      </c>
      <c r="CQ113" s="50">
        <v>6061</v>
      </c>
      <c r="CR113" s="121"/>
      <c r="CS113" s="50"/>
      <c r="CV113" s="87"/>
      <c r="DP113" s="227" t="s">
        <v>342</v>
      </c>
      <c r="DQ113" s="121">
        <v>15</v>
      </c>
      <c r="DR113" s="121">
        <v>236</v>
      </c>
      <c r="DS113" s="50">
        <v>828950</v>
      </c>
      <c r="DT113" s="50">
        <v>205000000</v>
      </c>
      <c r="DU113" s="50">
        <v>369000000</v>
      </c>
      <c r="DV113" s="51">
        <v>4.2</v>
      </c>
      <c r="DW113" s="51">
        <v>3.26</v>
      </c>
      <c r="DX113" s="169" t="s">
        <v>343</v>
      </c>
      <c r="DY113" s="51"/>
    </row>
    <row r="114" spans="1:129" ht="18" customHeight="1">
      <c r="A114" s="57"/>
      <c r="E114" s="252">
        <v>2</v>
      </c>
      <c r="F114" s="90">
        <v>1.6</v>
      </c>
      <c r="G114" s="90">
        <v>-2.2999999999999998</v>
      </c>
      <c r="H114" s="90">
        <v>7.5</v>
      </c>
      <c r="I114" s="90">
        <v>7.5</v>
      </c>
      <c r="J114" s="91">
        <v>100</v>
      </c>
      <c r="K114" s="51">
        <f>IFERROR(MP_DATA[[#This Row],[Top '[m']]]-MP_DATA[[#This Row],[Bottom '[m']]], "")</f>
        <v>3.9</v>
      </c>
      <c r="L114" s="167">
        <f>IFERROR(-(MP_DATA[[#This Row],[D, bottom '[m']]]-MP_DATA[[#This Row],[D, top '[m']]])/(MP_DATA[[#This Row],[Bottom '[m']]]-MP_DATA[[#This Row],[Top '[m']]]),"")</f>
        <v>0</v>
      </c>
      <c r="M114" s="121">
        <f t="shared" si="1"/>
        <v>71.173095726342183</v>
      </c>
      <c r="N114" s="50">
        <f>IFERROR((MP_DATA[[#This Row],[D, bottom '[m']]]+MP_DATA[[#This Row],[D, top '[m']]])/(2*MP_DATA[[#This Row],[t '[mm']]]/1000),"")</f>
        <v>75</v>
      </c>
      <c r="P114" s="53" t="s">
        <v>196</v>
      </c>
      <c r="Q114" s="51">
        <v>4.2</v>
      </c>
      <c r="R114" s="51">
        <v>4.2</v>
      </c>
      <c r="S114" s="50">
        <v>9000</v>
      </c>
      <c r="T114" s="52"/>
      <c r="U114" s="50"/>
      <c r="V114" s="52"/>
      <c r="W114" s="52"/>
      <c r="X114" s="52"/>
      <c r="Y114"/>
      <c r="AP114" s="49"/>
      <c r="AQ114" s="89">
        <v>2</v>
      </c>
      <c r="AR114" s="90">
        <v>17.5</v>
      </c>
      <c r="AS114" s="90">
        <v>13.5</v>
      </c>
      <c r="AT114" s="90">
        <v>8</v>
      </c>
      <c r="AU114" s="90">
        <v>8</v>
      </c>
      <c r="AV114" s="91">
        <v>117</v>
      </c>
      <c r="AW114" s="51">
        <f>IFERROR(TP_DATA[[#This Row],[Top '[m']]]-TP_DATA[[#This Row],[Bottom '[m']]], "")</f>
        <v>4</v>
      </c>
      <c r="AX114" s="167">
        <f>IFERROR(-(TP_DATA[[#This Row],[D, bottom '[m']]]-TP_DATA[[#This Row],[D, top '[m']]])/(TP_DATA[[#This Row],[Bottom '[m']]]-TP_DATA[[#This Row],[Top '[m']]]),"")</f>
        <v>0</v>
      </c>
      <c r="AY114" s="121">
        <f t="shared" ref="AY114:AY136" si="3">IF(7850/1000*(1/3)*PI()*ABS(AR114-AS114)*((AT114/2)^2+(AT114/2)*(AU114/2)+(AU114/2)^2-(AT114/2-AV114/1000)^2-(AT114/2-AV114/1000)*(AU114/2-AV114/1000)-(AU114/2-AV114/1000)^2)=0,"",7850/1000*(1/3)*PI()*ABS(AR114-AS114)*((AT114/2)^2+(AT114/2)*(AU114/2)+(AU114/2)^2-(AT114/2-AV114/1000)^2-(AT114/2-AV114/1000)*(AU114/2-AV114/1000)-(AU114/2-AV114/1000)^2))</f>
        <v>90.982299504446786</v>
      </c>
      <c r="AZ114" s="50">
        <f>IFERROR((TP_DATA[[#This Row],[D, bottom '[m']]]+TP_DATA[[#This Row],[D, top '[m']]])/(2*TP_DATA[[#This Row],[t '[mm']]]/1000),"")</f>
        <v>68.376068376068375</v>
      </c>
      <c r="BB114" s="169" t="s">
        <v>595</v>
      </c>
      <c r="BC114" s="51">
        <v>20.700000000000003</v>
      </c>
      <c r="BD114" s="51">
        <v>20.700000000000003</v>
      </c>
      <c r="BE114" s="50">
        <v>21620</v>
      </c>
      <c r="BF114" s="52"/>
      <c r="BG114" s="50"/>
      <c r="BH114" s="52"/>
      <c r="BI114" s="52"/>
      <c r="BJ114" s="52"/>
      <c r="CB114" s="49"/>
      <c r="CC114" s="89">
        <v>2</v>
      </c>
      <c r="CD114" s="90">
        <v>161.21</v>
      </c>
      <c r="CE114" s="90">
        <v>158.31</v>
      </c>
      <c r="CF114" s="90">
        <v>6.5</v>
      </c>
      <c r="CG114" s="90">
        <v>6.5</v>
      </c>
      <c r="CH114" s="91">
        <v>46</v>
      </c>
      <c r="CI114" s="51">
        <f>IFERROR(TOWER_DATA[[#This Row],[Top '[m']]]-TOWER_DATA[[#This Row],[Bottom '[m']]], "")</f>
        <v>2.9000000000000057</v>
      </c>
      <c r="CJ114" s="167">
        <f>IFERROR(-(TOWER_DATA[[#This Row],[D, bottom '[m']]]-TOWER_DATA[[#This Row],[D, top '[m']]])/(TOWER_DATA[[#This Row],[Bottom '[m']]]-TOWER_DATA[[#This Row],[Top '[m']]]),"")</f>
        <v>0</v>
      </c>
      <c r="CK114" s="121">
        <f t="shared" si="2"/>
        <v>21.232655828030474</v>
      </c>
      <c r="CL114" s="50">
        <f>IFERROR((TOWER_DATA[[#This Row],[D, bottom '[m']]]+TOWER_DATA[[#This Row],[D, top '[m']]])/(2*TOWER_DATA[[#This Row],[t '[mm']]]/1000),"")</f>
        <v>141.30434782608697</v>
      </c>
      <c r="CN114" s="53" t="s">
        <v>392</v>
      </c>
      <c r="CO114" s="49">
        <v>160.22999999999999</v>
      </c>
      <c r="CP114" s="49">
        <v>160.22999999999999</v>
      </c>
      <c r="CQ114" s="50">
        <v>1428</v>
      </c>
      <c r="CR114" s="121"/>
      <c r="CS114" s="50"/>
      <c r="CV114" s="87"/>
      <c r="DP114" s="227" t="s">
        <v>344</v>
      </c>
      <c r="DQ114" s="121">
        <v>21.5</v>
      </c>
      <c r="DR114" s="121">
        <v>276</v>
      </c>
      <c r="DS114" s="50">
        <v>1394251</v>
      </c>
      <c r="DT114" s="50">
        <v>382420000</v>
      </c>
      <c r="DU114" s="50">
        <v>639730000</v>
      </c>
      <c r="DV114" s="51">
        <v>6.46</v>
      </c>
      <c r="DW114" s="51">
        <v>5.74</v>
      </c>
      <c r="DX114" s="169" t="s">
        <v>345</v>
      </c>
      <c r="DY114" s="51"/>
    </row>
    <row r="115" spans="1:129" ht="18" customHeight="1">
      <c r="A115" s="198" t="s">
        <v>179</v>
      </c>
      <c r="E115" s="252">
        <v>3</v>
      </c>
      <c r="F115" s="90">
        <v>-2.2999999999999998</v>
      </c>
      <c r="G115" s="90">
        <v>-6.2</v>
      </c>
      <c r="H115" s="90">
        <v>7.5</v>
      </c>
      <c r="I115" s="90">
        <v>7.5</v>
      </c>
      <c r="J115" s="91">
        <v>98</v>
      </c>
      <c r="K115" s="51">
        <f>IFERROR(MP_DATA[[#This Row],[Top '[m']]]-MP_DATA[[#This Row],[Bottom '[m']]], "")</f>
        <v>3.9000000000000004</v>
      </c>
      <c r="L115" s="167">
        <f>IFERROR(-(MP_DATA[[#This Row],[D, bottom '[m']]]-MP_DATA[[#This Row],[D, top '[m']]])/(MP_DATA[[#This Row],[Bottom '[m']]]-MP_DATA[[#This Row],[Top '[m']]]),"")</f>
        <v>0</v>
      </c>
      <c r="M115" s="121">
        <f t="shared" si="1"/>
        <v>69.768485064196611</v>
      </c>
      <c r="N115" s="50">
        <f>IFERROR((MP_DATA[[#This Row],[D, bottom '[m']]]+MP_DATA[[#This Row],[D, top '[m']]])/(2*MP_DATA[[#This Row],[t '[mm']]]/1000),"")</f>
        <v>76.530612244897952</v>
      </c>
      <c r="P115" s="53" t="s">
        <v>599</v>
      </c>
      <c r="Q115" s="51">
        <v>4.8499999999999996</v>
      </c>
      <c r="R115" s="51">
        <v>4.8499999999999996</v>
      </c>
      <c r="S115" s="50">
        <v>20000</v>
      </c>
      <c r="T115" s="52"/>
      <c r="U115" s="50"/>
      <c r="V115" s="52"/>
      <c r="W115" s="52"/>
      <c r="X115" s="52"/>
      <c r="Y115"/>
      <c r="AP115" s="49"/>
      <c r="AQ115" s="89">
        <v>3</v>
      </c>
      <c r="AR115" s="90">
        <v>13.5</v>
      </c>
      <c r="AS115" s="90">
        <v>9.5</v>
      </c>
      <c r="AT115" s="90">
        <v>8</v>
      </c>
      <c r="AU115" s="90">
        <v>8</v>
      </c>
      <c r="AV115" s="91">
        <v>124</v>
      </c>
      <c r="AW115" s="51">
        <f>IFERROR(TP_DATA[[#This Row],[Top '[m']]]-TP_DATA[[#This Row],[Bottom '[m']]], "")</f>
        <v>4</v>
      </c>
      <c r="AX115" s="167">
        <f>IFERROR(-(TP_DATA[[#This Row],[D, bottom '[m']]]-TP_DATA[[#This Row],[D, top '[m']]])/(TP_DATA[[#This Row],[Bottom '[m']]]-TP_DATA[[#This Row],[Top '[m']]]),"")</f>
        <v>0</v>
      </c>
      <c r="AY115" s="121">
        <f t="shared" si="3"/>
        <v>96.340060208791698</v>
      </c>
      <c r="AZ115" s="50">
        <f>IFERROR((TP_DATA[[#This Row],[D, bottom '[m']]]+TP_DATA[[#This Row],[D, top '[m']]])/(2*TP_DATA[[#This Row],[t '[mm']]]/1000),"")</f>
        <v>64.516129032258064</v>
      </c>
      <c r="BB115" s="169" t="s">
        <v>596</v>
      </c>
      <c r="BC115" s="51">
        <v>20.100000000000001</v>
      </c>
      <c r="BD115" s="51">
        <v>20.100000000000001</v>
      </c>
      <c r="BE115" s="50">
        <v>4920</v>
      </c>
      <c r="BF115" s="52"/>
      <c r="BG115" s="50"/>
      <c r="BH115" s="52"/>
      <c r="BI115" s="52"/>
      <c r="BJ115" s="52"/>
      <c r="CB115" s="49"/>
      <c r="CC115" s="89">
        <v>3</v>
      </c>
      <c r="CD115" s="90">
        <v>158.31</v>
      </c>
      <c r="CE115" s="90">
        <v>157.01</v>
      </c>
      <c r="CF115" s="90">
        <v>6.5</v>
      </c>
      <c r="CG115" s="90">
        <v>6.5</v>
      </c>
      <c r="CH115" s="91">
        <v>46</v>
      </c>
      <c r="CI115" s="51">
        <f>IFERROR(TOWER_DATA[[#This Row],[Top '[m']]]-TOWER_DATA[[#This Row],[Bottom '[m']]], "")</f>
        <v>1.3000000000000114</v>
      </c>
      <c r="CJ115" s="167">
        <f>IFERROR(-(TOWER_DATA[[#This Row],[D, bottom '[m']]]-TOWER_DATA[[#This Row],[D, top '[m']]])/(TOWER_DATA[[#This Row],[Bottom '[m']]]-TOWER_DATA[[#This Row],[Top '[m']]]),"")</f>
        <v>0</v>
      </c>
      <c r="CK115" s="121">
        <f t="shared" si="2"/>
        <v>9.5180870953240699</v>
      </c>
      <c r="CL115" s="50">
        <f>IFERROR((TOWER_DATA[[#This Row],[D, bottom '[m']]]+TOWER_DATA[[#This Row],[D, top '[m']]])/(2*TOWER_DATA[[#This Row],[t '[mm']]]/1000),"")</f>
        <v>141.30434782608697</v>
      </c>
      <c r="CN115" s="53" t="s">
        <v>393</v>
      </c>
      <c r="CO115" s="49">
        <v>159.51</v>
      </c>
      <c r="CP115" s="49">
        <v>159.51</v>
      </c>
      <c r="CQ115" s="50">
        <v>12008</v>
      </c>
      <c r="CR115" s="121"/>
      <c r="CS115" s="50"/>
      <c r="CV115" s="87"/>
      <c r="DP115" s="227" t="s">
        <v>362</v>
      </c>
      <c r="DQ115" s="121">
        <v>15.5</v>
      </c>
      <c r="DR115" s="121">
        <v>236</v>
      </c>
      <c r="DS115" s="50">
        <v>819000</v>
      </c>
      <c r="DT115" s="50">
        <v>179900000</v>
      </c>
      <c r="DU115" s="50">
        <v>323200000</v>
      </c>
      <c r="DV115" s="51">
        <v>5.17</v>
      </c>
      <c r="DW115" s="51">
        <v>4.62</v>
      </c>
      <c r="DX115" s="169" t="s">
        <v>363</v>
      </c>
      <c r="DY115" s="51"/>
    </row>
    <row r="116" spans="1:129" ht="18" customHeight="1">
      <c r="A116" s="194" t="s">
        <v>168</v>
      </c>
      <c r="E116" s="252">
        <v>4</v>
      </c>
      <c r="F116" s="90">
        <v>-6.2</v>
      </c>
      <c r="G116" s="90">
        <v>-10.1</v>
      </c>
      <c r="H116" s="90">
        <v>7.5</v>
      </c>
      <c r="I116" s="90">
        <v>7.8282999999999996</v>
      </c>
      <c r="J116" s="91">
        <v>98</v>
      </c>
      <c r="K116" s="51">
        <f>IFERROR(MP_DATA[[#This Row],[Top '[m']]]-MP_DATA[[#This Row],[Bottom '[m']]], "")</f>
        <v>3.8999999999999995</v>
      </c>
      <c r="L116" s="167">
        <f>IFERROR(-(MP_DATA[[#This Row],[D, bottom '[m']]]-MP_DATA[[#This Row],[D, top '[m']]])/(MP_DATA[[#This Row],[Bottom '[m']]]-MP_DATA[[#This Row],[Top '[m']]]),"")</f>
        <v>8.4179487179487089E-2</v>
      </c>
      <c r="M116" s="121">
        <f t="shared" si="1"/>
        <v>71.315701603414155</v>
      </c>
      <c r="N116" s="50">
        <f>IFERROR((MP_DATA[[#This Row],[D, bottom '[m']]]+MP_DATA[[#This Row],[D, top '[m']]])/(2*MP_DATA[[#This Row],[t '[mm']]]/1000),"")</f>
        <v>78.205612244897949</v>
      </c>
      <c r="P116" s="53"/>
      <c r="Q116" s="51"/>
      <c r="R116" s="51"/>
      <c r="S116" s="50"/>
      <c r="T116" s="52"/>
      <c r="U116" s="50"/>
      <c r="V116" s="52"/>
      <c r="W116" s="52"/>
      <c r="X116" s="52"/>
      <c r="Y116" s="49"/>
      <c r="AP116" s="49"/>
      <c r="AQ116" s="89">
        <v>4</v>
      </c>
      <c r="AR116" s="90">
        <v>9.5</v>
      </c>
      <c r="AS116" s="90">
        <v>5.6</v>
      </c>
      <c r="AT116" s="90">
        <v>8</v>
      </c>
      <c r="AU116" s="90">
        <v>8</v>
      </c>
      <c r="AV116" s="91">
        <v>120</v>
      </c>
      <c r="AW116" s="51">
        <f>IFERROR(TP_DATA[[#This Row],[Top '[m']]]-TP_DATA[[#This Row],[Bottom '[m']]], "")</f>
        <v>3.9000000000000004</v>
      </c>
      <c r="AX116" s="167">
        <f>IFERROR(-(TP_DATA[[#This Row],[D, bottom '[m']]]-TP_DATA[[#This Row],[D, top '[m']]])/(TP_DATA[[#This Row],[Bottom '[m']]]-TP_DATA[[#This Row],[Top '[m']]]),"")</f>
        <v>0</v>
      </c>
      <c r="AY116" s="121">
        <f t="shared" si="3"/>
        <v>90.947674755174418</v>
      </c>
      <c r="AZ116" s="50">
        <f>IFERROR((TP_DATA[[#This Row],[D, bottom '[m']]]+TP_DATA[[#This Row],[D, top '[m']]])/(2*TP_DATA[[#This Row],[t '[mm']]]/1000),"")</f>
        <v>66.666666666666671</v>
      </c>
      <c r="BB116" s="169" t="s">
        <v>597</v>
      </c>
      <c r="BC116" s="51">
        <v>14</v>
      </c>
      <c r="BD116" s="51">
        <v>14</v>
      </c>
      <c r="BE116" s="50">
        <v>4770</v>
      </c>
      <c r="BF116" s="52"/>
      <c r="BG116" s="50"/>
      <c r="BH116" s="52"/>
      <c r="BI116" s="52"/>
      <c r="BJ116" s="52"/>
      <c r="CB116" s="49"/>
      <c r="CC116" s="89">
        <v>4</v>
      </c>
      <c r="CD116" s="90">
        <v>157.01</v>
      </c>
      <c r="CE116" s="90">
        <v>154.07</v>
      </c>
      <c r="CF116" s="90">
        <v>6.5</v>
      </c>
      <c r="CG116" s="90">
        <v>6.5</v>
      </c>
      <c r="CH116" s="91">
        <v>46</v>
      </c>
      <c r="CI116" s="51">
        <f>IFERROR(TOWER_DATA[[#This Row],[Top '[m']]]-TOWER_DATA[[#This Row],[Bottom '[m']]], "")</f>
        <v>2.9399999999999977</v>
      </c>
      <c r="CJ116" s="167">
        <f>IFERROR(-(TOWER_DATA[[#This Row],[D, bottom '[m']]]-TOWER_DATA[[#This Row],[D, top '[m']]])/(TOWER_DATA[[#This Row],[Bottom '[m']]]-TOWER_DATA[[#This Row],[Top '[m']]]),"")</f>
        <v>0</v>
      </c>
      <c r="CK116" s="121">
        <f t="shared" si="2"/>
        <v>21.525520046348078</v>
      </c>
      <c r="CL116" s="50">
        <f>IFERROR((TOWER_DATA[[#This Row],[D, bottom '[m']]]+TOWER_DATA[[#This Row],[D, top '[m']]])/(2*TOWER_DATA[[#This Row],[t '[mm']]]/1000),"")</f>
        <v>141.30434782608697</v>
      </c>
      <c r="CN116" s="53" t="s">
        <v>394</v>
      </c>
      <c r="CO116" s="49">
        <v>159.16</v>
      </c>
      <c r="CP116" s="49">
        <v>159.16</v>
      </c>
      <c r="CQ116" s="50">
        <v>17996</v>
      </c>
      <c r="CR116" s="121"/>
      <c r="CS116" s="50"/>
      <c r="CV116" s="87"/>
      <c r="DP116" s="227"/>
      <c r="DQ116" s="121"/>
      <c r="DR116" s="121"/>
      <c r="DS116" s="50"/>
      <c r="DT116" s="50"/>
      <c r="DU116" s="50"/>
      <c r="DV116" s="51"/>
      <c r="DW116" s="51"/>
      <c r="DX116" s="169"/>
      <c r="DY116" s="51"/>
    </row>
    <row r="117" spans="1:129" ht="18" customHeight="1">
      <c r="E117" s="252">
        <v>5</v>
      </c>
      <c r="F117" s="90">
        <v>-10.1</v>
      </c>
      <c r="G117" s="90">
        <v>-14</v>
      </c>
      <c r="H117" s="90">
        <v>7.8282999999999996</v>
      </c>
      <c r="I117" s="90">
        <v>8.1565999999999992</v>
      </c>
      <c r="J117" s="91">
        <v>104</v>
      </c>
      <c r="K117" s="51">
        <f>IFERROR(MP_DATA[[#This Row],[Top '[m']]]-MP_DATA[[#This Row],[Bottom '[m']]], "")</f>
        <v>3.9000000000000004</v>
      </c>
      <c r="L117" s="167">
        <f>IFERROR(-(MP_DATA[[#This Row],[D, bottom '[m']]]-MP_DATA[[#This Row],[D, top '[m']]])/(MP_DATA[[#This Row],[Bottom '[m']]]-MP_DATA[[#This Row],[Top '[m']]]),"")</f>
        <v>8.4179487179487061E-2</v>
      </c>
      <c r="M117" s="121">
        <f t="shared" si="1"/>
        <v>78.905840981319429</v>
      </c>
      <c r="N117" s="50">
        <f>IFERROR((MP_DATA[[#This Row],[D, bottom '[m']]]+MP_DATA[[#This Row],[D, top '[m']]])/(2*MP_DATA[[#This Row],[t '[mm']]]/1000),"")</f>
        <v>76.850480769230771</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t="s">
        <v>598</v>
      </c>
      <c r="BC117" s="51">
        <v>5.6</v>
      </c>
      <c r="BD117" s="51">
        <v>5.6</v>
      </c>
      <c r="BE117" s="50">
        <v>21608</v>
      </c>
      <c r="BF117" s="52"/>
      <c r="BG117" s="50"/>
      <c r="BH117" s="52"/>
      <c r="BI117" s="52"/>
      <c r="BJ117" s="52"/>
      <c r="CB117" s="49"/>
      <c r="CC117" s="89">
        <v>5</v>
      </c>
      <c r="CD117" s="90">
        <v>154.07</v>
      </c>
      <c r="CE117" s="90">
        <v>151.13</v>
      </c>
      <c r="CF117" s="90">
        <v>6.49</v>
      </c>
      <c r="CG117" s="90">
        <v>6.49</v>
      </c>
      <c r="CH117" s="91">
        <v>32</v>
      </c>
      <c r="CI117" s="51">
        <f>IFERROR(TOWER_DATA[[#This Row],[Top '[m']]]-TOWER_DATA[[#This Row],[Bottom '[m']]], "")</f>
        <v>2.9399999999999977</v>
      </c>
      <c r="CJ117" s="167">
        <f>IFERROR(-(TOWER_DATA[[#This Row],[D, bottom '[m']]]-TOWER_DATA[[#This Row],[D, top '[m']]])/(TOWER_DATA[[#This Row],[Bottom '[m']]]-TOWER_DATA[[#This Row],[Top '[m']]]),"")</f>
        <v>0</v>
      </c>
      <c r="CK117" s="121">
        <f t="shared" si="2"/>
        <v>14.983555431407904</v>
      </c>
      <c r="CL117" s="50">
        <f>IFERROR((TOWER_DATA[[#This Row],[D, bottom '[m']]]+TOWER_DATA[[#This Row],[D, top '[m']]])/(2*TOWER_DATA[[#This Row],[t '[mm']]]/1000),"")</f>
        <v>202.8125</v>
      </c>
      <c r="CN117" s="53" t="s">
        <v>393</v>
      </c>
      <c r="CO117" s="49">
        <v>155.87</v>
      </c>
      <c r="CP117" s="49">
        <v>155.87</v>
      </c>
      <c r="CQ117" s="50">
        <v>12209</v>
      </c>
      <c r="CR117" s="121"/>
      <c r="CS117" s="50"/>
      <c r="CV117" s="87"/>
      <c r="DP117" s="94"/>
      <c r="DQ117" s="121"/>
      <c r="DR117" s="121"/>
      <c r="DS117" s="50"/>
      <c r="DT117" s="50"/>
      <c r="DU117" s="50"/>
      <c r="DV117" s="51"/>
      <c r="DW117" s="51"/>
      <c r="DX117" s="53"/>
      <c r="DY117" s="51"/>
    </row>
    <row r="118" spans="1:129" ht="18" customHeight="1">
      <c r="E118" s="252">
        <v>6</v>
      </c>
      <c r="F118" s="90">
        <v>-14</v>
      </c>
      <c r="G118" s="90">
        <v>-17.899999999999999</v>
      </c>
      <c r="H118" s="90">
        <v>8.1565999999999992</v>
      </c>
      <c r="I118" s="90">
        <v>8.4847999999999999</v>
      </c>
      <c r="J118" s="91">
        <v>98</v>
      </c>
      <c r="K118" s="51">
        <f>IFERROR(MP_DATA[[#This Row],[Top '[m']]]-MP_DATA[[#This Row],[Bottom '[m']]], "")</f>
        <v>3.8999999999999986</v>
      </c>
      <c r="L118" s="167">
        <f>IFERROR(-(MP_DATA[[#This Row],[D, bottom '[m']]]-MP_DATA[[#This Row],[D, top '[m']]])/(MP_DATA[[#This Row],[Bottom '[m']]]-MP_DATA[[#This Row],[Top '[m']]]),"")</f>
        <v>8.4153846153846371E-2</v>
      </c>
      <c r="M118" s="121">
        <f t="shared" si="1"/>
        <v>77.504096478974631</v>
      </c>
      <c r="N118" s="50">
        <f>IFERROR((MP_DATA[[#This Row],[D, bottom '[m']]]+MP_DATA[[#This Row],[D, top '[m']]])/(2*MP_DATA[[#This Row],[t '[mm']]]/1000),"")</f>
        <v>84.905102040816303</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89">
        <v>6</v>
      </c>
      <c r="CD118" s="90">
        <v>151.13</v>
      </c>
      <c r="CE118" s="90">
        <v>148.57</v>
      </c>
      <c r="CF118" s="90">
        <v>6.48</v>
      </c>
      <c r="CG118" s="90">
        <v>6.48</v>
      </c>
      <c r="CH118" s="91">
        <v>24</v>
      </c>
      <c r="CI118" s="51">
        <f>IFERROR(TOWER_DATA[[#This Row],[Top '[m']]]-TOWER_DATA[[#This Row],[Bottom '[m']]], "")</f>
        <v>2.5600000000000023</v>
      </c>
      <c r="CJ118" s="167">
        <f>IFERROR(-(TOWER_DATA[[#This Row],[D, bottom '[m']]]-TOWER_DATA[[#This Row],[D, top '[m']]])/(TOWER_DATA[[#This Row],[Bottom '[m']]]-TOWER_DATA[[#This Row],[Top '[m']]]),"")</f>
        <v>0</v>
      </c>
      <c r="CK118" s="121">
        <f t="shared" si="2"/>
        <v>9.7821486518396821</v>
      </c>
      <c r="CL118" s="50">
        <f>IFERROR((TOWER_DATA[[#This Row],[D, bottom '[m']]]+TOWER_DATA[[#This Row],[D, top '[m']]])/(2*TOWER_DATA[[#This Row],[t '[mm']]]/1000),"")</f>
        <v>270</v>
      </c>
      <c r="CN118" s="53" t="s">
        <v>394</v>
      </c>
      <c r="CO118" s="49">
        <v>155.52000000000001</v>
      </c>
      <c r="CP118" s="49">
        <v>155.52000000000001</v>
      </c>
      <c r="CQ118" s="50">
        <v>17996</v>
      </c>
      <c r="CR118" s="121"/>
      <c r="CS118" s="50"/>
      <c r="CV118" s="87"/>
      <c r="DP118" s="94"/>
      <c r="DQ118" s="121"/>
      <c r="DR118" s="121"/>
      <c r="DS118" s="50"/>
      <c r="DT118" s="50"/>
      <c r="DU118" s="50"/>
      <c r="DV118" s="51"/>
      <c r="DW118" s="51"/>
      <c r="DX118" s="53"/>
      <c r="DY118" s="49"/>
    </row>
    <row r="119" spans="1:129" ht="18" customHeight="1">
      <c r="E119" s="252">
        <v>7</v>
      </c>
      <c r="F119" s="90">
        <v>-17.899999999999999</v>
      </c>
      <c r="G119" s="90">
        <v>-21.8</v>
      </c>
      <c r="H119" s="90">
        <v>8.4847999999999999</v>
      </c>
      <c r="I119" s="90">
        <v>8.8131000000000004</v>
      </c>
      <c r="J119" s="91">
        <v>94</v>
      </c>
      <c r="K119" s="51">
        <f>IFERROR(MP_DATA[[#This Row],[Top '[m']]]-MP_DATA[[#This Row],[Bottom '[m']]], "")</f>
        <v>3.9000000000000021</v>
      </c>
      <c r="L119" s="167">
        <f>IFERROR(-(MP_DATA[[#This Row],[D, bottom '[m']]]-MP_DATA[[#This Row],[D, top '[m']]])/(MP_DATA[[#This Row],[Bottom '[m']]]-MP_DATA[[#This Row],[Top '[m']]]),"")</f>
        <v>8.4179487179487256E-2</v>
      </c>
      <c r="M119" s="121">
        <f t="shared" si="1"/>
        <v>77.34450523878759</v>
      </c>
      <c r="N119" s="50">
        <f>IFERROR((MP_DATA[[#This Row],[D, bottom '[m']]]+MP_DATA[[#This Row],[D, top '[m']]])/(2*MP_DATA[[#This Row],[t '[mm']]]/1000),"")</f>
        <v>92.010106382978719</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89">
        <v>7</v>
      </c>
      <c r="CD119" s="90">
        <v>148.57</v>
      </c>
      <c r="CE119" s="90">
        <v>146.01</v>
      </c>
      <c r="CF119" s="90">
        <v>6.48</v>
      </c>
      <c r="CG119" s="90">
        <v>6.48</v>
      </c>
      <c r="CH119" s="91">
        <v>30</v>
      </c>
      <c r="CI119" s="51">
        <f>IFERROR(TOWER_DATA[[#This Row],[Top '[m']]]-TOWER_DATA[[#This Row],[Bottom '[m']]], "")</f>
        <v>2.5600000000000023</v>
      </c>
      <c r="CJ119" s="167">
        <f>IFERROR(-(TOWER_DATA[[#This Row],[D, bottom '[m']]]-TOWER_DATA[[#This Row],[D, top '[m']]])/(TOWER_DATA[[#This Row],[Bottom '[m']]]-TOWER_DATA[[#This Row],[Top '[m']]]),"")</f>
        <v>0</v>
      </c>
      <c r="CK119" s="121">
        <f t="shared" si="2"/>
        <v>12.216321794525607</v>
      </c>
      <c r="CL119" s="50">
        <f>IFERROR((TOWER_DATA[[#This Row],[D, bottom '[m']]]+TOWER_DATA[[#This Row],[D, top '[m']]])/(2*TOWER_DATA[[#This Row],[t '[mm']]]/1000),"")</f>
        <v>216.00000000000003</v>
      </c>
      <c r="CN119" s="53" t="s">
        <v>395</v>
      </c>
      <c r="CO119" s="49">
        <v>153.22</v>
      </c>
      <c r="CP119" s="49">
        <v>153.22</v>
      </c>
      <c r="CQ119" s="50">
        <v>1440</v>
      </c>
      <c r="CR119" s="121"/>
      <c r="CS119" s="50"/>
      <c r="CV119" s="87"/>
      <c r="DP119" s="94"/>
      <c r="DQ119" s="121"/>
      <c r="DR119" s="121"/>
      <c r="DS119" s="50"/>
      <c r="DT119" s="50"/>
      <c r="DU119" s="50"/>
      <c r="DV119" s="51"/>
      <c r="DW119" s="51"/>
      <c r="DX119" s="53"/>
      <c r="DY119" s="49"/>
    </row>
    <row r="120" spans="1:129" ht="18" customHeight="1">
      <c r="E120" s="252">
        <v>8</v>
      </c>
      <c r="F120" s="90">
        <v>-21.8</v>
      </c>
      <c r="G120" s="90">
        <v>-25.7</v>
      </c>
      <c r="H120" s="90">
        <v>8.8131000000000004</v>
      </c>
      <c r="I120" s="90">
        <v>9.1414000000000009</v>
      </c>
      <c r="J120" s="91">
        <v>92</v>
      </c>
      <c r="K120" s="51">
        <f>IFERROR(MP_DATA[[#This Row],[Top '[m']]]-MP_DATA[[#This Row],[Bottom '[m']]], "")</f>
        <v>3.8999999999999986</v>
      </c>
      <c r="L120" s="167">
        <f>IFERROR(-(MP_DATA[[#This Row],[D, bottom '[m']]]-MP_DATA[[#This Row],[D, top '[m']]])/(MP_DATA[[#This Row],[Bottom '[m']]]-MP_DATA[[#This Row],[Top '[m']]]),"")</f>
        <v>8.4179487179487339E-2</v>
      </c>
      <c r="M120" s="121">
        <f t="shared" si="1"/>
        <v>78.621552553821701</v>
      </c>
      <c r="N120" s="50">
        <f>IFERROR((MP_DATA[[#This Row],[D, bottom '[m']]]+MP_DATA[[#This Row],[D, top '[m']]])/(2*MP_DATA[[#This Row],[t '[mm']]]/1000),"")</f>
        <v>97.578804347826107</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v>8</v>
      </c>
      <c r="CD120" s="90">
        <v>146.01</v>
      </c>
      <c r="CE120" s="90">
        <v>143.41999999999999</v>
      </c>
      <c r="CF120" s="90">
        <v>6.49</v>
      </c>
      <c r="CG120" s="90">
        <v>6.5</v>
      </c>
      <c r="CH120" s="91">
        <v>32</v>
      </c>
      <c r="CI120" s="51">
        <f>IFERROR(TOWER_DATA[[#This Row],[Top '[m']]]-TOWER_DATA[[#This Row],[Bottom '[m']]], "")</f>
        <v>2.5900000000000034</v>
      </c>
      <c r="CJ120" s="167">
        <f>IFERROR(-(TOWER_DATA[[#This Row],[D, bottom '[m']]]-TOWER_DATA[[#This Row],[D, top '[m']]])/(TOWER_DATA[[#This Row],[Bottom '[m']]]-TOWER_DATA[[#This Row],[Top '[m']]]),"")</f>
        <v>3.8610038610037735E-3</v>
      </c>
      <c r="CK120" s="121">
        <f t="shared" si="2"/>
        <v>13.210018558996776</v>
      </c>
      <c r="CL120" s="50">
        <f>IFERROR((TOWER_DATA[[#This Row],[D, bottom '[m']]]+TOWER_DATA[[#This Row],[D, top '[m']]])/(2*TOWER_DATA[[#This Row],[t '[mm']]]/1000),"")</f>
        <v>202.96875</v>
      </c>
      <c r="CN120" s="53" t="s">
        <v>397</v>
      </c>
      <c r="CO120" s="49">
        <v>152.37</v>
      </c>
      <c r="CP120" s="49">
        <v>152.37</v>
      </c>
      <c r="CQ120" s="50">
        <v>2836</v>
      </c>
      <c r="CR120" s="121"/>
      <c r="CS120" s="50"/>
      <c r="CV120" s="87"/>
      <c r="DP120" s="94"/>
      <c r="DQ120" s="121"/>
      <c r="DR120" s="121"/>
      <c r="DS120" s="50"/>
      <c r="DT120" s="50"/>
      <c r="DU120" s="50"/>
      <c r="DV120" s="51"/>
      <c r="DW120" s="51"/>
      <c r="DX120" s="53"/>
      <c r="DY120" s="49"/>
    </row>
    <row r="121" spans="1:129" ht="18" customHeight="1">
      <c r="E121" s="252">
        <v>9</v>
      </c>
      <c r="F121" s="90">
        <v>-25.7</v>
      </c>
      <c r="G121" s="90">
        <v>-29.6</v>
      </c>
      <c r="H121" s="90">
        <v>9.1414000000000009</v>
      </c>
      <c r="I121" s="90">
        <v>9.4696999999999996</v>
      </c>
      <c r="J121" s="91">
        <v>90</v>
      </c>
      <c r="K121" s="51">
        <f>IFERROR(MP_DATA[[#This Row],[Top '[m']]]-MP_DATA[[#This Row],[Bottom '[m']]], "")</f>
        <v>3.9000000000000021</v>
      </c>
      <c r="L121" s="167">
        <f>IFERROR(-(MP_DATA[[#This Row],[D, bottom '[m']]]-MP_DATA[[#This Row],[D, top '[m']]])/(MP_DATA[[#This Row],[Bottom '[m']]]-MP_DATA[[#This Row],[Top '[m']]]),"")</f>
        <v>8.4179487179486798E-2</v>
      </c>
      <c r="M121" s="121">
        <f t="shared" si="1"/>
        <v>79.771527039027319</v>
      </c>
      <c r="N121" s="50">
        <f>IFERROR((MP_DATA[[#This Row],[D, bottom '[m']]]+MP_DATA[[#This Row],[D, top '[m']]])/(2*MP_DATA[[#This Row],[t '[mm']]]/1000),"")</f>
        <v>103.39500000000001</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v>9</v>
      </c>
      <c r="CD121" s="90">
        <v>143.41999999999999</v>
      </c>
      <c r="CE121" s="90">
        <v>143.27000000000001</v>
      </c>
      <c r="CF121" s="90">
        <v>6.5</v>
      </c>
      <c r="CG121" s="90">
        <v>6.5</v>
      </c>
      <c r="CH121" s="91">
        <v>32</v>
      </c>
      <c r="CI121" s="51">
        <f>IFERROR(TOWER_DATA[[#This Row],[Top '[m']]]-TOWER_DATA[[#This Row],[Bottom '[m']]], "")</f>
        <v>0.14999999999997726</v>
      </c>
      <c r="CJ121" s="167">
        <f>IFERROR(-(TOWER_DATA[[#This Row],[D, bottom '[m']]]-TOWER_DATA[[#This Row],[D, top '[m']]])/(TOWER_DATA[[#This Row],[Bottom '[m']]]-TOWER_DATA[[#This Row],[Top '[m']]]),"")</f>
        <v>0</v>
      </c>
      <c r="CK121" s="121">
        <f t="shared" si="2"/>
        <v>0.76565086595910703</v>
      </c>
      <c r="CL121" s="50">
        <f>IFERROR((TOWER_DATA[[#This Row],[D, bottom '[m']]]+TOWER_DATA[[#This Row],[D, top '[m']]])/(2*TOWER_DATA[[#This Row],[t '[mm']]]/1000),"")</f>
        <v>203.125</v>
      </c>
      <c r="CN121" s="53" t="s">
        <v>398</v>
      </c>
      <c r="CO121" s="49">
        <v>152.37</v>
      </c>
      <c r="CP121" s="49">
        <v>152.37</v>
      </c>
      <c r="CQ121" s="50">
        <v>773</v>
      </c>
      <c r="CR121" s="121"/>
      <c r="CS121" s="50"/>
      <c r="CV121" s="87"/>
      <c r="DP121" s="94"/>
      <c r="DQ121" s="121"/>
      <c r="DR121" s="121"/>
      <c r="DS121" s="50"/>
      <c r="DT121" s="50"/>
      <c r="DU121" s="50"/>
      <c r="DV121" s="51"/>
      <c r="DW121" s="51"/>
      <c r="DX121" s="53"/>
      <c r="DY121" s="49"/>
    </row>
    <row r="122" spans="1:129" ht="18" customHeight="1">
      <c r="E122" s="252">
        <v>10</v>
      </c>
      <c r="F122" s="90">
        <v>-29.6</v>
      </c>
      <c r="G122" s="90">
        <v>-33.5</v>
      </c>
      <c r="H122" s="90">
        <v>9.4696999999999996</v>
      </c>
      <c r="I122" s="90">
        <v>9.8000000000000007</v>
      </c>
      <c r="J122" s="91">
        <v>90</v>
      </c>
      <c r="K122" s="51">
        <f>IFERROR(MP_DATA[[#This Row],[Top '[m']]]-MP_DATA[[#This Row],[Bottom '[m']]], "")</f>
        <v>3.8999999999999986</v>
      </c>
      <c r="L122" s="167">
        <f>IFERROR(-(MP_DATA[[#This Row],[D, bottom '[m']]]-MP_DATA[[#This Row],[D, top '[m']]])/(MP_DATA[[#This Row],[Bottom '[m']]]-MP_DATA[[#This Row],[Top '[m']]]),"")</f>
        <v>8.4692307692308011E-2</v>
      </c>
      <c r="M122" s="121">
        <f t="shared" si="1"/>
        <v>82.622009522867344</v>
      </c>
      <c r="N122" s="50">
        <f>IFERROR((MP_DATA[[#This Row],[D, bottom '[m']]]+MP_DATA[[#This Row],[D, top '[m']]])/(2*MP_DATA[[#This Row],[t '[mm']]]/1000),"")</f>
        <v>107.05388888888889</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v>10</v>
      </c>
      <c r="CD122" s="90">
        <v>143.27000000000001</v>
      </c>
      <c r="CE122" s="90">
        <v>143.13</v>
      </c>
      <c r="CF122" s="90">
        <v>6.5</v>
      </c>
      <c r="CG122" s="90">
        <v>6.5</v>
      </c>
      <c r="CH122" s="91">
        <v>32</v>
      </c>
      <c r="CI122" s="51">
        <f>IFERROR(TOWER_DATA[[#This Row],[Top '[m']]]-TOWER_DATA[[#This Row],[Bottom '[m']]], "")</f>
        <v>0.14000000000001478</v>
      </c>
      <c r="CJ122" s="167">
        <f>IFERROR(-(TOWER_DATA[[#This Row],[D, bottom '[m']]]-TOWER_DATA[[#This Row],[D, top '[m']]])/(TOWER_DATA[[#This Row],[Bottom '[m']]]-TOWER_DATA[[#This Row],[Top '[m']]]),"")</f>
        <v>0</v>
      </c>
      <c r="CK122" s="121">
        <f t="shared" si="2"/>
        <v>0.71460747489535037</v>
      </c>
      <c r="CL122" s="50">
        <f>IFERROR((TOWER_DATA[[#This Row],[D, bottom '[m']]]+TOWER_DATA[[#This Row],[D, top '[m']]])/(2*TOWER_DATA[[#This Row],[t '[mm']]]/1000),"")</f>
        <v>203.125</v>
      </c>
      <c r="CN122" s="53" t="s">
        <v>396</v>
      </c>
      <c r="CO122" s="49">
        <v>152.37</v>
      </c>
      <c r="CP122" s="49">
        <v>152.37</v>
      </c>
      <c r="CQ122" s="50">
        <v>2104</v>
      </c>
      <c r="CR122" s="121"/>
      <c r="CS122" s="50"/>
      <c r="CV122" s="87"/>
      <c r="DP122" s="202"/>
      <c r="DQ122" s="199"/>
      <c r="DR122" s="199"/>
      <c r="DS122" s="200"/>
      <c r="DT122" s="200"/>
      <c r="DU122" s="200"/>
      <c r="DV122" s="201"/>
      <c r="DW122" s="201"/>
      <c r="DX122" s="225"/>
      <c r="DY122" s="49"/>
    </row>
    <row r="123" spans="1:129" ht="18" customHeight="1">
      <c r="E123" s="252">
        <v>11</v>
      </c>
      <c r="F123" s="90">
        <v>-33.5</v>
      </c>
      <c r="G123" s="90">
        <v>-36.799999999999997</v>
      </c>
      <c r="H123" s="90">
        <v>9.8000000000000007</v>
      </c>
      <c r="I123" s="90">
        <v>9.8000000000000007</v>
      </c>
      <c r="J123" s="91">
        <v>90</v>
      </c>
      <c r="K123" s="51">
        <f>IFERROR(MP_DATA[[#This Row],[Top '[m']]]-MP_DATA[[#This Row],[Bottom '[m']]], "")</f>
        <v>3.2999999999999972</v>
      </c>
      <c r="L123" s="167">
        <f>IFERROR(-(MP_DATA[[#This Row],[D, bottom '[m']]]-MP_DATA[[#This Row],[D, top '[m']]])/(MP_DATA[[#This Row],[Bottom '[m']]]-MP_DATA[[#This Row],[Top '[m']]]),"")</f>
        <v>0</v>
      </c>
      <c r="M123" s="121">
        <f t="shared" si="1"/>
        <v>71.120566726377618</v>
      </c>
      <c r="N123" s="50">
        <f>IFERROR((MP_DATA[[#This Row],[D, bottom '[m']]]+MP_DATA[[#This Row],[D, top '[m']]])/(2*MP_DATA[[#This Row],[t '[mm']]]/1000),"")</f>
        <v>108.8888888888889</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v>11</v>
      </c>
      <c r="CD123" s="90">
        <v>143.13</v>
      </c>
      <c r="CE123" s="90">
        <v>140.79</v>
      </c>
      <c r="CF123" s="90">
        <v>6.5</v>
      </c>
      <c r="CG123" s="90">
        <v>6.63</v>
      </c>
      <c r="CH123" s="91">
        <v>32</v>
      </c>
      <c r="CI123" s="51">
        <f>IFERROR(TOWER_DATA[[#This Row],[Top '[m']]]-TOWER_DATA[[#This Row],[Bottom '[m']]], "")</f>
        <v>2.3400000000000034</v>
      </c>
      <c r="CJ123" s="167">
        <f>IFERROR(-(TOWER_DATA[[#This Row],[D, bottom '[m']]]-TOWER_DATA[[#This Row],[D, top '[m']]])/(TOWER_DATA[[#This Row],[Bottom '[m']]]-TOWER_DATA[[#This Row],[Top '[m']]]),"")</f>
        <v>5.5555555555555428E-2</v>
      </c>
      <c r="CK123" s="121">
        <f t="shared" si="2"/>
        <v>12.064185973107714</v>
      </c>
      <c r="CL123" s="50">
        <f>IFERROR((TOWER_DATA[[#This Row],[D, bottom '[m']]]+TOWER_DATA[[#This Row],[D, top '[m']]])/(2*TOWER_DATA[[#This Row],[t '[mm']]]/1000),"")</f>
        <v>205.15624999999997</v>
      </c>
      <c r="CN123" s="53" t="s">
        <v>399</v>
      </c>
      <c r="CO123" s="49">
        <v>152.22999999999999</v>
      </c>
      <c r="CP123" s="49">
        <v>152.22999999999999</v>
      </c>
      <c r="CQ123" s="50">
        <v>910</v>
      </c>
      <c r="CR123" s="121"/>
      <c r="CS123" s="50"/>
      <c r="CV123" s="87"/>
      <c r="DP123" s="202"/>
      <c r="DQ123" s="199"/>
      <c r="DR123" s="199"/>
      <c r="DS123" s="200"/>
      <c r="DT123" s="200"/>
      <c r="DU123" s="200"/>
      <c r="DV123" s="201"/>
      <c r="DW123" s="201"/>
      <c r="DX123" s="315"/>
      <c r="DY123" s="49"/>
    </row>
    <row r="124" spans="1:129" ht="18" customHeight="1">
      <c r="E124" s="252">
        <v>12</v>
      </c>
      <c r="F124" s="90">
        <v>-36.799999999999997</v>
      </c>
      <c r="G124" s="90">
        <v>-40.200000000000003</v>
      </c>
      <c r="H124" s="90">
        <v>9.8000000000000007</v>
      </c>
      <c r="I124" s="90">
        <v>9.8000000000000007</v>
      </c>
      <c r="J124" s="91">
        <v>98</v>
      </c>
      <c r="K124" s="51">
        <f>IFERROR(MP_DATA[[#This Row],[Top '[m']]]-MP_DATA[[#This Row],[Bottom '[m']]], "")</f>
        <v>3.4000000000000057</v>
      </c>
      <c r="L124" s="167">
        <f>IFERROR(-(MP_DATA[[#This Row],[D, bottom '[m']]]-MP_DATA[[#This Row],[D, top '[m']]])/(MP_DATA[[#This Row],[Bottom '[m']]]-MP_DATA[[#This Row],[Top '[m']]]),"")</f>
        <v>0</v>
      </c>
      <c r="M124" s="121">
        <f t="shared" si="1"/>
        <v>79.723396418003802</v>
      </c>
      <c r="N124" s="50">
        <f>IFERROR((MP_DATA[[#This Row],[D, bottom '[m']]]+MP_DATA[[#This Row],[D, top '[m']]])/(2*MP_DATA[[#This Row],[t '[mm']]]/1000),"")</f>
        <v>100</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v>12</v>
      </c>
      <c r="CD124" s="90">
        <v>140.79</v>
      </c>
      <c r="CE124" s="90">
        <v>138.49</v>
      </c>
      <c r="CF124" s="90">
        <v>6.62</v>
      </c>
      <c r="CG124" s="90">
        <v>6.75</v>
      </c>
      <c r="CH124" s="91">
        <v>28</v>
      </c>
      <c r="CI124" s="51">
        <f>IFERROR(TOWER_DATA[[#This Row],[Top '[m']]]-TOWER_DATA[[#This Row],[Bottom '[m']]], "")</f>
        <v>2.2999999999999829</v>
      </c>
      <c r="CJ124" s="167">
        <f>IFERROR(-(TOWER_DATA[[#This Row],[D, bottom '[m']]]-TOWER_DATA[[#This Row],[D, top '[m']]])/(TOWER_DATA[[#This Row],[Bottom '[m']]]-TOWER_DATA[[#This Row],[Top '[m']]]),"")</f>
        <v>5.6521739130435157E-2</v>
      </c>
      <c r="CK124" s="121">
        <f t="shared" si="2"/>
        <v>10.572652393387566</v>
      </c>
      <c r="CL124" s="50">
        <f>IFERROR((TOWER_DATA[[#This Row],[D, bottom '[m']]]+TOWER_DATA[[#This Row],[D, top '[m']]])/(2*TOWER_DATA[[#This Row],[t '[mm']]]/1000),"")</f>
        <v>238.75</v>
      </c>
      <c r="CN124" s="53" t="s">
        <v>390</v>
      </c>
      <c r="CO124" s="49">
        <v>151.08000000000001</v>
      </c>
      <c r="CP124" s="49">
        <v>151.08000000000001</v>
      </c>
      <c r="CQ124" s="50">
        <v>5000</v>
      </c>
      <c r="CR124" s="121"/>
      <c r="CS124" s="50"/>
      <c r="CV124" s="87"/>
      <c r="DP124" s="202"/>
      <c r="DQ124" s="199"/>
      <c r="DR124" s="199"/>
      <c r="DS124" s="200"/>
      <c r="DT124" s="200"/>
      <c r="DU124" s="200"/>
      <c r="DV124" s="201"/>
      <c r="DW124" s="201"/>
      <c r="DX124" s="315"/>
      <c r="DY124" s="52"/>
    </row>
    <row r="125" spans="1:129" ht="18" customHeight="1">
      <c r="E125" s="252">
        <v>13</v>
      </c>
      <c r="F125" s="90">
        <v>-40.200000000000003</v>
      </c>
      <c r="G125" s="90">
        <v>-43.8</v>
      </c>
      <c r="H125" s="90">
        <v>9.8000000000000007</v>
      </c>
      <c r="I125" s="90">
        <v>9.8000000000000007</v>
      </c>
      <c r="J125" s="91">
        <v>88</v>
      </c>
      <c r="K125" s="51">
        <f>IFERROR(MP_DATA[[#This Row],[Top '[m']]]-MP_DATA[[#This Row],[Bottom '[m']]], "")</f>
        <v>3.5999999999999943</v>
      </c>
      <c r="L125" s="167">
        <f>IFERROR(-(MP_DATA[[#This Row],[D, bottom '[m']]]-MP_DATA[[#This Row],[D, top '[m']]])/(MP_DATA[[#This Row],[Bottom '[m']]]-MP_DATA[[#This Row],[Top '[m']]]),"")</f>
        <v>0</v>
      </c>
      <c r="M125" s="121">
        <f t="shared" si="1"/>
        <v>75.87756336934649</v>
      </c>
      <c r="N125" s="50">
        <f>IFERROR((MP_DATA[[#This Row],[D, bottom '[m']]]+MP_DATA[[#This Row],[D, top '[m']]])/(2*MP_DATA[[#This Row],[t '[mm']]]/1000),"")</f>
        <v>111.36363636363637</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v>13</v>
      </c>
      <c r="CD125" s="90">
        <v>138.49</v>
      </c>
      <c r="CE125" s="90">
        <v>136.19</v>
      </c>
      <c r="CF125" s="90">
        <v>6.75</v>
      </c>
      <c r="CG125" s="90">
        <v>6.87</v>
      </c>
      <c r="CH125" s="91">
        <v>28</v>
      </c>
      <c r="CI125" s="51">
        <f>IFERROR(TOWER_DATA[[#This Row],[Top '[m']]]-TOWER_DATA[[#This Row],[Bottom '[m']]], "")</f>
        <v>2.3000000000000114</v>
      </c>
      <c r="CJ125" s="167">
        <f>IFERROR(-(TOWER_DATA[[#This Row],[D, bottom '[m']]]-TOWER_DATA[[#This Row],[D, top '[m']]])/(TOWER_DATA[[#This Row],[Bottom '[m']]]-TOWER_DATA[[#This Row],[Top '[m']]]),"")</f>
        <v>5.217391304347805E-2</v>
      </c>
      <c r="CK125" s="121">
        <f t="shared" si="2"/>
        <v>10.771177487149679</v>
      </c>
      <c r="CL125" s="50">
        <f>IFERROR((TOWER_DATA[[#This Row],[D, bottom '[m']]]+TOWER_DATA[[#This Row],[D, top '[m']]])/(2*TOWER_DATA[[#This Row],[t '[mm']]]/1000),"")</f>
        <v>243.21428571428572</v>
      </c>
      <c r="CN125" s="53" t="s">
        <v>400</v>
      </c>
      <c r="CO125" s="49">
        <v>148.27000000000001</v>
      </c>
      <c r="CP125" s="49">
        <v>148.27000000000001</v>
      </c>
      <c r="CQ125" s="50">
        <v>455</v>
      </c>
      <c r="CR125" s="121"/>
      <c r="CS125" s="50"/>
      <c r="CV125" s="87"/>
      <c r="DP125" s="202"/>
      <c r="DQ125" s="199"/>
      <c r="DR125" s="199"/>
      <c r="DS125" s="200"/>
      <c r="DT125" s="200"/>
      <c r="DU125" s="200"/>
      <c r="DV125" s="201"/>
      <c r="DW125" s="201"/>
      <c r="DX125" s="315"/>
      <c r="DY125" s="52"/>
    </row>
    <row r="126" spans="1:129" ht="18" customHeight="1">
      <c r="E126" s="252">
        <v>14</v>
      </c>
      <c r="F126" s="90">
        <v>-43.8</v>
      </c>
      <c r="G126" s="90">
        <v>-47.8</v>
      </c>
      <c r="H126" s="90">
        <v>9.8000000000000007</v>
      </c>
      <c r="I126" s="90">
        <v>9.8000000000000007</v>
      </c>
      <c r="J126" s="91">
        <v>88</v>
      </c>
      <c r="K126" s="51">
        <f>IFERROR(MP_DATA[[#This Row],[Top '[m']]]-MP_DATA[[#This Row],[Bottom '[m']]], "")</f>
        <v>4</v>
      </c>
      <c r="L126" s="167">
        <f>IFERROR(-(MP_DATA[[#This Row],[D, bottom '[m']]]-MP_DATA[[#This Row],[D, top '[m']]])/(MP_DATA[[#This Row],[Bottom '[m']]]-MP_DATA[[#This Row],[Top '[m']]]),"")</f>
        <v>0</v>
      </c>
      <c r="M126" s="121">
        <f t="shared" si="1"/>
        <v>84.308403743718472</v>
      </c>
      <c r="N126" s="50">
        <f>IFERROR((MP_DATA[[#This Row],[D, bottom '[m']]]+MP_DATA[[#This Row],[D, top '[m']]])/(2*MP_DATA[[#This Row],[t '[mm']]]/1000),"")</f>
        <v>111.36363636363637</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v>14</v>
      </c>
      <c r="CD126" s="90">
        <v>136.19</v>
      </c>
      <c r="CE126" s="90">
        <v>133.88</v>
      </c>
      <c r="CF126" s="90">
        <v>6.87</v>
      </c>
      <c r="CG126" s="90">
        <v>7</v>
      </c>
      <c r="CH126" s="91">
        <v>28</v>
      </c>
      <c r="CI126" s="51">
        <f>IFERROR(TOWER_DATA[[#This Row],[Top '[m']]]-TOWER_DATA[[#This Row],[Bottom '[m']]], "")</f>
        <v>2.3100000000000023</v>
      </c>
      <c r="CJ126" s="167">
        <f>IFERROR(-(TOWER_DATA[[#This Row],[D, bottom '[m']]]-TOWER_DATA[[#This Row],[D, top '[m']]])/(TOWER_DATA[[#This Row],[Bottom '[m']]]-TOWER_DATA[[#This Row],[Top '[m']]]),"")</f>
        <v>5.6277056277056176E-2</v>
      </c>
      <c r="CK126" s="121">
        <f t="shared" si="2"/>
        <v>11.017396939959024</v>
      </c>
      <c r="CL126" s="50">
        <f>IFERROR((TOWER_DATA[[#This Row],[D, bottom '[m']]]+TOWER_DATA[[#This Row],[D, top '[m']]])/(2*TOWER_DATA[[#This Row],[t '[mm']]]/1000),"")</f>
        <v>247.67857142857144</v>
      </c>
      <c r="CN126" s="53" t="s">
        <v>401</v>
      </c>
      <c r="CO126" s="49">
        <v>146.19</v>
      </c>
      <c r="CP126" s="49">
        <v>146.19</v>
      </c>
      <c r="CQ126" s="50">
        <v>7201</v>
      </c>
      <c r="CR126" s="121"/>
      <c r="CS126" s="50"/>
      <c r="CV126" s="87"/>
      <c r="DP126" s="227"/>
      <c r="DQ126" s="121"/>
      <c r="DR126" s="121"/>
      <c r="DS126" s="50"/>
      <c r="DT126" s="50"/>
      <c r="DU126" s="50"/>
      <c r="DV126" s="51"/>
      <c r="DW126" s="51"/>
      <c r="DX126" s="169"/>
      <c r="DY126" s="70"/>
    </row>
    <row r="127" spans="1:129" ht="18" customHeight="1">
      <c r="E127" s="252">
        <v>15</v>
      </c>
      <c r="F127" s="90">
        <v>-47.8</v>
      </c>
      <c r="G127" s="90">
        <v>-51.8</v>
      </c>
      <c r="H127" s="90">
        <v>9.8000000000000007</v>
      </c>
      <c r="I127" s="90">
        <v>9.8000000000000007</v>
      </c>
      <c r="J127" s="91">
        <v>88</v>
      </c>
      <c r="K127" s="51">
        <f>IFERROR(MP_DATA[[#This Row],[Top '[m']]]-MP_DATA[[#This Row],[Bottom '[m']]], "")</f>
        <v>4</v>
      </c>
      <c r="L127" s="167">
        <f>IFERROR(-(MP_DATA[[#This Row],[D, bottom '[m']]]-MP_DATA[[#This Row],[D, top '[m']]])/(MP_DATA[[#This Row],[Bottom '[m']]]-MP_DATA[[#This Row],[Top '[m']]]),"")</f>
        <v>0</v>
      </c>
      <c r="M127" s="121">
        <f t="shared" si="1"/>
        <v>84.308403743718472</v>
      </c>
      <c r="N127" s="50">
        <f>IFERROR((MP_DATA[[#This Row],[D, bottom '[m']]]+MP_DATA[[#This Row],[D, top '[m']]])/(2*MP_DATA[[#This Row],[t '[mm']]]/1000),"")</f>
        <v>111.36363636363637</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v>15</v>
      </c>
      <c r="CD127" s="90">
        <v>133.88</v>
      </c>
      <c r="CE127" s="90">
        <v>131.58000000000001</v>
      </c>
      <c r="CF127" s="90">
        <v>7</v>
      </c>
      <c r="CG127" s="90">
        <v>7.12</v>
      </c>
      <c r="CH127" s="91">
        <v>28</v>
      </c>
      <c r="CI127" s="51">
        <f>IFERROR(TOWER_DATA[[#This Row],[Top '[m']]]-TOWER_DATA[[#This Row],[Bottom '[m']]], "")</f>
        <v>2.2999999999999829</v>
      </c>
      <c r="CJ127" s="167">
        <f>IFERROR(-(TOWER_DATA[[#This Row],[D, bottom '[m']]]-TOWER_DATA[[#This Row],[D, top '[m']]])/(TOWER_DATA[[#This Row],[Bottom '[m']]]-TOWER_DATA[[#This Row],[Top '[m']]]),"")</f>
        <v>5.2173913043478695E-2</v>
      </c>
      <c r="CK127" s="121">
        <f t="shared" si="2"/>
        <v>11.168227674673536</v>
      </c>
      <c r="CL127" s="50">
        <f>IFERROR((TOWER_DATA[[#This Row],[D, bottom '[m']]]+TOWER_DATA[[#This Row],[D, top '[m']]])/(2*TOWER_DATA[[#This Row],[t '[mm']]]/1000),"")</f>
        <v>252.14285714285717</v>
      </c>
      <c r="CN127" s="53" t="s">
        <v>402</v>
      </c>
      <c r="CO127" s="49">
        <v>143.34</v>
      </c>
      <c r="CP127" s="49">
        <v>143.34</v>
      </c>
      <c r="CQ127" s="50">
        <v>4525</v>
      </c>
      <c r="CR127" s="121"/>
      <c r="CS127" s="50"/>
      <c r="CV127" s="87"/>
      <c r="DP127" s="202"/>
      <c r="DQ127" s="199"/>
      <c r="DR127" s="199"/>
      <c r="DS127" s="200"/>
      <c r="DT127" s="200"/>
      <c r="DU127" s="200"/>
      <c r="DV127" s="201"/>
      <c r="DW127" s="201"/>
      <c r="DX127" s="315"/>
      <c r="DY127" s="70"/>
    </row>
    <row r="128" spans="1:129" ht="18" customHeight="1">
      <c r="E128" s="252">
        <v>16</v>
      </c>
      <c r="F128" s="90">
        <v>-51.8</v>
      </c>
      <c r="G128" s="90">
        <v>-55.8</v>
      </c>
      <c r="H128" s="90">
        <v>9.8000000000000007</v>
      </c>
      <c r="I128" s="90">
        <v>9.8000000000000007</v>
      </c>
      <c r="J128" s="91">
        <v>81</v>
      </c>
      <c r="K128" s="51">
        <f>IFERROR(MP_DATA[[#This Row],[Top '[m']]]-MP_DATA[[#This Row],[Bottom '[m']]], "")</f>
        <v>4</v>
      </c>
      <c r="L128" s="167">
        <f>IFERROR(-(MP_DATA[[#This Row],[D, bottom '[m']]]-MP_DATA[[#This Row],[D, top '[m']]])/(MP_DATA[[#This Row],[Bottom '[m']]]-MP_DATA[[#This Row],[Top '[m']]]),"")</f>
        <v>0</v>
      </c>
      <c r="M128" s="121">
        <f t="shared" si="1"/>
        <v>77.657985733209031</v>
      </c>
      <c r="N128" s="50">
        <f>IFERROR((MP_DATA[[#This Row],[D, bottom '[m']]]+MP_DATA[[#This Row],[D, top '[m']]])/(2*MP_DATA[[#This Row],[t '[mm']]]/1000),"")</f>
        <v>120.98765432098766</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v>16</v>
      </c>
      <c r="CD128" s="90">
        <v>131.58000000000001</v>
      </c>
      <c r="CE128" s="90">
        <v>129.28</v>
      </c>
      <c r="CF128" s="90">
        <v>7.12</v>
      </c>
      <c r="CG128" s="90">
        <v>7.24</v>
      </c>
      <c r="CH128" s="91">
        <v>29</v>
      </c>
      <c r="CI128" s="51">
        <f>IFERROR(TOWER_DATA[[#This Row],[Top '[m']]]-TOWER_DATA[[#This Row],[Bottom '[m']]], "")</f>
        <v>2.3000000000000114</v>
      </c>
      <c r="CJ128" s="167">
        <f>IFERROR(-(TOWER_DATA[[#This Row],[D, bottom '[m']]]-TOWER_DATA[[#This Row],[D, top '[m']]])/(TOWER_DATA[[#This Row],[Bottom '[m']]]-TOWER_DATA[[#This Row],[Top '[m']]]),"")</f>
        <v>5.217391304347805E-2</v>
      </c>
      <c r="CK128" s="121">
        <f t="shared" si="2"/>
        <v>11.762838691218306</v>
      </c>
      <c r="CL128" s="50">
        <f>IFERROR((TOWER_DATA[[#This Row],[D, bottom '[m']]]+TOWER_DATA[[#This Row],[D, top '[m']]])/(2*TOWER_DATA[[#This Row],[t '[mm']]]/1000),"")</f>
        <v>247.58620689655172</v>
      </c>
      <c r="CN128" s="53" t="s">
        <v>403</v>
      </c>
      <c r="CO128" s="49">
        <v>143.19999999999999</v>
      </c>
      <c r="CP128" s="49">
        <v>143.19999999999999</v>
      </c>
      <c r="CQ128" s="50">
        <v>4525</v>
      </c>
      <c r="CR128" s="121"/>
      <c r="CS128" s="50"/>
      <c r="CV128" s="87"/>
      <c r="DP128" s="202"/>
      <c r="DQ128" s="199"/>
      <c r="DR128" s="199"/>
      <c r="DS128" s="200"/>
      <c r="DT128" s="200"/>
      <c r="DU128" s="200"/>
      <c r="DV128" s="201"/>
      <c r="DW128" s="201"/>
      <c r="DX128" s="315"/>
      <c r="DY128" s="70"/>
    </row>
    <row r="129" spans="5:129" ht="18" customHeight="1">
      <c r="E129" s="252">
        <v>17</v>
      </c>
      <c r="F129" s="90">
        <v>-55.8</v>
      </c>
      <c r="G129" s="90">
        <v>-59.8</v>
      </c>
      <c r="H129" s="90">
        <v>9.8000000000000007</v>
      </c>
      <c r="I129" s="90">
        <v>9.8000000000000007</v>
      </c>
      <c r="J129" s="91">
        <v>81</v>
      </c>
      <c r="K129" s="51">
        <f>IFERROR(MP_DATA[[#This Row],[Top '[m']]]-MP_DATA[[#This Row],[Bottom '[m']]], "")</f>
        <v>4</v>
      </c>
      <c r="L129" s="167">
        <f>IFERROR(-(MP_DATA[[#This Row],[D, bottom '[m']]]-MP_DATA[[#This Row],[D, top '[m']]])/(MP_DATA[[#This Row],[Bottom '[m']]]-MP_DATA[[#This Row],[Top '[m']]]),"")</f>
        <v>0</v>
      </c>
      <c r="M129" s="121">
        <f t="shared" si="1"/>
        <v>77.657985733209031</v>
      </c>
      <c r="N129" s="50">
        <f>IFERROR((MP_DATA[[#This Row],[D, bottom '[m']]]+MP_DATA[[#This Row],[D, top '[m']]])/(2*MP_DATA[[#This Row],[t '[mm']]]/1000),"")</f>
        <v>120.98765432098766</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v>17</v>
      </c>
      <c r="CD129" s="90">
        <v>129.28</v>
      </c>
      <c r="CE129" s="90">
        <v>126.98</v>
      </c>
      <c r="CF129" s="90">
        <v>7.24</v>
      </c>
      <c r="CG129" s="90">
        <v>7.37</v>
      </c>
      <c r="CH129" s="91">
        <v>29</v>
      </c>
      <c r="CI129" s="51">
        <f>IFERROR(TOWER_DATA[[#This Row],[Top '[m']]]-TOWER_DATA[[#This Row],[Bottom '[m']]], "")</f>
        <v>2.2999999999999972</v>
      </c>
      <c r="CJ129" s="167">
        <f>IFERROR(-(TOWER_DATA[[#This Row],[D, bottom '[m']]]-TOWER_DATA[[#This Row],[D, top '[m']]])/(TOWER_DATA[[#This Row],[Bottom '[m']]]-TOWER_DATA[[#This Row],[Top '[m']]]),"")</f>
        <v>5.6521739130434803E-2</v>
      </c>
      <c r="CK129" s="121">
        <f t="shared" si="2"/>
        <v>11.968453966900316</v>
      </c>
      <c r="CL129" s="50">
        <f>IFERROR((TOWER_DATA[[#This Row],[D, bottom '[m']]]+TOWER_DATA[[#This Row],[D, top '[m']]])/(2*TOWER_DATA[[#This Row],[t '[mm']]]/1000),"")</f>
        <v>251.89655172413791</v>
      </c>
      <c r="CN129" s="53" t="s">
        <v>404</v>
      </c>
      <c r="CO129" s="49">
        <v>141.87</v>
      </c>
      <c r="CP129" s="49">
        <v>141.87</v>
      </c>
      <c r="CQ129" s="50">
        <v>5941</v>
      </c>
      <c r="CR129" s="121"/>
      <c r="CS129" s="50"/>
      <c r="CV129" s="87"/>
      <c r="DP129" s="202"/>
      <c r="DQ129" s="199"/>
      <c r="DR129" s="199"/>
      <c r="DS129" s="200"/>
      <c r="DT129" s="200"/>
      <c r="DU129" s="200"/>
      <c r="DV129" s="201"/>
      <c r="DW129" s="201"/>
      <c r="DX129" s="315"/>
      <c r="DY129" s="70"/>
    </row>
    <row r="130" spans="5:129" ht="18" customHeight="1">
      <c r="E130" s="252">
        <v>18</v>
      </c>
      <c r="F130" s="90">
        <v>-59.8</v>
      </c>
      <c r="G130" s="90">
        <v>-63.8</v>
      </c>
      <c r="H130" s="90">
        <v>9.8000000000000007</v>
      </c>
      <c r="I130" s="90">
        <v>9.8000000000000007</v>
      </c>
      <c r="J130" s="91">
        <v>81</v>
      </c>
      <c r="K130" s="51">
        <f>IFERROR(MP_DATA[[#This Row],[Top '[m']]]-MP_DATA[[#This Row],[Bottom '[m']]], "")</f>
        <v>4</v>
      </c>
      <c r="L130" s="167">
        <f>IFERROR(-(MP_DATA[[#This Row],[D, bottom '[m']]]-MP_DATA[[#This Row],[D, top '[m']]])/(MP_DATA[[#This Row],[Bottom '[m']]]-MP_DATA[[#This Row],[Top '[m']]]),"")</f>
        <v>0</v>
      </c>
      <c r="M130" s="121">
        <f t="shared" si="1"/>
        <v>77.657985733209031</v>
      </c>
      <c r="N130" s="50">
        <f>IFERROR((MP_DATA[[#This Row],[D, bottom '[m']]]+MP_DATA[[#This Row],[D, top '[m']]])/(2*MP_DATA[[#This Row],[t '[mm']]]/1000),"")</f>
        <v>120.98765432098766</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v>18</v>
      </c>
      <c r="CD130" s="90">
        <v>126.98</v>
      </c>
      <c r="CE130" s="90">
        <v>124.68</v>
      </c>
      <c r="CF130" s="90">
        <v>7.37</v>
      </c>
      <c r="CG130" s="90">
        <v>7.49</v>
      </c>
      <c r="CH130" s="91">
        <v>29</v>
      </c>
      <c r="CI130" s="51">
        <f>IFERROR(TOWER_DATA[[#This Row],[Top '[m']]]-TOWER_DATA[[#This Row],[Bottom '[m']]], "")</f>
        <v>2.2999999999999972</v>
      </c>
      <c r="CJ130" s="167">
        <f>IFERROR(-(TOWER_DATA[[#This Row],[D, bottom '[m']]]-TOWER_DATA[[#This Row],[D, top '[m']]])/(TOWER_DATA[[#This Row],[Bottom '[m']]]-TOWER_DATA[[#This Row],[Top '[m']]]),"")</f>
        <v>5.2173913043478369E-2</v>
      </c>
      <c r="CK130" s="121">
        <f t="shared" si="2"/>
        <v>12.174069242582402</v>
      </c>
      <c r="CL130" s="50">
        <f>IFERROR((TOWER_DATA[[#This Row],[D, bottom '[m']]]+TOWER_DATA[[#This Row],[D, top '[m']]])/(2*TOWER_DATA[[#This Row],[t '[mm']]]/1000),"")</f>
        <v>256.20689655172413</v>
      </c>
      <c r="CN130" s="53" t="s">
        <v>407</v>
      </c>
      <c r="CO130" s="49">
        <v>129.27000000000001</v>
      </c>
      <c r="CP130" s="49">
        <v>129.27000000000001</v>
      </c>
      <c r="CQ130" s="50">
        <v>1327</v>
      </c>
      <c r="CR130" s="121"/>
      <c r="CS130" s="50"/>
      <c r="CV130" s="87"/>
      <c r="DQ130" s="161"/>
      <c r="DR130" s="161"/>
      <c r="DS130" s="145"/>
      <c r="DV130" s="93"/>
      <c r="DW130" s="93"/>
      <c r="DX130" s="316"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v>19</v>
      </c>
      <c r="F131" s="90">
        <v>-63.8</v>
      </c>
      <c r="G131" s="90">
        <v>-67.599999999999994</v>
      </c>
      <c r="H131" s="90">
        <v>9.8000000000000007</v>
      </c>
      <c r="I131" s="90">
        <v>9.8000000000000007</v>
      </c>
      <c r="J131" s="91">
        <v>81</v>
      </c>
      <c r="K131" s="51">
        <f>IFERROR(MP_DATA[[#This Row],[Top '[m']]]-MP_DATA[[#This Row],[Bottom '[m']]], "")</f>
        <v>3.7999999999999972</v>
      </c>
      <c r="L131" s="167">
        <f>IFERROR(-(MP_DATA[[#This Row],[D, bottom '[m']]]-MP_DATA[[#This Row],[D, top '[m']]])/(MP_DATA[[#This Row],[Bottom '[m']]]-MP_DATA[[#This Row],[Top '[m']]]),"")</f>
        <v>0</v>
      </c>
      <c r="M131" s="121">
        <f t="shared" si="1"/>
        <v>73.775086446548514</v>
      </c>
      <c r="N131" s="50">
        <f>IFERROR((MP_DATA[[#This Row],[D, bottom '[m']]]+MP_DATA[[#This Row],[D, top '[m']]])/(2*MP_DATA[[#This Row],[t '[mm']]]/1000),"")</f>
        <v>120.98765432098766</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v>19</v>
      </c>
      <c r="CD131" s="90">
        <v>124.68</v>
      </c>
      <c r="CE131" s="90">
        <v>122.38</v>
      </c>
      <c r="CF131" s="90">
        <v>7.49</v>
      </c>
      <c r="CG131" s="90">
        <v>7.62</v>
      </c>
      <c r="CH131" s="91">
        <v>30</v>
      </c>
      <c r="CI131" s="51">
        <f>IFERROR(TOWER_DATA[[#This Row],[Top '[m']]]-TOWER_DATA[[#This Row],[Bottom '[m']]], "")</f>
        <v>2.3000000000000114</v>
      </c>
      <c r="CJ131" s="167">
        <f>IFERROR(-(TOWER_DATA[[#This Row],[D, bottom '[m']]]-TOWER_DATA[[#This Row],[D, top '[m']]])/(TOWER_DATA[[#This Row],[Bottom '[m']]]-TOWER_DATA[[#This Row],[Top '[m']]]),"")</f>
        <v>5.6521739130434456E-2</v>
      </c>
      <c r="CK131" s="121">
        <f t="shared" si="2"/>
        <v>12.804868547647267</v>
      </c>
      <c r="CL131" s="50">
        <f>IFERROR((TOWER_DATA[[#This Row],[D, bottom '[m']]]+TOWER_DATA[[#This Row],[D, top '[m']]])/(2*TOWER_DATA[[#This Row],[t '[mm']]]/1000),"")</f>
        <v>251.83333333333334</v>
      </c>
      <c r="CN131" s="53" t="s">
        <v>405</v>
      </c>
      <c r="CO131" s="49">
        <v>129.27000000000001</v>
      </c>
      <c r="CP131" s="49">
        <v>129.27000000000001</v>
      </c>
      <c r="CQ131" s="50">
        <v>1008</v>
      </c>
      <c r="CR131" s="121"/>
      <c r="CS131" s="50"/>
      <c r="CV131" s="87"/>
      <c r="DQ131" s="161"/>
      <c r="DR131" s="161"/>
      <c r="DS131" s="145"/>
      <c r="DV131" s="93"/>
      <c r="DW131" s="93"/>
      <c r="DX131" s="316" t="str">
        <f t="shared" si="4"/>
        <v/>
      </c>
      <c r="DY131" s="70"/>
    </row>
    <row r="132" spans="5:129" ht="18" customHeight="1">
      <c r="E132" s="252">
        <v>20</v>
      </c>
      <c r="F132" s="90">
        <v>-67.599999999999994</v>
      </c>
      <c r="G132" s="90">
        <v>-70.599999999999994</v>
      </c>
      <c r="H132" s="90">
        <v>9.8000000000000007</v>
      </c>
      <c r="I132" s="90">
        <v>9.8000000000000007</v>
      </c>
      <c r="J132" s="91">
        <v>81</v>
      </c>
      <c r="K132" s="51">
        <f>IFERROR(MP_DATA[[#This Row],[Top '[m']]]-MP_DATA[[#This Row],[Bottom '[m']]], "")</f>
        <v>3</v>
      </c>
      <c r="L132" s="167">
        <f>IFERROR(-(MP_DATA[[#This Row],[D, bottom '[m']]]-MP_DATA[[#This Row],[D, top '[m']]])/(MP_DATA[[#This Row],[Bottom '[m']]]-MP_DATA[[#This Row],[Top '[m']]]),"")</f>
        <v>0</v>
      </c>
      <c r="M132" s="121">
        <f t="shared" si="1"/>
        <v>58.24348929990677</v>
      </c>
      <c r="N132" s="50">
        <f>IFERROR((MP_DATA[[#This Row],[D, bottom '[m']]]+MP_DATA[[#This Row],[D, top '[m']]])/(2*MP_DATA[[#This Row],[t '[mm']]]/1000),"")</f>
        <v>120.98765432098766</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v>20</v>
      </c>
      <c r="CD132" s="90">
        <v>122.38</v>
      </c>
      <c r="CE132" s="90">
        <v>120.07</v>
      </c>
      <c r="CF132" s="90">
        <v>7.62</v>
      </c>
      <c r="CG132" s="90">
        <v>7.74</v>
      </c>
      <c r="CH132" s="91">
        <v>30</v>
      </c>
      <c r="CI132" s="51">
        <f>IFERROR(TOWER_DATA[[#This Row],[Top '[m']]]-TOWER_DATA[[#This Row],[Bottom '[m']]], "")</f>
        <v>2.3100000000000023</v>
      </c>
      <c r="CJ132" s="167">
        <f>IFERROR(-(TOWER_DATA[[#This Row],[D, bottom '[m']]]-TOWER_DATA[[#This Row],[D, top '[m']]])/(TOWER_DATA[[#This Row],[Bottom '[m']]]-TOWER_DATA[[#This Row],[Top '[m']]]),"")</f>
        <v>5.1948051948051945E-2</v>
      </c>
      <c r="CK132" s="121">
        <f t="shared" si="2"/>
        <v>13.074172153098214</v>
      </c>
      <c r="CL132" s="50">
        <f>IFERROR((TOWER_DATA[[#This Row],[D, bottom '[m']]]+TOWER_DATA[[#This Row],[D, top '[m']]])/(2*TOWER_DATA[[#This Row],[t '[mm']]]/1000),"")</f>
        <v>256</v>
      </c>
      <c r="CN132" s="53" t="s">
        <v>406</v>
      </c>
      <c r="CO132" s="49">
        <v>129.27000000000001</v>
      </c>
      <c r="CP132" s="49">
        <v>129.27000000000001</v>
      </c>
      <c r="CQ132" s="50">
        <v>6854</v>
      </c>
      <c r="CR132" s="121"/>
      <c r="CS132" s="50"/>
      <c r="CV132" s="87"/>
      <c r="DQ132" s="161"/>
      <c r="DR132" s="161"/>
      <c r="DS132" s="145"/>
      <c r="DV132" s="93"/>
      <c r="DW132" s="93"/>
      <c r="DX132" s="316" t="str">
        <f t="shared" si="4"/>
        <v/>
      </c>
      <c r="DY132" s="70"/>
    </row>
    <row r="133" spans="5:129" ht="18" customHeight="1">
      <c r="E133" s="252">
        <v>21</v>
      </c>
      <c r="F133" s="90">
        <v>-70.599999999999994</v>
      </c>
      <c r="G133" s="90">
        <v>-73.599999999999994</v>
      </c>
      <c r="H133" s="90">
        <v>9.8000000000000007</v>
      </c>
      <c r="I133" s="90">
        <v>9.8000000000000007</v>
      </c>
      <c r="J133" s="91">
        <v>87</v>
      </c>
      <c r="K133" s="51">
        <f>IFERROR(MP_DATA[[#This Row],[Top '[m']]]-MP_DATA[[#This Row],[Bottom '[m']]], "")</f>
        <v>3</v>
      </c>
      <c r="L133" s="167">
        <f>IFERROR(-(MP_DATA[[#This Row],[D, bottom '[m']]]-MP_DATA[[#This Row],[D, top '[m']]])/(MP_DATA[[#This Row],[Bottom '[m']]]-MP_DATA[[#This Row],[Top '[m']]]),"")</f>
        <v>0</v>
      </c>
      <c r="M133" s="121">
        <f t="shared" si="1"/>
        <v>62.519201927990139</v>
      </c>
      <c r="N133" s="50">
        <f>IFERROR((MP_DATA[[#This Row],[D, bottom '[m']]]+MP_DATA[[#This Row],[D, top '[m']]])/(2*MP_DATA[[#This Row],[t '[mm']]]/1000),"")</f>
        <v>112.64367816091955</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v>21</v>
      </c>
      <c r="CD133" s="90">
        <v>120.07</v>
      </c>
      <c r="CE133" s="90">
        <v>117.77</v>
      </c>
      <c r="CF133" s="90">
        <v>7.74</v>
      </c>
      <c r="CG133" s="90">
        <v>7.87</v>
      </c>
      <c r="CH133" s="91">
        <v>30</v>
      </c>
      <c r="CI133" s="51">
        <f>IFERROR(TOWER_DATA[[#This Row],[Top '[m']]]-TOWER_DATA[[#This Row],[Bottom '[m']]], "")</f>
        <v>2.2999999999999972</v>
      </c>
      <c r="CJ133" s="167">
        <f>IFERROR(-(TOWER_DATA[[#This Row],[D, bottom '[m']]]-TOWER_DATA[[#This Row],[D, top '[m']]])/(TOWER_DATA[[#This Row],[Bottom '[m']]]-TOWER_DATA[[#This Row],[Top '[m']]]),"")</f>
        <v>5.6521739130434803E-2</v>
      </c>
      <c r="CK133" s="121">
        <f t="shared" si="2"/>
        <v>13.230279462851431</v>
      </c>
      <c r="CL133" s="50">
        <f>IFERROR((TOWER_DATA[[#This Row],[D, bottom '[m']]]+TOWER_DATA[[#This Row],[D, top '[m']]])/(2*TOWER_DATA[[#This Row],[t '[mm']]]/1000),"")</f>
        <v>260.16666666666669</v>
      </c>
      <c r="CN133" s="53" t="s">
        <v>408</v>
      </c>
      <c r="CO133" s="49">
        <v>115.34</v>
      </c>
      <c r="CP133" s="49">
        <v>115.34</v>
      </c>
      <c r="CQ133" s="50">
        <v>6660</v>
      </c>
      <c r="CR133" s="121"/>
      <c r="CS133" s="50"/>
      <c r="CV133" s="87"/>
      <c r="DQ133" s="161"/>
      <c r="DR133" s="161"/>
      <c r="DS133" s="145"/>
      <c r="DV133" s="93"/>
      <c r="DW133" s="93"/>
      <c r="DX133" s="316" t="str">
        <f t="shared" si="4"/>
        <v/>
      </c>
      <c r="DY133" s="70"/>
    </row>
    <row r="134" spans="5:129" ht="18" customHeight="1">
      <c r="E134" s="252">
        <v>22</v>
      </c>
      <c r="F134" s="90">
        <v>-73.599999999999994</v>
      </c>
      <c r="G134" s="90">
        <v>-76.599999999999994</v>
      </c>
      <c r="H134" s="90">
        <v>9.8000000000000007</v>
      </c>
      <c r="I134" s="90">
        <v>9.8000000000000007</v>
      </c>
      <c r="J134" s="91">
        <v>95</v>
      </c>
      <c r="K134" s="51">
        <f>IFERROR(MP_DATA[[#This Row],[Top '[m']]]-MP_DATA[[#This Row],[Bottom '[m']]], "")</f>
        <v>3</v>
      </c>
      <c r="L134" s="167">
        <f>IFERROR(-(MP_DATA[[#This Row],[D, bottom '[m']]]-MP_DATA[[#This Row],[D, top '[m']]])/(MP_DATA[[#This Row],[Bottom '[m']]]-MP_DATA[[#This Row],[Top '[m']]]),"")</f>
        <v>0</v>
      </c>
      <c r="M134" s="121">
        <f t="shared" si="1"/>
        <v>68.211865833985797</v>
      </c>
      <c r="N134" s="50">
        <f>IFERROR((MP_DATA[[#This Row],[D, bottom '[m']]]+MP_DATA[[#This Row],[D, top '[m']]])/(2*MP_DATA[[#This Row],[t '[mm']]]/1000),"")</f>
        <v>103.15789473684211</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v>22</v>
      </c>
      <c r="CD134" s="90">
        <v>117.77</v>
      </c>
      <c r="CE134" s="90">
        <v>115.42</v>
      </c>
      <c r="CF134" s="90">
        <v>7.87</v>
      </c>
      <c r="CG134" s="90">
        <v>8</v>
      </c>
      <c r="CH134" s="91">
        <v>36</v>
      </c>
      <c r="CI134" s="51">
        <f>IFERROR(TOWER_DATA[[#This Row],[Top '[m']]]-TOWER_DATA[[#This Row],[Bottom '[m']]], "")</f>
        <v>2.3499999999999943</v>
      </c>
      <c r="CJ134" s="167">
        <f>IFERROR(-(TOWER_DATA[[#This Row],[D, bottom '[m']]]-TOWER_DATA[[#This Row],[D, top '[m']]])/(TOWER_DATA[[#This Row],[Bottom '[m']]]-TOWER_DATA[[#This Row],[Top '[m']]]),"")</f>
        <v>5.53191489361703E-2</v>
      </c>
      <c r="CK134" s="121">
        <f t="shared" si="2"/>
        <v>16.480182104589442</v>
      </c>
      <c r="CL134" s="50">
        <f>IFERROR((TOWER_DATA[[#This Row],[D, bottom '[m']]]+TOWER_DATA[[#This Row],[D, top '[m']]])/(2*TOWER_DATA[[#This Row],[t '[mm']]]/1000),"")</f>
        <v>220.41666666666669</v>
      </c>
      <c r="CN134" s="53" t="s">
        <v>409</v>
      </c>
      <c r="CO134" s="49">
        <v>115.2</v>
      </c>
      <c r="CP134" s="49">
        <v>115.2</v>
      </c>
      <c r="CQ134" s="50">
        <v>6660</v>
      </c>
      <c r="CR134" s="121"/>
      <c r="CS134" s="50"/>
      <c r="CV134" s="87"/>
      <c r="DQ134" s="161"/>
      <c r="DR134" s="161"/>
      <c r="DS134" s="145"/>
      <c r="DV134" s="93"/>
      <c r="DW134" s="93"/>
      <c r="DX134" s="316" t="str">
        <f t="shared" si="4"/>
        <v/>
      </c>
      <c r="DY134" s="70"/>
    </row>
    <row r="135" spans="5:129" ht="18" customHeight="1">
      <c r="E135" s="252">
        <v>23</v>
      </c>
      <c r="F135" s="90">
        <v>-76.599999999999994</v>
      </c>
      <c r="G135" s="90">
        <v>-79.62</v>
      </c>
      <c r="H135" s="90">
        <v>9.8000000000000007</v>
      </c>
      <c r="I135" s="90">
        <v>9.8000000000000007</v>
      </c>
      <c r="J135" s="91">
        <v>105</v>
      </c>
      <c r="K135" s="51">
        <f>IFERROR(MP_DATA[[#This Row],[Top '[m']]]-MP_DATA[[#This Row],[Bottom '[m']]], "")</f>
        <v>3.0200000000000102</v>
      </c>
      <c r="L135" s="167">
        <f>IFERROR(-(MP_DATA[[#This Row],[D, bottom '[m']]]-MP_DATA[[#This Row],[D, top '[m']]])/(MP_DATA[[#This Row],[Bottom '[m']]]-MP_DATA[[#This Row],[Top '[m']]]),"")</f>
        <v>0</v>
      </c>
      <c r="M135" s="121">
        <f t="shared" si="1"/>
        <v>75.816474361923781</v>
      </c>
      <c r="N135" s="50">
        <f>IFERROR((MP_DATA[[#This Row],[D, bottom '[m']]]+MP_DATA[[#This Row],[D, top '[m']]])/(2*MP_DATA[[#This Row],[t '[mm']]]/1000),"")</f>
        <v>93.333333333333343</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v>23</v>
      </c>
      <c r="CD135" s="90">
        <v>115.42</v>
      </c>
      <c r="CE135" s="90">
        <v>115.27</v>
      </c>
      <c r="CF135" s="90">
        <v>8</v>
      </c>
      <c r="CG135" s="90">
        <v>8</v>
      </c>
      <c r="CH135" s="91">
        <v>36</v>
      </c>
      <c r="CI135" s="51">
        <f>IFERROR(TOWER_DATA[[#This Row],[Top '[m']]]-TOWER_DATA[[#This Row],[Bottom '[m']]], "")</f>
        <v>0.15000000000000568</v>
      </c>
      <c r="CJ135" s="167">
        <f>IFERROR(-(TOWER_DATA[[#This Row],[D, bottom '[m']]]-TOWER_DATA[[#This Row],[D, top '[m']]])/(TOWER_DATA[[#This Row],[Bottom '[m']]]-TOWER_DATA[[#This Row],[Top '[m']]]),"")</f>
        <v>0</v>
      </c>
      <c r="CK135" s="121">
        <f t="shared" si="2"/>
        <v>1.0605827046323275</v>
      </c>
      <c r="CL135" s="50">
        <f>IFERROR((TOWER_DATA[[#This Row],[D, bottom '[m']]]+TOWER_DATA[[#This Row],[D, top '[m']]])/(2*TOWER_DATA[[#This Row],[t '[mm']]]/1000),"")</f>
        <v>222.22222222222223</v>
      </c>
      <c r="CN135" s="53" t="s">
        <v>410</v>
      </c>
      <c r="CO135" s="49">
        <v>113.87</v>
      </c>
      <c r="CP135" s="49">
        <v>113.87</v>
      </c>
      <c r="CQ135" s="50">
        <v>9000</v>
      </c>
      <c r="CR135" s="121"/>
      <c r="CS135" s="50"/>
      <c r="CV135" s="87"/>
      <c r="DQ135" s="161"/>
      <c r="DR135" s="161"/>
      <c r="DS135" s="145"/>
      <c r="DV135" s="93"/>
      <c r="DW135" s="93"/>
      <c r="DX135" s="316" t="str">
        <f t="shared" si="4"/>
        <v/>
      </c>
    </row>
    <row r="136" spans="5:129" ht="18" customHeight="1">
      <c r="E136" s="252"/>
      <c r="F136" s="90"/>
      <c r="G136" s="90"/>
      <c r="H136" s="90"/>
      <c r="I136" s="90"/>
      <c r="J136" s="91"/>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v>24</v>
      </c>
      <c r="CD136" s="90">
        <v>115.27</v>
      </c>
      <c r="CE136" s="90">
        <v>115.12</v>
      </c>
      <c r="CF136" s="90">
        <v>8</v>
      </c>
      <c r="CG136" s="90">
        <v>8</v>
      </c>
      <c r="CH136" s="91">
        <v>36</v>
      </c>
      <c r="CI136" s="51">
        <f>IFERROR(TOWER_DATA[[#This Row],[Top '[m']]]-TOWER_DATA[[#This Row],[Bottom '[m']]], "")</f>
        <v>0.14999999999999147</v>
      </c>
      <c r="CJ136" s="167">
        <f>IFERROR(-(TOWER_DATA[[#This Row],[D, bottom '[m']]]-TOWER_DATA[[#This Row],[D, top '[m']]])/(TOWER_DATA[[#This Row],[Bottom '[m']]]-TOWER_DATA[[#This Row],[Top '[m']]]),"")</f>
        <v>0</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f>IFERROR((TOWER_DATA[[#This Row],[D, bottom '[m']]]+TOWER_DATA[[#This Row],[D, top '[m']]])/(2*TOWER_DATA[[#This Row],[t '[mm']]]/1000),"")</f>
        <v>222.22222222222223</v>
      </c>
      <c r="CN136" s="53" t="s">
        <v>413</v>
      </c>
      <c r="CO136" s="49">
        <v>99.31</v>
      </c>
      <c r="CP136" s="49">
        <v>99.31</v>
      </c>
      <c r="CQ136" s="50">
        <v>1669</v>
      </c>
      <c r="CR136" s="121"/>
      <c r="CS136" s="50"/>
      <c r="CV136" s="87"/>
      <c r="DQ136" s="161"/>
      <c r="DR136" s="161"/>
      <c r="DS136" s="145"/>
      <c r="DV136" s="93"/>
      <c r="DW136" s="93"/>
      <c r="DX136" s="53"/>
    </row>
    <row r="137" spans="5:129" ht="18" customHeight="1">
      <c r="E137" s="252"/>
      <c r="F137" s="90"/>
      <c r="G137" s="90"/>
      <c r="H137" s="90"/>
      <c r="I137" s="90"/>
      <c r="J137" s="91"/>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v>25</v>
      </c>
      <c r="CD137" s="90">
        <v>115.12</v>
      </c>
      <c r="CE137" s="90">
        <v>112.21</v>
      </c>
      <c r="CF137" s="90">
        <v>8</v>
      </c>
      <c r="CG137" s="90">
        <v>8</v>
      </c>
      <c r="CH137" s="91">
        <v>36</v>
      </c>
      <c r="CI137" s="51">
        <f>IFERROR(TOWER_DATA[[#This Row],[Top '[m']]]-TOWER_DATA[[#This Row],[Bottom '[m']]], "")</f>
        <v>2.9100000000000108</v>
      </c>
      <c r="CJ137" s="167">
        <f>IFERROR(-(TOWER_DATA[[#This Row],[D, bottom '[m']]]-TOWER_DATA[[#This Row],[D, top '[m']]])/(TOWER_DATA[[#This Row],[Bottom '[m']]]-TOWER_DATA[[#This Row],[Top '[m']]]),"")</f>
        <v>0</v>
      </c>
      <c r="CK137" s="121" t="str">
        <f t="shared" si="5"/>
        <v/>
      </c>
      <c r="CL137" s="50">
        <f>IFERROR((TOWER_DATA[[#This Row],[D, bottom '[m']]]+TOWER_DATA[[#This Row],[D, top '[m']]])/(2*TOWER_DATA[[#This Row],[t '[mm']]]/1000),"")</f>
        <v>222.22222222222223</v>
      </c>
      <c r="CN137" s="53" t="s">
        <v>412</v>
      </c>
      <c r="CO137" s="49">
        <v>99.31</v>
      </c>
      <c r="CP137" s="49">
        <v>99.31</v>
      </c>
      <c r="CQ137" s="50">
        <v>1149</v>
      </c>
      <c r="CR137" s="121"/>
      <c r="CS137" s="50"/>
      <c r="CV137" s="87"/>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v>26</v>
      </c>
      <c r="CD138" s="90">
        <v>112.21</v>
      </c>
      <c r="CE138" s="90">
        <v>109.34</v>
      </c>
      <c r="CF138" s="90">
        <v>8</v>
      </c>
      <c r="CG138" s="90">
        <v>8</v>
      </c>
      <c r="CH138" s="91">
        <v>33</v>
      </c>
      <c r="CI138" s="51">
        <f>IFERROR(TOWER_DATA[[#This Row],[Top '[m']]]-TOWER_DATA[[#This Row],[Bottom '[m']]], "")</f>
        <v>2.8699999999999903</v>
      </c>
      <c r="CJ138" s="167">
        <f>IFERROR(-(TOWER_DATA[[#This Row],[D, bottom '[m']]]-TOWER_DATA[[#This Row],[D, top '[m']]])/(TOWER_DATA[[#This Row],[Bottom '[m']]]-TOWER_DATA[[#This Row],[Top '[m']]]),"")</f>
        <v>0</v>
      </c>
      <c r="CK138" s="121" t="str">
        <f t="shared" si="5"/>
        <v/>
      </c>
      <c r="CL138" s="50">
        <f>IFERROR((TOWER_DATA[[#This Row],[D, bottom '[m']]]+TOWER_DATA[[#This Row],[D, top '[m']]])/(2*TOWER_DATA[[#This Row],[t '[mm']]]/1000),"")</f>
        <v>242.42424242424241</v>
      </c>
      <c r="CN138" s="53" t="s">
        <v>411</v>
      </c>
      <c r="CO138" s="49">
        <v>99.31</v>
      </c>
      <c r="CP138" s="49">
        <v>99.31</v>
      </c>
      <c r="CQ138" s="50">
        <v>7814</v>
      </c>
      <c r="CR138" s="121"/>
      <c r="CS138" s="50"/>
      <c r="CV138" s="8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v>27</v>
      </c>
      <c r="CD139" s="90">
        <v>109.34</v>
      </c>
      <c r="CE139" s="90">
        <v>106.47</v>
      </c>
      <c r="CF139" s="90">
        <v>8</v>
      </c>
      <c r="CG139" s="90">
        <v>8</v>
      </c>
      <c r="CH139" s="91">
        <v>34</v>
      </c>
      <c r="CI139" s="51">
        <f>IFERROR(TOWER_DATA[[#This Row],[Top '[m']]]-TOWER_DATA[[#This Row],[Bottom '[m']]], "")</f>
        <v>2.8700000000000045</v>
      </c>
      <c r="CJ139" s="167">
        <f>IFERROR(-(TOWER_DATA[[#This Row],[D, bottom '[m']]]-TOWER_DATA[[#This Row],[D, top '[m']]])/(TOWER_DATA[[#This Row],[Bottom '[m']]]-TOWER_DATA[[#This Row],[Top '[m']]]),"")</f>
        <v>0</v>
      </c>
      <c r="CK139" s="121" t="str">
        <f t="shared" si="5"/>
        <v/>
      </c>
      <c r="CL139" s="50">
        <f>IFERROR((TOWER_DATA[[#This Row],[D, bottom '[m']]]+TOWER_DATA[[#This Row],[D, top '[m']]])/(2*TOWER_DATA[[#This Row],[t '[mm']]]/1000),"")</f>
        <v>235.29411764705881</v>
      </c>
      <c r="CN139" s="53" t="s">
        <v>414</v>
      </c>
      <c r="CO139" s="49">
        <v>83.45</v>
      </c>
      <c r="CP139" s="49">
        <v>83.45</v>
      </c>
      <c r="CQ139" s="50">
        <v>11206</v>
      </c>
      <c r="CR139" s="121"/>
      <c r="CS139" s="50"/>
      <c r="CV139" s="8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v>28</v>
      </c>
      <c r="CD140" s="90">
        <v>106.47</v>
      </c>
      <c r="CE140" s="90">
        <v>103.61</v>
      </c>
      <c r="CF140" s="90">
        <v>8</v>
      </c>
      <c r="CG140" s="90">
        <v>8</v>
      </c>
      <c r="CH140" s="91">
        <v>35</v>
      </c>
      <c r="CI140" s="51">
        <f>IFERROR(TOWER_DATA[[#This Row],[Top '[m']]]-TOWER_DATA[[#This Row],[Bottom '[m']]], "")</f>
        <v>2.8599999999999994</v>
      </c>
      <c r="CJ140" s="167">
        <f>IFERROR(-(TOWER_DATA[[#This Row],[D, bottom '[m']]]-TOWER_DATA[[#This Row],[D, top '[m']]])/(TOWER_DATA[[#This Row],[Bottom '[m']]]-TOWER_DATA[[#This Row],[Top '[m']]]),"")</f>
        <v>0</v>
      </c>
      <c r="CK140" s="121" t="str">
        <f t="shared" si="5"/>
        <v/>
      </c>
      <c r="CL140" s="50">
        <f>IFERROR((TOWER_DATA[[#This Row],[D, bottom '[m']]]+TOWER_DATA[[#This Row],[D, top '[m']]])/(2*TOWER_DATA[[#This Row],[t '[mm']]]/1000),"")</f>
        <v>228.57142857142856</v>
      </c>
      <c r="CN140" s="53" t="s">
        <v>415</v>
      </c>
      <c r="CO140" s="49">
        <v>83.25</v>
      </c>
      <c r="CP140" s="49">
        <v>83.25</v>
      </c>
      <c r="CQ140" s="50">
        <v>11206</v>
      </c>
      <c r="CR140" s="121"/>
      <c r="CS140" s="50"/>
      <c r="CV140" s="8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v>29</v>
      </c>
      <c r="CD141" s="90">
        <v>103.61</v>
      </c>
      <c r="CE141" s="90">
        <v>100.74</v>
      </c>
      <c r="CF141" s="90">
        <v>8</v>
      </c>
      <c r="CG141" s="90">
        <v>8</v>
      </c>
      <c r="CH141" s="91">
        <v>36</v>
      </c>
      <c r="CI141" s="51">
        <f>IFERROR(TOWER_DATA[[#This Row],[Top '[m']]]-TOWER_DATA[[#This Row],[Bottom '[m']]], "")</f>
        <v>2.8700000000000045</v>
      </c>
      <c r="CJ141" s="167">
        <f>IFERROR(-(TOWER_DATA[[#This Row],[D, bottom '[m']]]-TOWER_DATA[[#This Row],[D, top '[m']]])/(TOWER_DATA[[#This Row],[Bottom '[m']]]-TOWER_DATA[[#This Row],[Top '[m']]]),"")</f>
        <v>0</v>
      </c>
      <c r="CK141" s="121" t="str">
        <f t="shared" si="5"/>
        <v/>
      </c>
      <c r="CL141" s="50">
        <f>IFERROR((TOWER_DATA[[#This Row],[D, bottom '[m']]]+TOWER_DATA[[#This Row],[D, top '[m']]])/(2*TOWER_DATA[[#This Row],[t '[mm']]]/1000),"")</f>
        <v>222.22222222222223</v>
      </c>
      <c r="CN141" s="53" t="s">
        <v>416</v>
      </c>
      <c r="CO141" s="49">
        <v>81.95</v>
      </c>
      <c r="CP141" s="49">
        <v>81.95</v>
      </c>
      <c r="CQ141" s="50">
        <v>9000</v>
      </c>
      <c r="CR141" s="121"/>
      <c r="CS141" s="50"/>
      <c r="CV141" s="8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v>30</v>
      </c>
      <c r="CD142" s="90">
        <v>100.74</v>
      </c>
      <c r="CE142" s="90">
        <v>97.88</v>
      </c>
      <c r="CF142" s="90">
        <v>8</v>
      </c>
      <c r="CG142" s="90">
        <v>8</v>
      </c>
      <c r="CH142" s="91">
        <v>37</v>
      </c>
      <c r="CI142" s="51">
        <f>IFERROR(TOWER_DATA[[#This Row],[Top '[m']]]-TOWER_DATA[[#This Row],[Bottom '[m']]], "")</f>
        <v>2.8599999999999994</v>
      </c>
      <c r="CJ142" s="167">
        <f>IFERROR(-(TOWER_DATA[[#This Row],[D, bottom '[m']]]-TOWER_DATA[[#This Row],[D, top '[m']]])/(TOWER_DATA[[#This Row],[Bottom '[m']]]-TOWER_DATA[[#This Row],[Top '[m']]]),"")</f>
        <v>0</v>
      </c>
      <c r="CK142" s="121" t="str">
        <f t="shared" si="5"/>
        <v/>
      </c>
      <c r="CL142" s="50">
        <f>IFERROR((TOWER_DATA[[#This Row],[D, bottom '[m']]]+TOWER_DATA[[#This Row],[D, top '[m']]])/(2*TOWER_DATA[[#This Row],[t '[mm']]]/1000),"")</f>
        <v>216.21621621621622</v>
      </c>
      <c r="CN142" s="53" t="s">
        <v>419</v>
      </c>
      <c r="CO142" s="49">
        <v>69.349999999999994</v>
      </c>
      <c r="CP142" s="49">
        <v>69.349999999999994</v>
      </c>
      <c r="CQ142" s="50">
        <v>1464</v>
      </c>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v>31</v>
      </c>
      <c r="CD143" s="90">
        <v>97.88</v>
      </c>
      <c r="CE143" s="90">
        <v>95.01</v>
      </c>
      <c r="CF143" s="90">
        <v>8</v>
      </c>
      <c r="CG143" s="90">
        <v>8</v>
      </c>
      <c r="CH143" s="91">
        <v>38</v>
      </c>
      <c r="CI143" s="51">
        <f>IFERROR(TOWER_DATA[[#This Row],[Top '[m']]]-TOWER_DATA[[#This Row],[Bottom '[m']]], "")</f>
        <v>2.8699999999999903</v>
      </c>
      <c r="CJ143" s="167">
        <f>IFERROR(-(TOWER_DATA[[#This Row],[D, bottom '[m']]]-TOWER_DATA[[#This Row],[D, top '[m']]])/(TOWER_DATA[[#This Row],[Bottom '[m']]]-TOWER_DATA[[#This Row],[Top '[m']]]),"")</f>
        <v>0</v>
      </c>
      <c r="CK143" s="121" t="str">
        <f t="shared" si="5"/>
        <v/>
      </c>
      <c r="CL143" s="50">
        <f>IFERROR((TOWER_DATA[[#This Row],[D, bottom '[m']]]+TOWER_DATA[[#This Row],[D, top '[m']]])/(2*TOWER_DATA[[#This Row],[t '[mm']]]/1000),"")</f>
        <v>210.5263157894737</v>
      </c>
      <c r="CN143" s="53" t="s">
        <v>418</v>
      </c>
      <c r="CO143" s="49">
        <v>69.349999999999994</v>
      </c>
      <c r="CP143" s="49">
        <v>69.349999999999994</v>
      </c>
      <c r="CQ143" s="50">
        <v>1008</v>
      </c>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v>32</v>
      </c>
      <c r="CD144" s="90">
        <v>95.01</v>
      </c>
      <c r="CE144" s="90">
        <v>92.15</v>
      </c>
      <c r="CF144" s="90">
        <v>8</v>
      </c>
      <c r="CG144" s="90">
        <v>8</v>
      </c>
      <c r="CH144" s="91">
        <v>39</v>
      </c>
      <c r="CI144" s="51">
        <f>IFERROR(TOWER_DATA[[#This Row],[Top '[m']]]-TOWER_DATA[[#This Row],[Bottom '[m']]], "")</f>
        <v>2.8599999999999994</v>
      </c>
      <c r="CJ144" s="167">
        <f>IFERROR(-(TOWER_DATA[[#This Row],[D, bottom '[m']]]-TOWER_DATA[[#This Row],[D, top '[m']]])/(TOWER_DATA[[#This Row],[Bottom '[m']]]-TOWER_DATA[[#This Row],[Top '[m']]]),"")</f>
        <v>0</v>
      </c>
      <c r="CK144" s="121" t="str">
        <f t="shared" si="5"/>
        <v/>
      </c>
      <c r="CL144" s="50">
        <f>IFERROR((TOWER_DATA[[#This Row],[D, bottom '[m']]]+TOWER_DATA[[#This Row],[D, top '[m']]])/(2*TOWER_DATA[[#This Row],[t '[mm']]]/1000),"")</f>
        <v>205.12820512820514</v>
      </c>
      <c r="CN144" s="53" t="s">
        <v>417</v>
      </c>
      <c r="CO144" s="49">
        <v>69.349999999999994</v>
      </c>
      <c r="CP144" s="49">
        <v>69.349999999999994</v>
      </c>
      <c r="CQ144" s="50">
        <v>6854</v>
      </c>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v>33</v>
      </c>
      <c r="CD145" s="90">
        <v>92.15</v>
      </c>
      <c r="CE145" s="90">
        <v>89.28</v>
      </c>
      <c r="CF145" s="90">
        <v>8</v>
      </c>
      <c r="CG145" s="90">
        <v>8</v>
      </c>
      <c r="CH145" s="91">
        <v>40</v>
      </c>
      <c r="CI145" s="51">
        <f>IFERROR(TOWER_DATA[[#This Row],[Top '[m']]]-TOWER_DATA[[#This Row],[Bottom '[m']]], "")</f>
        <v>2.8700000000000045</v>
      </c>
      <c r="CJ145" s="167">
        <f>IFERROR(-(TOWER_DATA[[#This Row],[D, bottom '[m']]]-TOWER_DATA[[#This Row],[D, top '[m']]])/(TOWER_DATA[[#This Row],[Bottom '[m']]]-TOWER_DATA[[#This Row],[Top '[m']]]),"")</f>
        <v>0</v>
      </c>
      <c r="CK145" s="121" t="str">
        <f t="shared" si="5"/>
        <v/>
      </c>
      <c r="CL145" s="50">
        <f>IFERROR((TOWER_DATA[[#This Row],[D, bottom '[m']]]+TOWER_DATA[[#This Row],[D, top '[m']]])/(2*TOWER_DATA[[#This Row],[t '[mm']]]/1000),"")</f>
        <v>200</v>
      </c>
      <c r="CN145" s="53" t="s">
        <v>420</v>
      </c>
      <c r="CO145" s="49">
        <v>55.49</v>
      </c>
      <c r="CP145" s="49">
        <v>55.49</v>
      </c>
      <c r="CQ145" s="50">
        <v>19789</v>
      </c>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v>34</v>
      </c>
      <c r="CD146" s="90">
        <v>89.28</v>
      </c>
      <c r="CE146" s="90">
        <v>86.42</v>
      </c>
      <c r="CF146" s="90">
        <v>8.01</v>
      </c>
      <c r="CG146" s="90">
        <v>8.01</v>
      </c>
      <c r="CH146" s="91">
        <v>42</v>
      </c>
      <c r="CI146" s="51">
        <f>IFERROR(TOWER_DATA[[#This Row],[Top '[m']]]-TOWER_DATA[[#This Row],[Bottom '[m']]], "")</f>
        <v>2.8599999999999994</v>
      </c>
      <c r="CJ146" s="167">
        <f>IFERROR(-(TOWER_DATA[[#This Row],[D, bottom '[m']]]-TOWER_DATA[[#This Row],[D, top '[m']]])/(TOWER_DATA[[#This Row],[Bottom '[m']]]-TOWER_DATA[[#This Row],[Top '[m']]]),"")</f>
        <v>0</v>
      </c>
      <c r="CK146" s="121" t="str">
        <f t="shared" si="5"/>
        <v/>
      </c>
      <c r="CL146" s="50">
        <f>IFERROR((TOWER_DATA[[#This Row],[D, bottom '[m']]]+TOWER_DATA[[#This Row],[D, top '[m']]])/(2*TOWER_DATA[[#This Row],[t '[mm']]]/1000),"")</f>
        <v>190.71428571428569</v>
      </c>
      <c r="CN146" s="53" t="s">
        <v>421</v>
      </c>
      <c r="CO146" s="49">
        <v>55.21</v>
      </c>
      <c r="CP146" s="49">
        <v>55.21</v>
      </c>
      <c r="CQ146" s="50">
        <v>19789</v>
      </c>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v>35</v>
      </c>
      <c r="CD147" s="90">
        <v>86.42</v>
      </c>
      <c r="CE147" s="90">
        <v>83.56</v>
      </c>
      <c r="CF147" s="90">
        <v>8.02</v>
      </c>
      <c r="CG147" s="90">
        <v>8</v>
      </c>
      <c r="CH147" s="91">
        <v>54</v>
      </c>
      <c r="CI147" s="51">
        <f>IFERROR(TOWER_DATA[[#This Row],[Top '[m']]]-TOWER_DATA[[#This Row],[Bottom '[m']]], "")</f>
        <v>2.8599999999999994</v>
      </c>
      <c r="CJ147" s="167">
        <f>IFERROR(-(TOWER_DATA[[#This Row],[D, bottom '[m']]]-TOWER_DATA[[#This Row],[D, top '[m']]])/(TOWER_DATA[[#This Row],[Bottom '[m']]]-TOWER_DATA[[#This Row],[Top '[m']]]),"")</f>
        <v>-6.9930069930068455E-3</v>
      </c>
      <c r="CK147" s="121" t="str">
        <f t="shared" si="5"/>
        <v/>
      </c>
      <c r="CL147" s="50">
        <f>IFERROR((TOWER_DATA[[#This Row],[D, bottom '[m']]]+TOWER_DATA[[#This Row],[D, top '[m']]])/(2*TOWER_DATA[[#This Row],[t '[mm']]]/1000),"")</f>
        <v>148.33333333333334</v>
      </c>
      <c r="CN147" s="53" t="s">
        <v>422</v>
      </c>
      <c r="CO147" s="49">
        <v>53.95</v>
      </c>
      <c r="CP147" s="49">
        <v>53.95</v>
      </c>
      <c r="CQ147" s="50">
        <v>9000</v>
      </c>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v>36</v>
      </c>
      <c r="CD148" s="90">
        <v>83.56</v>
      </c>
      <c r="CE148" s="90">
        <v>83.35</v>
      </c>
      <c r="CF148" s="90">
        <v>8</v>
      </c>
      <c r="CG148" s="90">
        <v>8</v>
      </c>
      <c r="CH148" s="91">
        <v>54</v>
      </c>
      <c r="CI148" s="51">
        <f>IFERROR(TOWER_DATA[[#This Row],[Top '[m']]]-TOWER_DATA[[#This Row],[Bottom '[m']]], "")</f>
        <v>0.21000000000000796</v>
      </c>
      <c r="CJ148" s="167">
        <f>IFERROR(-(TOWER_DATA[[#This Row],[D, bottom '[m']]]-TOWER_DATA[[#This Row],[D, top '[m']]])/(TOWER_DATA[[#This Row],[Bottom '[m']]]-TOWER_DATA[[#This Row],[Top '[m']]]),"")</f>
        <v>0</v>
      </c>
      <c r="CK148" s="121" t="str">
        <f t="shared" si="5"/>
        <v/>
      </c>
      <c r="CL148" s="50">
        <f>IFERROR((TOWER_DATA[[#This Row],[D, bottom '[m']]]+TOWER_DATA[[#This Row],[D, top '[m']]])/(2*TOWER_DATA[[#This Row],[t '[mm']]]/1000),"")</f>
        <v>148.14814814814815</v>
      </c>
      <c r="CN148" s="53" t="s">
        <v>424</v>
      </c>
      <c r="CO148" s="49">
        <v>45.97</v>
      </c>
      <c r="CP148" s="49">
        <v>45.97</v>
      </c>
      <c r="CQ148" s="50">
        <v>981</v>
      </c>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v>37</v>
      </c>
      <c r="CD149" s="90">
        <v>83.35</v>
      </c>
      <c r="CE149" s="90">
        <v>83.14</v>
      </c>
      <c r="CF149" s="90">
        <v>8</v>
      </c>
      <c r="CG149" s="90">
        <v>8</v>
      </c>
      <c r="CH149" s="91">
        <v>54</v>
      </c>
      <c r="CI149" s="51">
        <f>IFERROR(TOWER_DATA[[#This Row],[Top '[m']]]-TOWER_DATA[[#This Row],[Bottom '[m']]], "")</f>
        <v>0.20999999999999375</v>
      </c>
      <c r="CJ149" s="167">
        <f>IFERROR(-(TOWER_DATA[[#This Row],[D, bottom '[m']]]-TOWER_DATA[[#This Row],[D, top '[m']]])/(TOWER_DATA[[#This Row],[Bottom '[m']]]-TOWER_DATA[[#This Row],[Top '[m']]]),"")</f>
        <v>0</v>
      </c>
      <c r="CK149" s="121" t="str">
        <f t="shared" si="5"/>
        <v/>
      </c>
      <c r="CL149" s="50">
        <f>IFERROR((TOWER_DATA[[#This Row],[D, bottom '[m']]]+TOWER_DATA[[#This Row],[D, top '[m']]])/(2*TOWER_DATA[[#This Row],[t '[mm']]]/1000),"")</f>
        <v>148.14814814814815</v>
      </c>
      <c r="CN149" s="53" t="s">
        <v>425</v>
      </c>
      <c r="CO149" s="49">
        <v>45.97</v>
      </c>
      <c r="CP149" s="49">
        <v>45.97</v>
      </c>
      <c r="CQ149" s="50">
        <v>675</v>
      </c>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v>38</v>
      </c>
      <c r="CD150" s="90">
        <v>83.14</v>
      </c>
      <c r="CE150" s="90">
        <v>80.39</v>
      </c>
      <c r="CF150" s="90">
        <v>8</v>
      </c>
      <c r="CG150" s="90">
        <v>8</v>
      </c>
      <c r="CH150" s="91">
        <v>54</v>
      </c>
      <c r="CI150" s="51">
        <f>IFERROR(TOWER_DATA[[#This Row],[Top '[m']]]-TOWER_DATA[[#This Row],[Bottom '[m']]], "")</f>
        <v>2.75</v>
      </c>
      <c r="CJ150" s="167">
        <f>IFERROR(-(TOWER_DATA[[#This Row],[D, bottom '[m']]]-TOWER_DATA[[#This Row],[D, top '[m']]])/(TOWER_DATA[[#This Row],[Bottom '[m']]]-TOWER_DATA[[#This Row],[Top '[m']]]),"")</f>
        <v>0</v>
      </c>
      <c r="CK150" s="121" t="str">
        <f t="shared" si="5"/>
        <v/>
      </c>
      <c r="CL150" s="50">
        <f>IFERROR((TOWER_DATA[[#This Row],[D, bottom '[m']]]+TOWER_DATA[[#This Row],[D, top '[m']]])/(2*TOWER_DATA[[#This Row],[t '[mm']]]/1000),"")</f>
        <v>148.14814814814815</v>
      </c>
      <c r="CN150" s="53" t="s">
        <v>423</v>
      </c>
      <c r="CO150" s="49">
        <v>45.97</v>
      </c>
      <c r="CP150" s="49">
        <v>45.97</v>
      </c>
      <c r="CQ150" s="50">
        <v>4592</v>
      </c>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v>39</v>
      </c>
      <c r="CD151" s="90">
        <v>80.39</v>
      </c>
      <c r="CE151" s="90">
        <v>77.63</v>
      </c>
      <c r="CF151" s="90">
        <v>7.99</v>
      </c>
      <c r="CG151" s="90">
        <v>7.99</v>
      </c>
      <c r="CH151" s="91">
        <v>45</v>
      </c>
      <c r="CI151" s="51">
        <f>IFERROR(TOWER_DATA[[#This Row],[Top '[m']]]-TOWER_DATA[[#This Row],[Bottom '[m']]], "")</f>
        <v>2.7600000000000051</v>
      </c>
      <c r="CJ151" s="167">
        <f>IFERROR(-(TOWER_DATA[[#This Row],[D, bottom '[m']]]-TOWER_DATA[[#This Row],[D, top '[m']]])/(TOWER_DATA[[#This Row],[Bottom '[m']]]-TOWER_DATA[[#This Row],[Top '[m']]]),"")</f>
        <v>0</v>
      </c>
      <c r="CK151" s="121" t="str">
        <f t="shared" si="5"/>
        <v/>
      </c>
      <c r="CL151" s="50">
        <f>IFERROR((TOWER_DATA[[#This Row],[D, bottom '[m']]]+TOWER_DATA[[#This Row],[D, top '[m']]])/(2*TOWER_DATA[[#This Row],[t '[mm']]]/1000),"")</f>
        <v>177.55555555555557</v>
      </c>
      <c r="CN151" s="53" t="s">
        <v>426</v>
      </c>
      <c r="CO151" s="49">
        <v>36.69</v>
      </c>
      <c r="CP151" s="49">
        <v>36.69</v>
      </c>
      <c r="CQ151" s="50">
        <v>33576</v>
      </c>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v>40</v>
      </c>
      <c r="CD152" s="90">
        <v>77.63</v>
      </c>
      <c r="CE152" s="90">
        <v>74.87</v>
      </c>
      <c r="CF152" s="90">
        <v>7.99</v>
      </c>
      <c r="CG152" s="90">
        <v>7.99</v>
      </c>
      <c r="CH152" s="91">
        <v>46</v>
      </c>
      <c r="CI152" s="51">
        <f>IFERROR(TOWER_DATA[[#This Row],[Top '[m']]]-TOWER_DATA[[#This Row],[Bottom '[m']]], "")</f>
        <v>2.7599999999999909</v>
      </c>
      <c r="CJ152" s="167">
        <f>IFERROR(-(TOWER_DATA[[#This Row],[D, bottom '[m']]]-TOWER_DATA[[#This Row],[D, top '[m']]])/(TOWER_DATA[[#This Row],[Bottom '[m']]]-TOWER_DATA[[#This Row],[Top '[m']]]),"")</f>
        <v>0</v>
      </c>
      <c r="CK152" s="121" t="str">
        <f t="shared" si="5"/>
        <v/>
      </c>
      <c r="CL152" s="50">
        <f>IFERROR((TOWER_DATA[[#This Row],[D, bottom '[m']]]+TOWER_DATA[[#This Row],[D, top '[m']]])/(2*TOWER_DATA[[#This Row],[t '[mm']]]/1000),"")</f>
        <v>173.69565217391306</v>
      </c>
      <c r="CN152" s="53" t="s">
        <v>427</v>
      </c>
      <c r="CO152" s="49">
        <v>36.28</v>
      </c>
      <c r="CP152" s="49">
        <v>36.28</v>
      </c>
      <c r="CQ152" s="50">
        <v>24324</v>
      </c>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v>41</v>
      </c>
      <c r="CD153" s="90">
        <v>74.87</v>
      </c>
      <c r="CE153" s="90">
        <v>72.11</v>
      </c>
      <c r="CF153" s="90">
        <v>7.99</v>
      </c>
      <c r="CG153" s="90">
        <v>7.99</v>
      </c>
      <c r="CH153" s="91">
        <v>47</v>
      </c>
      <c r="CI153" s="51">
        <f>IFERROR(TOWER_DATA[[#This Row],[Top '[m']]]-TOWER_DATA[[#This Row],[Bottom '[m']]], "")</f>
        <v>2.7600000000000051</v>
      </c>
      <c r="CJ153" s="167">
        <f>IFERROR(-(TOWER_DATA[[#This Row],[D, bottom '[m']]]-TOWER_DATA[[#This Row],[D, top '[m']]])/(TOWER_DATA[[#This Row],[Bottom '[m']]]-TOWER_DATA[[#This Row],[Top '[m']]]),"")</f>
        <v>0</v>
      </c>
      <c r="CK153" s="121" t="str">
        <f t="shared" si="5"/>
        <v/>
      </c>
      <c r="CL153" s="50">
        <f>IFERROR((TOWER_DATA[[#This Row],[D, bottom '[m']]]+TOWER_DATA[[#This Row],[D, top '[m']]])/(2*TOWER_DATA[[#This Row],[t '[mm']]]/1000),"")</f>
        <v>170</v>
      </c>
      <c r="CN153" s="53" t="s">
        <v>429</v>
      </c>
      <c r="CO153" s="49">
        <v>35.35</v>
      </c>
      <c r="CP153" s="49">
        <v>35.35</v>
      </c>
      <c r="CQ153" s="50">
        <v>9000</v>
      </c>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v>42</v>
      </c>
      <c r="CD154" s="90">
        <v>72.11</v>
      </c>
      <c r="CE154" s="90">
        <v>69.349999999999994</v>
      </c>
      <c r="CF154" s="90">
        <v>7.99</v>
      </c>
      <c r="CG154" s="90">
        <v>7.99</v>
      </c>
      <c r="CH154" s="91">
        <v>48</v>
      </c>
      <c r="CI154" s="51">
        <f>IFERROR(TOWER_DATA[[#This Row],[Top '[m']]]-TOWER_DATA[[#This Row],[Bottom '[m']]], "")</f>
        <v>2.7600000000000051</v>
      </c>
      <c r="CJ154" s="167">
        <f>IFERROR(-(TOWER_DATA[[#This Row],[D, bottom '[m']]]-TOWER_DATA[[#This Row],[D, top '[m']]])/(TOWER_DATA[[#This Row],[Bottom '[m']]]-TOWER_DATA[[#This Row],[Top '[m']]]),"")</f>
        <v>0</v>
      </c>
      <c r="CK154" s="121" t="str">
        <f t="shared" si="5"/>
        <v/>
      </c>
      <c r="CL154" s="50">
        <f>IFERROR((TOWER_DATA[[#This Row],[D, bottom '[m']]]+TOWER_DATA[[#This Row],[D, top '[m']]])/(2*TOWER_DATA[[#This Row],[t '[mm']]]/1000),"")</f>
        <v>166.45833333333334</v>
      </c>
      <c r="CN154" s="53" t="s">
        <v>428</v>
      </c>
      <c r="CO154" s="49">
        <v>35.35</v>
      </c>
      <c r="CP154" s="49">
        <v>35.35</v>
      </c>
      <c r="CQ154" s="50">
        <v>4950</v>
      </c>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v>43</v>
      </c>
      <c r="CD155" s="90">
        <v>69.349999999999994</v>
      </c>
      <c r="CE155" s="90">
        <v>66.59</v>
      </c>
      <c r="CF155" s="90">
        <v>8</v>
      </c>
      <c r="CG155" s="90">
        <v>8</v>
      </c>
      <c r="CH155" s="91">
        <v>49</v>
      </c>
      <c r="CI155" s="51">
        <f>IFERROR(TOWER_DATA[[#This Row],[Top '[m']]]-TOWER_DATA[[#This Row],[Bottom '[m']]], "")</f>
        <v>2.7599999999999909</v>
      </c>
      <c r="CJ155" s="167">
        <f>IFERROR(-(TOWER_DATA[[#This Row],[D, bottom '[m']]]-TOWER_DATA[[#This Row],[D, top '[m']]])/(TOWER_DATA[[#This Row],[Bottom '[m']]]-TOWER_DATA[[#This Row],[Top '[m']]]),"")</f>
        <v>0</v>
      </c>
      <c r="CK155" s="121" t="str">
        <f t="shared" si="5"/>
        <v/>
      </c>
      <c r="CL155" s="50">
        <f>IFERROR((TOWER_DATA[[#This Row],[D, bottom '[m']]]+TOWER_DATA[[#This Row],[D, top '[m']]])/(2*TOWER_DATA[[#This Row],[t '[mm']]]/1000),"")</f>
        <v>163.26530612244898</v>
      </c>
      <c r="CN155" s="53" t="s">
        <v>432</v>
      </c>
      <c r="CO155" s="49">
        <v>29.03</v>
      </c>
      <c r="CP155" s="49">
        <v>29.03</v>
      </c>
      <c r="CQ155" s="50">
        <v>790</v>
      </c>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v>44</v>
      </c>
      <c r="CD156" s="90">
        <v>66.59</v>
      </c>
      <c r="CE156" s="90">
        <v>63.83</v>
      </c>
      <c r="CF156" s="90">
        <v>8</v>
      </c>
      <c r="CG156" s="90">
        <v>8</v>
      </c>
      <c r="CH156" s="91">
        <v>50</v>
      </c>
      <c r="CI156" s="51">
        <f>IFERROR(TOWER_DATA[[#This Row],[Top '[m']]]-TOWER_DATA[[#This Row],[Bottom '[m']]], "")</f>
        <v>2.7600000000000051</v>
      </c>
      <c r="CJ156" s="167">
        <f>IFERROR(-(TOWER_DATA[[#This Row],[D, bottom '[m']]]-TOWER_DATA[[#This Row],[D, top '[m']]])/(TOWER_DATA[[#This Row],[Bottom '[m']]]-TOWER_DATA[[#This Row],[Top '[m']]]),"")</f>
        <v>0</v>
      </c>
      <c r="CK156" s="121" t="str">
        <f t="shared" si="5"/>
        <v/>
      </c>
      <c r="CL156" s="50">
        <f>IFERROR((TOWER_DATA[[#This Row],[D, bottom '[m']]]+TOWER_DATA[[#This Row],[D, top '[m']]])/(2*TOWER_DATA[[#This Row],[t '[mm']]]/1000),"")</f>
        <v>160</v>
      </c>
      <c r="CN156" s="53" t="s">
        <v>431</v>
      </c>
      <c r="CO156" s="49">
        <v>29.03</v>
      </c>
      <c r="CP156" s="49">
        <v>29.03</v>
      </c>
      <c r="CQ156" s="50">
        <v>544</v>
      </c>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v>45</v>
      </c>
      <c r="CD157" s="90">
        <v>63.83</v>
      </c>
      <c r="CE157" s="90">
        <v>61.07</v>
      </c>
      <c r="CF157" s="90">
        <v>8</v>
      </c>
      <c r="CG157" s="90">
        <v>8</v>
      </c>
      <c r="CH157" s="91">
        <v>51</v>
      </c>
      <c r="CI157" s="51">
        <f>IFERROR(TOWER_DATA[[#This Row],[Top '[m']]]-TOWER_DATA[[#This Row],[Bottom '[m']]], "")</f>
        <v>2.759999999999998</v>
      </c>
      <c r="CJ157" s="167">
        <f>IFERROR(-(TOWER_DATA[[#This Row],[D, bottom '[m']]]-TOWER_DATA[[#This Row],[D, top '[m']]])/(TOWER_DATA[[#This Row],[Bottom '[m']]]-TOWER_DATA[[#This Row],[Top '[m']]]),"")</f>
        <v>0</v>
      </c>
      <c r="CK157" s="121" t="str">
        <f t="shared" si="5"/>
        <v/>
      </c>
      <c r="CL157" s="50">
        <f>IFERROR((TOWER_DATA[[#This Row],[D, bottom '[m']]]+TOWER_DATA[[#This Row],[D, top '[m']]])/(2*TOWER_DATA[[#This Row],[t '[mm']]]/1000),"")</f>
        <v>156.86274509803923</v>
      </c>
      <c r="CN157" s="53" t="s">
        <v>430</v>
      </c>
      <c r="CO157" s="49">
        <v>29.03</v>
      </c>
      <c r="CP157" s="49">
        <v>29.03</v>
      </c>
      <c r="CQ157" s="50">
        <v>5170</v>
      </c>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v>46</v>
      </c>
      <c r="CD158" s="90">
        <v>61.07</v>
      </c>
      <c r="CE158" s="90">
        <v>58.31</v>
      </c>
      <c r="CF158" s="90">
        <v>8</v>
      </c>
      <c r="CG158" s="90">
        <v>8</v>
      </c>
      <c r="CH158" s="91">
        <v>58</v>
      </c>
      <c r="CI158" s="51">
        <f>IFERROR(TOWER_DATA[[#This Row],[Top '[m']]]-TOWER_DATA[[#This Row],[Bottom '[m']]], "")</f>
        <v>2.759999999999998</v>
      </c>
      <c r="CJ158" s="167">
        <f>IFERROR(-(TOWER_DATA[[#This Row],[D, bottom '[m']]]-TOWER_DATA[[#This Row],[D, top '[m']]])/(TOWER_DATA[[#This Row],[Bottom '[m']]]-TOWER_DATA[[#This Row],[Top '[m']]]),"")</f>
        <v>0</v>
      </c>
      <c r="CK158" s="121" t="str">
        <f t="shared" si="5"/>
        <v/>
      </c>
      <c r="CL158" s="50">
        <f>IFERROR((TOWER_DATA[[#This Row],[D, bottom '[m']]]+TOWER_DATA[[#This Row],[D, top '[m']]])/(2*TOWER_DATA[[#This Row],[t '[mm']]]/1000),"")</f>
        <v>137.93103448275861</v>
      </c>
      <c r="CN158" s="53" t="s">
        <v>433</v>
      </c>
      <c r="CO158" s="49">
        <v>24.87</v>
      </c>
      <c r="CP158" s="49">
        <v>24.87</v>
      </c>
      <c r="CQ158" s="50">
        <v>3000</v>
      </c>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v>47</v>
      </c>
      <c r="CD159" s="90">
        <v>58.31</v>
      </c>
      <c r="CE159" s="90">
        <v>55.63</v>
      </c>
      <c r="CF159" s="90">
        <v>8.02</v>
      </c>
      <c r="CG159" s="90">
        <v>8</v>
      </c>
      <c r="CH159" s="91">
        <v>72</v>
      </c>
      <c r="CI159" s="51">
        <f>IFERROR(TOWER_DATA[[#This Row],[Top '[m']]]-TOWER_DATA[[#This Row],[Bottom '[m']]], "")</f>
        <v>2.6799999999999997</v>
      </c>
      <c r="CJ159" s="167">
        <f>IFERROR(-(TOWER_DATA[[#This Row],[D, bottom '[m']]]-TOWER_DATA[[#This Row],[D, top '[m']]])/(TOWER_DATA[[#This Row],[Bottom '[m']]]-TOWER_DATA[[#This Row],[Top '[m']]]),"")</f>
        <v>-7.4626865671640211E-3</v>
      </c>
      <c r="CK159" s="121" t="str">
        <f t="shared" si="5"/>
        <v/>
      </c>
      <c r="CL159" s="50">
        <f>IFERROR((TOWER_DATA[[#This Row],[D, bottom '[m']]]+TOWER_DATA[[#This Row],[D, top '[m']]])/(2*TOWER_DATA[[#This Row],[t '[mm']]]/1000),"")</f>
        <v>111.25</v>
      </c>
      <c r="CN159" s="53" t="s">
        <v>434</v>
      </c>
      <c r="CO159" s="49">
        <v>23.4</v>
      </c>
      <c r="CP159" s="49">
        <v>23.4</v>
      </c>
      <c r="CQ159" s="50">
        <v>12598</v>
      </c>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v>48</v>
      </c>
      <c r="CD160" s="90">
        <v>55.63</v>
      </c>
      <c r="CE160" s="90">
        <v>55.35</v>
      </c>
      <c r="CF160" s="90">
        <v>8</v>
      </c>
      <c r="CG160" s="90">
        <v>8</v>
      </c>
      <c r="CH160" s="91">
        <v>72</v>
      </c>
      <c r="CI160" s="51">
        <f>IFERROR(TOWER_DATA[[#This Row],[Top '[m']]]-TOWER_DATA[[#This Row],[Bottom '[m']]], "")</f>
        <v>0.28000000000000114</v>
      </c>
      <c r="CJ160" s="167">
        <f>IFERROR(-(TOWER_DATA[[#This Row],[D, bottom '[m']]]-TOWER_DATA[[#This Row],[D, top '[m']]])/(TOWER_DATA[[#This Row],[Bottom '[m']]]-TOWER_DATA[[#This Row],[Top '[m']]]),"")</f>
        <v>0</v>
      </c>
      <c r="CK160" s="121" t="str">
        <f t="shared" si="5"/>
        <v/>
      </c>
      <c r="CL160" s="50">
        <f>IFERROR((TOWER_DATA[[#This Row],[D, bottom '[m']]]+TOWER_DATA[[#This Row],[D, top '[m']]])/(2*TOWER_DATA[[#This Row],[t '[mm']]]/1000),"")</f>
        <v>111.11111111111111</v>
      </c>
      <c r="CN160" s="53" t="s">
        <v>435</v>
      </c>
      <c r="CO160" s="49">
        <v>21.59</v>
      </c>
      <c r="CP160" s="49">
        <v>21.59</v>
      </c>
      <c r="CQ160" s="50">
        <v>40072</v>
      </c>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v>49</v>
      </c>
      <c r="CD161" s="90">
        <v>55.35</v>
      </c>
      <c r="CE161" s="90">
        <v>55.07</v>
      </c>
      <c r="CF161" s="90">
        <v>8</v>
      </c>
      <c r="CG161" s="90">
        <v>8</v>
      </c>
      <c r="CH161" s="91">
        <v>72</v>
      </c>
      <c r="CI161" s="51">
        <f>IFERROR(TOWER_DATA[[#This Row],[Top '[m']]]-TOWER_DATA[[#This Row],[Bottom '[m']]], "")</f>
        <v>0.28000000000000114</v>
      </c>
      <c r="CJ161" s="167">
        <f>IFERROR(-(TOWER_DATA[[#This Row],[D, bottom '[m']]]-TOWER_DATA[[#This Row],[D, top '[m']]])/(TOWER_DATA[[#This Row],[Bottom '[m']]]-TOWER_DATA[[#This Row],[Top '[m']]]),"")</f>
        <v>0</v>
      </c>
      <c r="CK161" s="121" t="str">
        <f t="shared" si="5"/>
        <v/>
      </c>
      <c r="CL161" s="50">
        <f>IFERROR((TOWER_DATA[[#This Row],[D, bottom '[m']]]+TOWER_DATA[[#This Row],[D, top '[m']]])/(2*TOWER_DATA[[#This Row],[t '[mm']]]/1000),"")</f>
        <v>111.11111111111111</v>
      </c>
      <c r="CN161" s="53" t="s">
        <v>436</v>
      </c>
      <c r="CO161" s="49">
        <v>21.47</v>
      </c>
      <c r="CP161" s="49">
        <v>21.47</v>
      </c>
      <c r="CQ161" s="50">
        <v>30000</v>
      </c>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v>50</v>
      </c>
      <c r="CD162" s="90">
        <v>55.07</v>
      </c>
      <c r="CE162" s="90">
        <v>52.54</v>
      </c>
      <c r="CF162" s="90">
        <v>8</v>
      </c>
      <c r="CG162" s="90">
        <v>8</v>
      </c>
      <c r="CH162" s="91">
        <v>72</v>
      </c>
      <c r="CI162" s="51">
        <f>IFERROR(TOWER_DATA[[#This Row],[Top '[m']]]-TOWER_DATA[[#This Row],[Bottom '[m']]], "")</f>
        <v>2.5300000000000011</v>
      </c>
      <c r="CJ162" s="167">
        <f>IFERROR(-(TOWER_DATA[[#This Row],[D, bottom '[m']]]-TOWER_DATA[[#This Row],[D, top '[m']]])/(TOWER_DATA[[#This Row],[Bottom '[m']]]-TOWER_DATA[[#This Row],[Top '[m']]]),"")</f>
        <v>0</v>
      </c>
      <c r="CK162" s="121" t="str">
        <f t="shared" si="5"/>
        <v/>
      </c>
      <c r="CL162" s="50">
        <f>IFERROR((TOWER_DATA[[#This Row],[D, bottom '[m']]]+TOWER_DATA[[#This Row],[D, top '[m']]])/(2*TOWER_DATA[[#This Row],[t '[mm']]]/1000),"")</f>
        <v>111.11111111111111</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v>51</v>
      </c>
      <c r="CD163" s="90">
        <v>52.54</v>
      </c>
      <c r="CE163" s="90">
        <v>49.93</v>
      </c>
      <c r="CF163" s="90">
        <v>7.99</v>
      </c>
      <c r="CG163" s="90">
        <v>7.99</v>
      </c>
      <c r="CH163" s="91">
        <v>58</v>
      </c>
      <c r="CI163" s="51">
        <f>IFERROR(TOWER_DATA[[#This Row],[Top '[m']]]-TOWER_DATA[[#This Row],[Bottom '[m']]], "")</f>
        <v>2.6099999999999994</v>
      </c>
      <c r="CJ163" s="167">
        <f>IFERROR(-(TOWER_DATA[[#This Row],[D, bottom '[m']]]-TOWER_DATA[[#This Row],[D, top '[m']]])/(TOWER_DATA[[#This Row],[Bottom '[m']]]-TOWER_DATA[[#This Row],[Top '[m']]]),"")</f>
        <v>0</v>
      </c>
      <c r="CK163" s="121" t="str">
        <f t="shared" si="5"/>
        <v/>
      </c>
      <c r="CL163" s="50">
        <f>IFERROR((TOWER_DATA[[#This Row],[D, bottom '[m']]]+TOWER_DATA[[#This Row],[D, top '[m']]])/(2*TOWER_DATA[[#This Row],[t '[mm']]]/1000),"")</f>
        <v>137.75862068965517</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v>52</v>
      </c>
      <c r="CD164" s="90">
        <v>49.93</v>
      </c>
      <c r="CE164" s="90">
        <v>47.32</v>
      </c>
      <c r="CF164" s="90">
        <v>7.99</v>
      </c>
      <c r="CG164" s="90">
        <v>7.99</v>
      </c>
      <c r="CH164" s="91">
        <v>59</v>
      </c>
      <c r="CI164" s="51">
        <f>IFERROR(TOWER_DATA[[#This Row],[Top '[m']]]-TOWER_DATA[[#This Row],[Bottom '[m']]], "")</f>
        <v>2.6099999999999994</v>
      </c>
      <c r="CJ164" s="167">
        <f>IFERROR(-(TOWER_DATA[[#This Row],[D, bottom '[m']]]-TOWER_DATA[[#This Row],[D, top '[m']]])/(TOWER_DATA[[#This Row],[Bottom '[m']]]-TOWER_DATA[[#This Row],[Top '[m']]]),"")</f>
        <v>0</v>
      </c>
      <c r="CK164" s="121" t="str">
        <f t="shared" si="5"/>
        <v/>
      </c>
      <c r="CL164" s="50">
        <f>IFERROR((TOWER_DATA[[#This Row],[D, bottom '[m']]]+TOWER_DATA[[#This Row],[D, top '[m']]])/(2*TOWER_DATA[[#This Row],[t '[mm']]]/1000),"")</f>
        <v>135.42372881355934</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v>53</v>
      </c>
      <c r="CD165" s="90">
        <v>47.32</v>
      </c>
      <c r="CE165" s="90">
        <v>44.72</v>
      </c>
      <c r="CF165" s="90">
        <v>7.99</v>
      </c>
      <c r="CG165" s="90">
        <v>7.99</v>
      </c>
      <c r="CH165" s="91">
        <v>60</v>
      </c>
      <c r="CI165" s="51">
        <f>IFERROR(TOWER_DATA[[#This Row],[Top '[m']]]-TOWER_DATA[[#This Row],[Bottom '[m']]], "")</f>
        <v>2.6000000000000014</v>
      </c>
      <c r="CJ165" s="167">
        <f>IFERROR(-(TOWER_DATA[[#This Row],[D, bottom '[m']]]-TOWER_DATA[[#This Row],[D, top '[m']]])/(TOWER_DATA[[#This Row],[Bottom '[m']]]-TOWER_DATA[[#This Row],[Top '[m']]]),"")</f>
        <v>0</v>
      </c>
      <c r="CK165" s="121" t="str">
        <f t="shared" si="5"/>
        <v/>
      </c>
      <c r="CL165" s="50">
        <f>IFERROR((TOWER_DATA[[#This Row],[D, bottom '[m']]]+TOWER_DATA[[#This Row],[D, top '[m']]])/(2*TOWER_DATA[[#This Row],[t '[mm']]]/1000),"")</f>
        <v>133.16666666666669</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v>54</v>
      </c>
      <c r="CD166" s="90">
        <v>44.72</v>
      </c>
      <c r="CE166" s="90">
        <v>42.11</v>
      </c>
      <c r="CF166" s="90">
        <v>7.99</v>
      </c>
      <c r="CG166" s="90">
        <v>7.99</v>
      </c>
      <c r="CH166" s="91">
        <v>62</v>
      </c>
      <c r="CI166" s="51">
        <f>IFERROR(TOWER_DATA[[#This Row],[Top '[m']]]-TOWER_DATA[[#This Row],[Bottom '[m']]], "")</f>
        <v>2.6099999999999994</v>
      </c>
      <c r="CJ166" s="167">
        <f>IFERROR(-(TOWER_DATA[[#This Row],[D, bottom '[m']]]-TOWER_DATA[[#This Row],[D, top '[m']]])/(TOWER_DATA[[#This Row],[Bottom '[m']]]-TOWER_DATA[[#This Row],[Top '[m']]]),"")</f>
        <v>0</v>
      </c>
      <c r="CK166" s="121" t="str">
        <f t="shared" si="5"/>
        <v/>
      </c>
      <c r="CL166" s="50">
        <f>IFERROR((TOWER_DATA[[#This Row],[D, bottom '[m']]]+TOWER_DATA[[#This Row],[D, top '[m']]])/(2*TOWER_DATA[[#This Row],[t '[mm']]]/1000),"")</f>
        <v>128.87096774193549</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v>55</v>
      </c>
      <c r="CD167" s="90">
        <v>42.11</v>
      </c>
      <c r="CE167" s="90">
        <v>39.5</v>
      </c>
      <c r="CF167" s="90">
        <v>8</v>
      </c>
      <c r="CG167" s="90">
        <v>8</v>
      </c>
      <c r="CH167" s="91">
        <v>70</v>
      </c>
      <c r="CI167" s="51">
        <f>IFERROR(TOWER_DATA[[#This Row],[Top '[m']]]-TOWER_DATA[[#This Row],[Bottom '[m']]], "")</f>
        <v>2.6099999999999994</v>
      </c>
      <c r="CJ167" s="167">
        <f>IFERROR(-(TOWER_DATA[[#This Row],[D, bottom '[m']]]-TOWER_DATA[[#This Row],[D, top '[m']]])/(TOWER_DATA[[#This Row],[Bottom '[m']]]-TOWER_DATA[[#This Row],[Top '[m']]]),"")</f>
        <v>0</v>
      </c>
      <c r="CK167" s="121" t="str">
        <f t="shared" si="5"/>
        <v/>
      </c>
      <c r="CL167" s="50">
        <f>IFERROR((TOWER_DATA[[#This Row],[D, bottom '[m']]]+TOWER_DATA[[#This Row],[D, top '[m']]])/(2*TOWER_DATA[[#This Row],[t '[mm']]]/1000),"")</f>
        <v>114.28571428571428</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v>56</v>
      </c>
      <c r="CD168" s="90">
        <v>39.5</v>
      </c>
      <c r="CE168" s="90">
        <v>36.79</v>
      </c>
      <c r="CF168" s="90">
        <v>8.01</v>
      </c>
      <c r="CG168" s="90">
        <v>8</v>
      </c>
      <c r="CH168" s="91">
        <v>84</v>
      </c>
      <c r="CI168" s="51">
        <f>IFERROR(TOWER_DATA[[#This Row],[Top '[m']]]-TOWER_DATA[[#This Row],[Bottom '[m']]], "")</f>
        <v>2.7100000000000009</v>
      </c>
      <c r="CJ168" s="167">
        <f>IFERROR(-(TOWER_DATA[[#This Row],[D, bottom '[m']]]-TOWER_DATA[[#This Row],[D, top '[m']]])/(TOWER_DATA[[#This Row],[Bottom '[m']]]-TOWER_DATA[[#This Row],[Top '[m']]]),"")</f>
        <v>-3.6900369003689238E-3</v>
      </c>
      <c r="CK168" s="121" t="str">
        <f t="shared" si="5"/>
        <v/>
      </c>
      <c r="CL168" s="50">
        <f>IFERROR((TOWER_DATA[[#This Row],[D, bottom '[m']]]+TOWER_DATA[[#This Row],[D, top '[m']]])/(2*TOWER_DATA[[#This Row],[t '[mm']]]/1000),"")</f>
        <v>95.297619047619037</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v>57</v>
      </c>
      <c r="CD169" s="90">
        <v>36.79</v>
      </c>
      <c r="CE169" s="90">
        <v>36.590000000000003</v>
      </c>
      <c r="CF169" s="90">
        <v>8</v>
      </c>
      <c r="CG169" s="90">
        <v>8</v>
      </c>
      <c r="CH169" s="91">
        <v>84</v>
      </c>
      <c r="CI169" s="51">
        <f>IFERROR(TOWER_DATA[[#This Row],[Top '[m']]]-TOWER_DATA[[#This Row],[Bottom '[m']]], "")</f>
        <v>0.19999999999999574</v>
      </c>
      <c r="CJ169" s="167">
        <f>IFERROR(-(TOWER_DATA[[#This Row],[D, bottom '[m']]]-TOWER_DATA[[#This Row],[D, top '[m']]])/(TOWER_DATA[[#This Row],[Bottom '[m']]]-TOWER_DATA[[#This Row],[Top '[m']]]),"")</f>
        <v>0</v>
      </c>
      <c r="CK169" s="121" t="str">
        <f t="shared" si="5"/>
        <v/>
      </c>
      <c r="CL169" s="50">
        <f>IFERROR((TOWER_DATA[[#This Row],[D, bottom '[m']]]+TOWER_DATA[[#This Row],[D, top '[m']]])/(2*TOWER_DATA[[#This Row],[t '[mm']]]/1000),"")</f>
        <v>95.238095238095227</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v>58</v>
      </c>
      <c r="CD170" s="90">
        <v>36.590000000000003</v>
      </c>
      <c r="CE170" s="90">
        <v>35.979999999999997</v>
      </c>
      <c r="CF170" s="90">
        <v>8</v>
      </c>
      <c r="CG170" s="90">
        <v>8</v>
      </c>
      <c r="CH170" s="91">
        <v>84</v>
      </c>
      <c r="CI170" s="51">
        <f>IFERROR(TOWER_DATA[[#This Row],[Top '[m']]]-TOWER_DATA[[#This Row],[Bottom '[m']]], "")</f>
        <v>0.61000000000000654</v>
      </c>
      <c r="CJ170" s="167">
        <f>IFERROR(-(TOWER_DATA[[#This Row],[D, bottom '[m']]]-TOWER_DATA[[#This Row],[D, top '[m']]])/(TOWER_DATA[[#This Row],[Bottom '[m']]]-TOWER_DATA[[#This Row],[Top '[m']]]),"")</f>
        <v>0</v>
      </c>
      <c r="CK170" s="121" t="str">
        <f t="shared" si="5"/>
        <v/>
      </c>
      <c r="CL170" s="50">
        <f>IFERROR((TOWER_DATA[[#This Row],[D, bottom '[m']]]+TOWER_DATA[[#This Row],[D, top '[m']]])/(2*TOWER_DATA[[#This Row],[t '[mm']]]/1000),"")</f>
        <v>95.238095238095227</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v>59</v>
      </c>
      <c r="CD171" s="90">
        <v>35.979999999999997</v>
      </c>
      <c r="CE171" s="90">
        <v>33.36</v>
      </c>
      <c r="CF171" s="90">
        <v>8</v>
      </c>
      <c r="CG171" s="90">
        <v>8</v>
      </c>
      <c r="CH171" s="91">
        <v>84</v>
      </c>
      <c r="CI171" s="51">
        <f>IFERROR(TOWER_DATA[[#This Row],[Top '[m']]]-TOWER_DATA[[#This Row],[Bottom '[m']]], "")</f>
        <v>2.6199999999999974</v>
      </c>
      <c r="CJ171" s="167">
        <f>IFERROR(-(TOWER_DATA[[#This Row],[D, bottom '[m']]]-TOWER_DATA[[#This Row],[D, top '[m']]])/(TOWER_DATA[[#This Row],[Bottom '[m']]]-TOWER_DATA[[#This Row],[Top '[m']]]),"")</f>
        <v>0</v>
      </c>
      <c r="CK171" s="121" t="str">
        <f t="shared" si="5"/>
        <v/>
      </c>
      <c r="CL171" s="50">
        <f>IFERROR((TOWER_DATA[[#This Row],[D, bottom '[m']]]+TOWER_DATA[[#This Row],[D, top '[m']]])/(2*TOWER_DATA[[#This Row],[t '[mm']]]/1000),"")</f>
        <v>95.238095238095227</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v>60</v>
      </c>
      <c r="CD172" s="90">
        <v>33.36</v>
      </c>
      <c r="CE172" s="90">
        <v>30.43</v>
      </c>
      <c r="CF172" s="90">
        <v>8</v>
      </c>
      <c r="CG172" s="90">
        <v>8</v>
      </c>
      <c r="CH172" s="91">
        <v>88</v>
      </c>
      <c r="CI172" s="51">
        <f>IFERROR(TOWER_DATA[[#This Row],[Top '[m']]]-TOWER_DATA[[#This Row],[Bottom '[m']]], "")</f>
        <v>2.9299999999999997</v>
      </c>
      <c r="CJ172" s="167">
        <f>IFERROR(-(TOWER_DATA[[#This Row],[D, bottom '[m']]]-TOWER_DATA[[#This Row],[D, top '[m']]])/(TOWER_DATA[[#This Row],[Bottom '[m']]]-TOWER_DATA[[#This Row],[Top '[m']]]),"")</f>
        <v>0</v>
      </c>
      <c r="CK172" s="121" t="str">
        <f t="shared" si="5"/>
        <v/>
      </c>
      <c r="CL172" s="50">
        <f>IFERROR((TOWER_DATA[[#This Row],[D, bottom '[m']]]+TOWER_DATA[[#This Row],[D, top '[m']]])/(2*TOWER_DATA[[#This Row],[t '[mm']]]/1000),"")</f>
        <v>90.909090909090921</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v>61</v>
      </c>
      <c r="CD173" s="90">
        <v>30.43</v>
      </c>
      <c r="CE173" s="90">
        <v>27.5</v>
      </c>
      <c r="CF173" s="90">
        <v>8.02</v>
      </c>
      <c r="CG173" s="90">
        <v>7.99</v>
      </c>
      <c r="CH173" s="91">
        <v>102</v>
      </c>
      <c r="CI173" s="51">
        <f>IFERROR(TOWER_DATA[[#This Row],[Top '[m']]]-TOWER_DATA[[#This Row],[Bottom '[m']]], "")</f>
        <v>2.9299999999999997</v>
      </c>
      <c r="CJ173" s="167">
        <f>IFERROR(-(TOWER_DATA[[#This Row],[D, bottom '[m']]]-TOWER_DATA[[#This Row],[D, top '[m']]])/(TOWER_DATA[[#This Row],[Bottom '[m']]]-TOWER_DATA[[#This Row],[Top '[m']]]),"")</f>
        <v>-1.0238907849829134E-2</v>
      </c>
      <c r="CK173" s="121" t="str">
        <f t="shared" si="5"/>
        <v/>
      </c>
      <c r="CL173" s="50">
        <f>IFERROR((TOWER_DATA[[#This Row],[D, bottom '[m']]]+TOWER_DATA[[#This Row],[D, top '[m']]])/(2*TOWER_DATA[[#This Row],[t '[mm']]]/1000),"")</f>
        <v>78.480392156862735</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v>62</v>
      </c>
      <c r="CD174" s="90">
        <v>27.5</v>
      </c>
      <c r="CE174" s="90">
        <v>25.92</v>
      </c>
      <c r="CF174" s="90">
        <v>8</v>
      </c>
      <c r="CG174" s="90">
        <v>8</v>
      </c>
      <c r="CH174" s="91">
        <v>116</v>
      </c>
      <c r="CI174" s="51">
        <f>IFERROR(TOWER_DATA[[#This Row],[Top '[m']]]-TOWER_DATA[[#This Row],[Bottom '[m']]], "")</f>
        <v>1.5799999999999983</v>
      </c>
      <c r="CJ174" s="167">
        <f>IFERROR(-(TOWER_DATA[[#This Row],[D, bottom '[m']]]-TOWER_DATA[[#This Row],[D, top '[m']]])/(TOWER_DATA[[#This Row],[Bottom '[m']]]-TOWER_DATA[[#This Row],[Top '[m']]]),"")</f>
        <v>0</v>
      </c>
      <c r="CK174" s="121" t="str">
        <f t="shared" si="5"/>
        <v/>
      </c>
      <c r="CL174" s="50">
        <f>IFERROR((TOWER_DATA[[#This Row],[D, bottom '[m']]]+TOWER_DATA[[#This Row],[D, top '[m']]])/(2*TOWER_DATA[[#This Row],[t '[mm']]]/1000),"")</f>
        <v>68.965517241379303</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v>63</v>
      </c>
      <c r="CD175" s="90">
        <v>25.92</v>
      </c>
      <c r="CE175" s="90">
        <v>22.96</v>
      </c>
      <c r="CF175" s="90">
        <v>8</v>
      </c>
      <c r="CG175" s="90">
        <v>8</v>
      </c>
      <c r="CH175" s="91">
        <v>116</v>
      </c>
      <c r="CI175" s="51">
        <f>IFERROR(TOWER_DATA[[#This Row],[Top '[m']]]-TOWER_DATA[[#This Row],[Bottom '[m']]], "")</f>
        <v>2.9600000000000009</v>
      </c>
      <c r="CJ175" s="167">
        <f>IFERROR(-(TOWER_DATA[[#This Row],[D, bottom '[m']]]-TOWER_DATA[[#This Row],[D, top '[m']]])/(TOWER_DATA[[#This Row],[Bottom '[m']]]-TOWER_DATA[[#This Row],[Top '[m']]]),"")</f>
        <v>0</v>
      </c>
      <c r="CK175" s="121" t="str">
        <f t="shared" si="5"/>
        <v/>
      </c>
      <c r="CL175" s="50">
        <f>IFERROR((TOWER_DATA[[#This Row],[D, bottom '[m']]]+TOWER_DATA[[#This Row],[D, top '[m']]])/(2*TOWER_DATA[[#This Row],[t '[mm']]]/1000),"")</f>
        <v>68.965517241379303</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v>64</v>
      </c>
      <c r="CD176" s="90">
        <v>22.96</v>
      </c>
      <c r="CE176" s="90">
        <v>21.71</v>
      </c>
      <c r="CF176" s="90">
        <v>8</v>
      </c>
      <c r="CG176" s="90">
        <v>8</v>
      </c>
      <c r="CH176" s="91">
        <v>116</v>
      </c>
      <c r="CI176" s="51">
        <f>IFERROR(TOWER_DATA[[#This Row],[Top '[m']]]-TOWER_DATA[[#This Row],[Bottom '[m']]], "")</f>
        <v>1.25</v>
      </c>
      <c r="CJ176" s="167">
        <f>IFERROR(-(TOWER_DATA[[#This Row],[D, bottom '[m']]]-TOWER_DATA[[#This Row],[D, top '[m']]])/(TOWER_DATA[[#This Row],[Bottom '[m']]]-TOWER_DATA[[#This Row],[Top '[m']]]),"")</f>
        <v>0</v>
      </c>
      <c r="CK176" s="121" t="str">
        <f t="shared" si="5"/>
        <v/>
      </c>
      <c r="CL176" s="50">
        <f>IFERROR((TOWER_DATA[[#This Row],[D, bottom '[m']]]+TOWER_DATA[[#This Row],[D, top '[m']]])/(2*TOWER_DATA[[#This Row],[t '[mm']]]/1000),"")</f>
        <v>68.965517241379303</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v>65</v>
      </c>
      <c r="CD177" s="90">
        <v>21.71</v>
      </c>
      <c r="CE177" s="90">
        <v>21.47</v>
      </c>
      <c r="CF177" s="90">
        <v>8</v>
      </c>
      <c r="CG177" s="90">
        <v>8</v>
      </c>
      <c r="CH177" s="91">
        <v>116</v>
      </c>
      <c r="CI177" s="51">
        <f>IFERROR(TOWER_DATA[[#This Row],[Top '[m']]]-TOWER_DATA[[#This Row],[Bottom '[m']]], "")</f>
        <v>0.24000000000000199</v>
      </c>
      <c r="CJ177" s="167">
        <f>IFERROR(-(TOWER_DATA[[#This Row],[D, bottom '[m']]]-TOWER_DATA[[#This Row],[D, top '[m']]])/(TOWER_DATA[[#This Row],[Bottom '[m']]]-TOWER_DATA[[#This Row],[Top '[m']]]),"")</f>
        <v>0</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f>IFERROR((TOWER_DATA[[#This Row],[D, bottom '[m']]]+TOWER_DATA[[#This Row],[D, top '[m']]])/(2*TOWER_DATA[[#This Row],[t '[mm']]]/1000),"")</f>
        <v>68.965517241379303</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54"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71" priority="51">
      <formula>E2011&lt;&gt;_xludf.INDIRECT("B" &amp; _xludf.ROW() + 200)</formula>
    </cfRule>
  </conditionalFormatting>
  <conditionalFormatting sqref="E136:J221 DP111:DV111 DY135:DY138 DX136:DX139 DP112:DW176 Q119:Q162 Q115:Q116">
    <cfRule type="expression" dxfId="470" priority="53">
      <formula>#REF!&lt;&gt;_xludf.INDIRECT(_xludf.ADDRESS(_xludf.ROW()-200,_xludf.COLUMN()))</formula>
    </cfRule>
  </conditionalFormatting>
  <conditionalFormatting sqref="G223">
    <cfRule type="expression" dxfId="469" priority="58">
      <formula>#REF!&lt;&gt;_xludf.INDIRECT(_xludf.ADDRESS(_xludf.ROW()-200,_xludf.COLUMN()))</formula>
    </cfRule>
  </conditionalFormatting>
  <conditionalFormatting sqref="E222:E226">
    <cfRule type="expression" dxfId="468" priority="76">
      <formula>#REF!&lt;&gt;_xludf.INDIRECT(_xludf.ADDRESS(_xludf.ROW()-200,_xludf.COLUMN()))</formula>
    </cfRule>
  </conditionalFormatting>
  <conditionalFormatting sqref="Q168:Q182">
    <cfRule type="expression" dxfId="467" priority="82">
      <formula>Q23&lt;&gt;_xludf.INDIRECT(_xludf.ADDRESS(_xludf.ROW()-200,_xludf.COLUMN()))</formula>
    </cfRule>
  </conditionalFormatting>
  <conditionalFormatting sqref="Q183:Q185">
    <cfRule type="expression" dxfId="466" priority="133">
      <formula>#REF!&lt;&gt;_xludf.INDIRECT(_xludf.ADDRESS(_xludf.ROW()-200,_xludf.COLUMN()))</formula>
    </cfRule>
  </conditionalFormatting>
  <conditionalFormatting sqref="J237">
    <cfRule type="expression" dxfId="465" priority="182">
      <formula>K126&lt;&gt;_xludf.INDIRECT(_xludf.ADDRESS(_xludf.ROW()-200,_xludf.COLUMN()))</formula>
    </cfRule>
  </conditionalFormatting>
  <conditionalFormatting sqref="H223">
    <cfRule type="expression" dxfId="464" priority="184">
      <formula>F113&lt;&gt;_xludf.INDIRECT(_xludf.ADDRESS(_xludf.ROW()-200,_xludf.COLUMN()))</formula>
    </cfRule>
  </conditionalFormatting>
  <conditionalFormatting sqref="J227:J236 E227:I244 J238:J244">
    <cfRule type="expression" dxfId="463" priority="185">
      <formula>E117&lt;&gt;_xludf.INDIRECT(_xludf.ADDRESS(_xludf.ROW()-200,_xludf.COLUMN()))</formula>
    </cfRule>
  </conditionalFormatting>
  <conditionalFormatting sqref="F223:F226 G224:H226 F222:J222 I223:J226 AU226:AV229">
    <cfRule type="expression" dxfId="462" priority="188">
      <formula>E112&lt;&gt;_xludf.INDIRECT(_xludf.ADDRESS(_xludf.ROW()-200,_xludf.COLUMN()))</formula>
    </cfRule>
  </conditionalFormatting>
  <conditionalFormatting sqref="AQ2014">
    <cfRule type="expression" dxfId="461" priority="25">
      <formula>AQ2013&lt;&gt;_xludf.INDIRECT("B" &amp; _xludf.ROW() + 200)</formula>
    </cfRule>
  </conditionalFormatting>
  <conditionalFormatting sqref="AX138 BA115:BA118 AX139:BA162 AQ139:AV224 BA126:BA138">
    <cfRule type="expression" dxfId="460" priority="26">
      <formula>#REF!&lt;&gt;_xludf.INDIRECT(_xludf.ADDRESS(_xludf.ROW()-200,_xludf.COLUMN()))</formula>
    </cfRule>
  </conditionalFormatting>
  <conditionalFormatting sqref="AS226">
    <cfRule type="expression" dxfId="459" priority="28">
      <formula>#REF!&lt;&gt;_xludf.INDIRECT(_xludf.ADDRESS(_xludf.ROW()-200,_xludf.COLUMN()))</formula>
    </cfRule>
  </conditionalFormatting>
  <conditionalFormatting sqref="AQ225:AQ229">
    <cfRule type="expression" dxfId="458" priority="29">
      <formula>#REF!&lt;&gt;_xludf.INDIRECT(_xludf.ADDRESS(_xludf.ROW()-200,_xludf.COLUMN()))</formula>
    </cfRule>
  </conditionalFormatting>
  <conditionalFormatting sqref="AZ185 BA183:BA185">
    <cfRule type="expression" dxfId="457" priority="31">
      <formula>#REF!&lt;&gt;_xludf.INDIRECT(_xludf.ADDRESS(_xludf.ROW()-200,_xludf.COLUMN()))</formula>
    </cfRule>
  </conditionalFormatting>
  <conditionalFormatting sqref="AZ168:AZ184">
    <cfRule type="expression" dxfId="456" priority="32">
      <formula>AZ118&lt;&gt;_xludf.INDIRECT(_xludf.ADDRESS(_xludf.ROW()-200,_xludf.COLUMN()))</formula>
    </cfRule>
  </conditionalFormatting>
  <conditionalFormatting sqref="AX168:AY185">
    <cfRule type="expression" dxfId="455" priority="33">
      <formula>AX117&lt;&gt;_xludf.INDIRECT(_xludf.ADDRESS(_xludf.ROW()-200,_xludf.COLUMN()))</formula>
    </cfRule>
  </conditionalFormatting>
  <conditionalFormatting sqref="AV240">
    <cfRule type="expression" dxfId="454" priority="34">
      <formula>AW126&lt;&gt;_xludf.INDIRECT(_xludf.ADDRESS(_xludf.ROW()-200,_xludf.COLUMN()))</formula>
    </cfRule>
  </conditionalFormatting>
  <conditionalFormatting sqref="AX163:BA167">
    <cfRule type="expression" dxfId="453" priority="35">
      <formula>AW112&lt;&gt;_xludf.INDIRECT(_xludf.ADDRESS(_xludf.ROW()-200,_xludf.COLUMN()))</formula>
    </cfRule>
  </conditionalFormatting>
  <conditionalFormatting sqref="AT226">
    <cfRule type="expression" dxfId="452" priority="36">
      <formula>AR116&lt;&gt;_xludf.INDIRECT(_xludf.ADDRESS(_xludf.ROW()-200,_xludf.COLUMN()))</formula>
    </cfRule>
  </conditionalFormatting>
  <conditionalFormatting sqref="AV230:AV239 AQ230:AU247 AV241:AV247">
    <cfRule type="expression" dxfId="451" priority="37">
      <formula>AQ120&lt;&gt;_xludf.INDIRECT(_xludf.ADDRESS(_xludf.ROW()-200,_xludf.COLUMN()))</formula>
    </cfRule>
  </conditionalFormatting>
  <conditionalFormatting sqref="AS227:AT229">
    <cfRule type="expression" dxfId="450" priority="38">
      <formula>AR117&lt;&gt;_xludf.INDIRECT(_xludf.ADDRESS(_xludf.ROW()-200,_xludf.COLUMN()))</formula>
    </cfRule>
  </conditionalFormatting>
  <conditionalFormatting sqref="CC2053">
    <cfRule type="expression" dxfId="449" priority="11">
      <formula>CC2052&lt;&gt;_xludf.INDIRECT("B" &amp; _xludf.ROW() + 200)</formula>
    </cfRule>
  </conditionalFormatting>
  <conditionalFormatting sqref="CC178:CH263">
    <cfRule type="expression" dxfId="448" priority="12">
      <formula>#REF!&lt;&gt;_xludf.INDIRECT(_xludf.ADDRESS(_xludf.ROW()-200,_xludf.COLUMN()))</formula>
    </cfRule>
  </conditionalFormatting>
  <conditionalFormatting sqref="CE265">
    <cfRule type="expression" dxfId="447" priority="14">
      <formula>#REF!&lt;&gt;_xludf.INDIRECT(_xludf.ADDRESS(_xludf.ROW()-200,_xludf.COLUMN()))</formula>
    </cfRule>
  </conditionalFormatting>
  <conditionalFormatting sqref="CC264:CC268">
    <cfRule type="expression" dxfId="446" priority="15">
      <formula>#REF!&lt;&gt;_xludf.INDIRECT(_xludf.ADDRESS(_xludf.ROW()-200,_xludf.COLUMN()))</formula>
    </cfRule>
  </conditionalFormatting>
  <conditionalFormatting sqref="CH279">
    <cfRule type="expression" dxfId="445" priority="20">
      <formula>CI126&lt;&gt;_xludf.INDIRECT(_xludf.ADDRESS(_xludf.ROW()-200,_xludf.COLUMN()))</formula>
    </cfRule>
  </conditionalFormatting>
  <conditionalFormatting sqref="CF265">
    <cfRule type="expression" dxfId="444" priority="22">
      <formula>CD113&lt;&gt;_xludf.INDIRECT(_xludf.ADDRESS(_xludf.ROW()-200,_xludf.COLUMN()))</formula>
    </cfRule>
  </conditionalFormatting>
  <conditionalFormatting sqref="CH269:CH278 CC269:CG286 CH280:CH286">
    <cfRule type="expression" dxfId="443" priority="23">
      <formula>CC117&lt;&gt;_xludf.INDIRECT(_xludf.ADDRESS(_xludf.ROW()-200,_xludf.COLUMN()))</formula>
    </cfRule>
  </conditionalFormatting>
  <conditionalFormatting sqref="CD265:CD268 CE266:CF268 CD264:CH264 CG265:CH268">
    <cfRule type="expression" dxfId="442" priority="24">
      <formula>CC112&lt;&gt;_xludf.INDIRECT(_xludf.ADDRESS(_xludf.ROW()-200,_xludf.COLUMN()))</formula>
    </cfRule>
  </conditionalFormatting>
  <conditionalFormatting sqref="AR226:AR229">
    <cfRule type="expression" dxfId="441" priority="189">
      <formula>AQ116&lt;&gt;_xludf.INDIRECT(_xludf.ADDRESS(_xludf.ROW()-200,_xludf.COLUMN()))</formula>
    </cfRule>
  </conditionalFormatting>
  <conditionalFormatting sqref="AR225:AV225">
    <cfRule type="expression" dxfId="440" priority="190">
      <formula>AQ112&lt;&gt;_xludf.INDIRECT(_xludf.ADDRESS(_xludf.ROW()-200,_xludf.COLUMN()))</formula>
    </cfRule>
  </conditionalFormatting>
  <conditionalFormatting sqref="Q163:Q167">
    <cfRule type="expression" dxfId="439" priority="191">
      <formula>N112&lt;&gt;_xludf.INDIRECT(_xludf.ADDRESS(_xludf.ROW()-200,_xludf.COLUMN()))</formula>
    </cfRule>
  </conditionalFormatting>
  <conditionalFormatting sqref="BA168:BA182">
    <cfRule type="expression" dxfId="438"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437" priority="9">
      <formula>#REF!&lt;&gt;_xludf.INDIRECT(_xludf.ADDRESS(_xludf.ROW()-200,_xludf.COLUMN()))</formula>
    </cfRule>
  </conditionalFormatting>
  <conditionalFormatting sqref="BC119:BC162 BC685:BC728 BC115:BC116 BC681:BC682">
    <cfRule type="expression" dxfId="436" priority="5">
      <formula>#REF!&lt;&gt;_xludf.INDIRECT(_xludf.ADDRESS(_xludf.ROW()-200,_xludf.COLUMN()))</formula>
    </cfRule>
  </conditionalFormatting>
  <conditionalFormatting sqref="BC168:BC182 BC734:BC748">
    <cfRule type="expression" dxfId="435" priority="6">
      <formula>BC23&lt;&gt;_xludf.INDIRECT(_xludf.ADDRESS(_xludf.ROW()-200,_xludf.COLUMN()))</formula>
    </cfRule>
  </conditionalFormatting>
  <conditionalFormatting sqref="BC183:BC185 BC749:BC751">
    <cfRule type="expression" dxfId="434" priority="7">
      <formula>#REF!&lt;&gt;_xludf.INDIRECT(_xludf.ADDRESS(_xludf.ROW()-200,_xludf.COLUMN()))</formula>
    </cfRule>
  </conditionalFormatting>
  <conditionalFormatting sqref="BC163:BC167 BC729:BC733">
    <cfRule type="expression" dxfId="433" priority="8">
      <formula>AZ112&lt;&gt;_xludf.INDIRECT(_xludf.ADDRESS(_xludf.ROW()-200,_xludf.COLUMN()))</formula>
    </cfRule>
  </conditionalFormatting>
  <conditionalFormatting sqref="CO166:CO209 CO162:CO163">
    <cfRule type="expression" dxfId="432" priority="1">
      <formula>#REF!&lt;&gt;_xludf.INDIRECT(_xludf.ADDRESS(_xludf.ROW()-200,_xludf.COLUMN()))</formula>
    </cfRule>
  </conditionalFormatting>
  <conditionalFormatting sqref="CO215:CO229">
    <cfRule type="expression" dxfId="431" priority="2">
      <formula>CO23&lt;&gt;_xludf.INDIRECT(_xludf.ADDRESS(_xludf.ROW()-200,_xludf.COLUMN()))</formula>
    </cfRule>
  </conditionalFormatting>
  <conditionalFormatting sqref="CO230:CO232">
    <cfRule type="expression" dxfId="430" priority="3">
      <formula>#REF!&lt;&gt;_xludf.INDIRECT(_xludf.ADDRESS(_xludf.ROW()-200,_xludf.COLUMN()))</formula>
    </cfRule>
  </conditionalFormatting>
  <conditionalFormatting sqref="CO210:CO214">
    <cfRule type="expression" dxfId="429"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655320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150</xdr:col>
                    <xdr:colOff>655320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7</xdr:col>
                    <xdr:colOff>1470660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abSelected="1" topLeftCell="A11" zoomScale="85" zoomScaleNormal="85" workbookViewId="0">
      <selection activeCell="AB32" sqref="AB32"/>
    </sheetView>
  </sheetViews>
  <sheetFormatPr defaultColWidth="14.44140625" defaultRowHeight="14.4"/>
  <cols>
    <col min="1" max="1" width="43.88671875" style="95" customWidth="1"/>
    <col min="2" max="2" width="47.109375" style="120" customWidth="1"/>
    <col min="3" max="3" width="25.88671875" style="96"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4" customFormat="1" ht="196.95" customHeight="1" thickBot="1">
      <c r="A1" s="107"/>
      <c r="B1" s="108"/>
      <c r="C1" s="109"/>
      <c r="D1" s="128" t="s">
        <v>358</v>
      </c>
      <c r="E1" s="113"/>
      <c r="F1" s="113"/>
      <c r="G1" s="113"/>
      <c r="H1" s="113"/>
      <c r="I1" s="112"/>
      <c r="Q1" s="118" t="s">
        <v>359</v>
      </c>
      <c r="AB1" s="294" t="s">
        <v>360</v>
      </c>
      <c r="AC1" s="61"/>
      <c r="AD1" s="61"/>
      <c r="AE1" s="61"/>
      <c r="AF1" s="61"/>
      <c r="AG1" s="61"/>
      <c r="AH1" s="61"/>
      <c r="AI1" s="61"/>
      <c r="AJ1" s="61"/>
      <c r="AO1" s="112"/>
      <c r="AP1" s="113"/>
      <c r="AQ1" s="113"/>
      <c r="AR1" s="113"/>
      <c r="AS1" s="113"/>
      <c r="AT1" s="112"/>
      <c r="BF1" s="116"/>
      <c r="CA1" s="119"/>
      <c r="CB1" s="113"/>
      <c r="CC1" s="113"/>
      <c r="CD1" s="113"/>
      <c r="CE1" s="132"/>
      <c r="CF1" s="112"/>
    </row>
    <row r="2" spans="1:84" ht="33" customHeight="1">
      <c r="D2" s="130"/>
      <c r="E2" s="130"/>
      <c r="F2" s="130"/>
      <c r="G2" s="135"/>
      <c r="H2" s="135"/>
      <c r="I2" s="135"/>
      <c r="J2" s="135"/>
      <c r="K2" s="130"/>
      <c r="L2" s="130"/>
      <c r="M2" s="130"/>
      <c r="N2" s="130"/>
      <c r="O2" s="135"/>
      <c r="P2" s="135"/>
      <c r="Q2" s="135"/>
      <c r="R2" s="135"/>
      <c r="S2" s="135"/>
      <c r="T2" s="135"/>
      <c r="U2" s="135"/>
      <c r="V2" s="135"/>
      <c r="W2" s="135"/>
      <c r="X2" s="135"/>
      <c r="Y2" s="135"/>
      <c r="Z2" s="135"/>
      <c r="AB2" s="295"/>
      <c r="AC2" s="163"/>
      <c r="AD2" s="163"/>
      <c r="AE2" s="163"/>
      <c r="AF2" s="163"/>
      <c r="AG2" s="163"/>
      <c r="AH2" s="163"/>
      <c r="AI2" s="163"/>
      <c r="AJ2" s="296"/>
      <c r="AK2" s="49"/>
      <c r="AL2" s="49"/>
      <c r="AM2" s="49"/>
      <c r="AN2" s="49"/>
      <c r="AO2" s="49"/>
      <c r="AP2" s="49"/>
      <c r="AQ2" s="49"/>
    </row>
    <row r="3" spans="1:84"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B3" s="297" t="s">
        <v>142</v>
      </c>
      <c r="AC3" s="130"/>
      <c r="AD3" s="130"/>
      <c r="AE3" s="130"/>
      <c r="AF3" s="130"/>
      <c r="AG3" s="130"/>
      <c r="AH3" s="130"/>
      <c r="AI3" s="130"/>
      <c r="AJ3" s="131"/>
      <c r="AK3" s="49"/>
      <c r="AL3" s="49"/>
      <c r="AM3" s="49"/>
      <c r="AN3" s="49"/>
      <c r="AO3" s="49"/>
      <c r="AP3" s="49"/>
      <c r="AQ3" s="49"/>
    </row>
    <row r="4" spans="1:84" ht="15" customHeight="1">
      <c r="A4" s="122" t="s">
        <v>169</v>
      </c>
      <c r="D4" s="130"/>
      <c r="E4" s="130"/>
      <c r="F4" s="130"/>
      <c r="G4" s="130"/>
      <c r="H4" s="130"/>
      <c r="I4" s="130"/>
      <c r="J4" s="130"/>
      <c r="K4" s="130"/>
      <c r="L4" s="130"/>
      <c r="M4" s="130"/>
      <c r="N4" s="135"/>
      <c r="O4" s="135"/>
      <c r="P4" s="135"/>
      <c r="Q4" s="135"/>
      <c r="R4" s="130"/>
      <c r="S4" s="135"/>
      <c r="T4" s="135"/>
      <c r="U4" s="135"/>
      <c r="V4" s="135"/>
      <c r="W4" s="135"/>
      <c r="X4" s="135"/>
      <c r="Y4" s="135"/>
      <c r="Z4" s="135"/>
      <c r="AB4" s="129"/>
      <c r="AC4" s="130"/>
      <c r="AD4" s="130"/>
      <c r="AE4" s="130"/>
      <c r="AF4" s="130"/>
      <c r="AG4" s="130"/>
      <c r="AH4" s="130"/>
      <c r="AI4" s="130"/>
      <c r="AJ4" s="131"/>
      <c r="AK4" s="49"/>
      <c r="AL4" s="49"/>
      <c r="AM4" s="49"/>
      <c r="AN4" s="49"/>
      <c r="AO4" s="49"/>
      <c r="AP4" s="49"/>
      <c r="AQ4" s="49"/>
    </row>
    <row r="5" spans="1:84"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B5" s="77"/>
      <c r="AJ5" s="55"/>
      <c r="AK5" s="49"/>
      <c r="AL5" s="49"/>
      <c r="AM5" s="49"/>
      <c r="AN5" s="49"/>
      <c r="AO5" s="49"/>
      <c r="AP5" s="49"/>
      <c r="AQ5" s="49"/>
    </row>
    <row r="6" spans="1:84">
      <c r="A6" s="49" t="s">
        <v>88</v>
      </c>
      <c r="B6" s="259"/>
      <c r="C6" s="49" t="s">
        <v>57</v>
      </c>
      <c r="D6" s="49" t="s">
        <v>1</v>
      </c>
      <c r="E6" s="49" t="s">
        <v>64</v>
      </c>
      <c r="F6" s="49" t="s">
        <v>61</v>
      </c>
      <c r="G6" s="49" t="s">
        <v>67</v>
      </c>
      <c r="H6" s="49" t="s">
        <v>66</v>
      </c>
      <c r="I6" s="49" t="s">
        <v>58</v>
      </c>
      <c r="J6" s="49" t="s">
        <v>59</v>
      </c>
      <c r="K6" s="100" t="s">
        <v>60</v>
      </c>
      <c r="L6" s="100" t="s">
        <v>63</v>
      </c>
      <c r="M6" s="100" t="s">
        <v>141</v>
      </c>
      <c r="N6" s="100" t="s">
        <v>130</v>
      </c>
      <c r="O6" s="100" t="s">
        <v>131</v>
      </c>
      <c r="P6" s="53"/>
      <c r="Q6" s="49" t="s">
        <v>64</v>
      </c>
      <c r="R6" s="49" t="s">
        <v>129</v>
      </c>
      <c r="S6" s="49" t="s">
        <v>67</v>
      </c>
      <c r="T6" s="49" t="s">
        <v>66</v>
      </c>
      <c r="U6" s="49" t="s">
        <v>65</v>
      </c>
      <c r="V6" s="49" t="s">
        <v>121</v>
      </c>
      <c r="W6" s="49" t="s">
        <v>122</v>
      </c>
      <c r="X6" s="49" t="s">
        <v>188</v>
      </c>
      <c r="Y6" s="49" t="s">
        <v>189</v>
      </c>
      <c r="Z6" s="49" t="s">
        <v>124</v>
      </c>
      <c r="AB6" s="77"/>
      <c r="AI6" s="49"/>
      <c r="AJ6" s="55"/>
      <c r="AK6" s="49"/>
      <c r="AL6" s="49"/>
      <c r="AM6" s="49"/>
      <c r="AN6" s="49"/>
      <c r="AO6" s="49"/>
      <c r="AP6" s="49"/>
      <c r="AQ6" s="49"/>
    </row>
    <row r="7" spans="1:84" ht="15" customHeight="1">
      <c r="A7" s="49" t="s">
        <v>87</v>
      </c>
      <c r="B7" s="259" t="s">
        <v>48</v>
      </c>
      <c r="C7" s="49" t="s">
        <v>57</v>
      </c>
      <c r="D7" s="49">
        <v>1</v>
      </c>
      <c r="E7" s="49" t="s">
        <v>52</v>
      </c>
      <c r="F7" s="49">
        <v>1</v>
      </c>
      <c r="G7" s="51">
        <v>161.47</v>
      </c>
      <c r="H7" s="51">
        <v>161.21</v>
      </c>
      <c r="I7" s="51">
        <v>6.5</v>
      </c>
      <c r="J7" s="51">
        <v>6.5</v>
      </c>
      <c r="K7" s="51">
        <v>46</v>
      </c>
      <c r="L7" s="121">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52</v>
      </c>
      <c r="R7" s="53" t="s">
        <v>391</v>
      </c>
      <c r="S7" s="51">
        <v>161.34</v>
      </c>
      <c r="T7" s="51">
        <v>161.34</v>
      </c>
      <c r="U7" s="49">
        <v>6061</v>
      </c>
      <c r="V7" s="167"/>
      <c r="W7" s="121"/>
      <c r="X7" s="51"/>
      <c r="Y7" s="51"/>
      <c r="Z7" s="49"/>
      <c r="AB7" s="298"/>
      <c r="AI7" s="49"/>
      <c r="AJ7" s="87"/>
      <c r="AK7" s="49"/>
      <c r="AL7" s="49"/>
      <c r="AM7" s="49"/>
      <c r="AN7" s="49"/>
      <c r="AO7" s="49"/>
      <c r="AP7" s="49"/>
      <c r="AQ7" s="49"/>
      <c r="AU7" s="49" t="s">
        <v>128</v>
      </c>
      <c r="BG7" s="133"/>
    </row>
    <row r="8" spans="1:84" ht="15" customHeight="1">
      <c r="A8" s="49" t="s">
        <v>106</v>
      </c>
      <c r="B8" s="259">
        <v>0</v>
      </c>
      <c r="C8" s="49" t="s">
        <v>89</v>
      </c>
      <c r="D8" s="49">
        <v>2</v>
      </c>
      <c r="E8" s="49" t="s">
        <v>52</v>
      </c>
      <c r="F8" s="49">
        <v>2</v>
      </c>
      <c r="G8" s="51">
        <v>161.21</v>
      </c>
      <c r="H8" s="51">
        <v>158.31</v>
      </c>
      <c r="I8" s="51">
        <v>6.5</v>
      </c>
      <c r="J8" s="51">
        <v>6.5</v>
      </c>
      <c r="K8" s="51">
        <v>46</v>
      </c>
      <c r="L8" s="121">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52</v>
      </c>
      <c r="R8" s="53" t="s">
        <v>392</v>
      </c>
      <c r="S8" s="51">
        <v>160.22999999999999</v>
      </c>
      <c r="T8" s="51">
        <v>160.22999999999999</v>
      </c>
      <c r="U8" s="49">
        <v>1428</v>
      </c>
      <c r="V8" s="167"/>
      <c r="W8" s="121"/>
      <c r="X8" s="51"/>
      <c r="Y8" s="51"/>
      <c r="Z8" s="49"/>
      <c r="AB8" s="299" t="s">
        <v>129</v>
      </c>
      <c r="AC8" s="49" t="s">
        <v>95</v>
      </c>
      <c r="AD8" s="49" t="s">
        <v>96</v>
      </c>
      <c r="AE8" s="49" t="s">
        <v>107</v>
      </c>
      <c r="AF8" s="49" t="s">
        <v>112</v>
      </c>
      <c r="AG8" s="49" t="s">
        <v>113</v>
      </c>
      <c r="AH8" s="49" t="s">
        <v>119</v>
      </c>
      <c r="AI8" s="49" t="s">
        <v>118</v>
      </c>
      <c r="AJ8" s="300" t="s">
        <v>19</v>
      </c>
      <c r="AK8" s="49"/>
      <c r="AL8" s="49"/>
      <c r="AM8" s="49"/>
      <c r="AN8" s="49"/>
      <c r="AO8" s="49"/>
      <c r="AP8" s="49"/>
      <c r="AQ8" s="49"/>
    </row>
    <row r="9" spans="1:84" ht="15" customHeight="1">
      <c r="A9" s="49" t="s">
        <v>90</v>
      </c>
      <c r="B9" s="259">
        <v>-43.5</v>
      </c>
      <c r="C9" s="49" t="s">
        <v>89</v>
      </c>
      <c r="D9" s="49">
        <v>3</v>
      </c>
      <c r="E9" s="49" t="s">
        <v>52</v>
      </c>
      <c r="F9" s="49">
        <v>3</v>
      </c>
      <c r="G9" s="51">
        <v>158.31</v>
      </c>
      <c r="H9" s="51">
        <v>157.01</v>
      </c>
      <c r="I9" s="51">
        <v>6.5</v>
      </c>
      <c r="J9" s="51">
        <v>6.5</v>
      </c>
      <c r="K9" s="51">
        <v>46</v>
      </c>
      <c r="L9" s="121">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52</v>
      </c>
      <c r="R9" s="53" t="s">
        <v>393</v>
      </c>
      <c r="S9" s="51">
        <v>159.51</v>
      </c>
      <c r="T9" s="51">
        <v>159.51</v>
      </c>
      <c r="U9" s="49">
        <v>12008</v>
      </c>
      <c r="V9" s="167"/>
      <c r="W9" s="121"/>
      <c r="X9" s="51"/>
      <c r="Y9" s="51"/>
      <c r="Z9" s="49"/>
      <c r="AB9" s="227"/>
      <c r="AC9" s="49">
        <v>21.5</v>
      </c>
      <c r="AD9" s="49">
        <v>276</v>
      </c>
      <c r="AE9" s="49">
        <v>1394251</v>
      </c>
      <c r="AF9" s="49">
        <v>382420000</v>
      </c>
      <c r="AG9" s="49">
        <v>639730000</v>
      </c>
      <c r="AH9" s="49">
        <v>6.46</v>
      </c>
      <c r="AI9" s="49">
        <v>5.74</v>
      </c>
      <c r="AJ9" s="301" t="s">
        <v>345</v>
      </c>
      <c r="AK9" s="49"/>
      <c r="AL9" s="49"/>
      <c r="AM9" s="49"/>
      <c r="AN9" s="49"/>
      <c r="AO9" s="49"/>
      <c r="AP9" s="49"/>
      <c r="AQ9" s="49"/>
    </row>
    <row r="10" spans="1:84" ht="15" customHeight="1">
      <c r="A10" s="165" t="s">
        <v>439</v>
      </c>
      <c r="B10" s="259">
        <v>2.5</v>
      </c>
      <c r="C10" s="165" t="s">
        <v>89</v>
      </c>
      <c r="D10" s="49">
        <v>4</v>
      </c>
      <c r="E10" s="49" t="s">
        <v>52</v>
      </c>
      <c r="F10" s="49">
        <v>4</v>
      </c>
      <c r="G10" s="51">
        <v>157.01</v>
      </c>
      <c r="H10" s="51">
        <v>154.07</v>
      </c>
      <c r="I10" s="51">
        <v>6.5</v>
      </c>
      <c r="J10" s="51">
        <v>6.5</v>
      </c>
      <c r="K10" s="51">
        <v>46</v>
      </c>
      <c r="L10" s="121">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52</v>
      </c>
      <c r="R10" s="53" t="s">
        <v>394</v>
      </c>
      <c r="S10" s="51">
        <v>159.16</v>
      </c>
      <c r="T10" s="51">
        <v>159.16</v>
      </c>
      <c r="U10" s="49">
        <v>17996</v>
      </c>
      <c r="V10" s="167"/>
      <c r="W10" s="121"/>
      <c r="X10" s="51"/>
      <c r="Y10" s="51"/>
      <c r="Z10" s="49"/>
      <c r="AB10" s="77"/>
      <c r="AI10" s="49"/>
      <c r="AJ10" s="300"/>
      <c r="AK10" s="49"/>
      <c r="AL10" s="49"/>
      <c r="AM10" s="49"/>
      <c r="AN10" s="49"/>
      <c r="AO10" s="49"/>
      <c r="AP10" s="49"/>
      <c r="AQ10" s="49"/>
    </row>
    <row r="11" spans="1:84" ht="16.95" customHeight="1">
      <c r="A11" s="165" t="s">
        <v>438</v>
      </c>
      <c r="B11" s="259" t="s">
        <v>440</v>
      </c>
      <c r="C11" s="165" t="s">
        <v>57</v>
      </c>
      <c r="D11" s="49">
        <v>5</v>
      </c>
      <c r="E11" s="49" t="s">
        <v>52</v>
      </c>
      <c r="F11" s="49">
        <v>5</v>
      </c>
      <c r="G11" s="51">
        <v>154.07</v>
      </c>
      <c r="H11" s="51">
        <v>151.13</v>
      </c>
      <c r="I11" s="51">
        <v>6.49</v>
      </c>
      <c r="J11" s="51">
        <v>6.49</v>
      </c>
      <c r="K11" s="51">
        <v>32</v>
      </c>
      <c r="L11" s="121">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52</v>
      </c>
      <c r="R11" s="53" t="s">
        <v>393</v>
      </c>
      <c r="S11" s="51">
        <v>155.87</v>
      </c>
      <c r="T11" s="51">
        <v>155.87</v>
      </c>
      <c r="U11" s="49">
        <v>12209</v>
      </c>
      <c r="V11" s="167"/>
      <c r="W11" s="121"/>
      <c r="X11" s="51"/>
      <c r="Y11" s="51"/>
      <c r="Z11" s="49"/>
      <c r="AI11" s="49"/>
      <c r="AJ11" s="300"/>
      <c r="AK11" s="49"/>
      <c r="AL11" s="49"/>
      <c r="AM11" s="49"/>
      <c r="AN11" s="49"/>
      <c r="AO11" s="49"/>
      <c r="AP11" s="49"/>
      <c r="AQ11" s="49"/>
    </row>
    <row r="12" spans="1:84">
      <c r="D12" s="49">
        <v>6</v>
      </c>
      <c r="E12" s="49" t="s">
        <v>52</v>
      </c>
      <c r="F12" s="49">
        <v>6</v>
      </c>
      <c r="G12" s="51">
        <v>151.13</v>
      </c>
      <c r="H12" s="51">
        <v>148.57</v>
      </c>
      <c r="I12" s="51">
        <v>6.48</v>
      </c>
      <c r="J12" s="51">
        <v>6.48</v>
      </c>
      <c r="K12" s="51">
        <v>24</v>
      </c>
      <c r="L12" s="121">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52</v>
      </c>
      <c r="R12" s="53" t="s">
        <v>394</v>
      </c>
      <c r="S12" s="51">
        <v>155.52000000000001</v>
      </c>
      <c r="T12" s="51">
        <v>155.52000000000001</v>
      </c>
      <c r="U12" s="49">
        <v>17996</v>
      </c>
      <c r="V12" s="167"/>
      <c r="W12" s="121"/>
      <c r="X12" s="51"/>
      <c r="Y12" s="51"/>
      <c r="Z12" s="49"/>
      <c r="AB12" s="77"/>
      <c r="AI12" s="49"/>
      <c r="AJ12" s="300"/>
      <c r="AK12" s="49"/>
      <c r="AL12" s="49"/>
      <c r="AM12" s="49"/>
      <c r="AN12" s="49"/>
      <c r="AO12" s="49"/>
      <c r="AP12" s="49"/>
      <c r="AQ12" s="49"/>
    </row>
    <row r="13" spans="1:84" ht="15.6">
      <c r="A13" s="165" t="s">
        <v>267</v>
      </c>
      <c r="B13" s="201">
        <f xml:space="preserve"> INDEX(WHOLE_STRUCTURE[Top '[m']], 1) + INDEX(RNA[Vertical Offset TT to HH '[m']],1)</f>
        <v>167.93</v>
      </c>
      <c r="C13" s="165" t="s">
        <v>89</v>
      </c>
      <c r="D13" s="49">
        <v>7</v>
      </c>
      <c r="E13" s="49" t="s">
        <v>52</v>
      </c>
      <c r="F13" s="49">
        <v>7</v>
      </c>
      <c r="G13" s="51">
        <v>148.57</v>
      </c>
      <c r="H13" s="51">
        <v>146.01</v>
      </c>
      <c r="I13" s="51">
        <v>6.48</v>
      </c>
      <c r="J13" s="51">
        <v>6.48</v>
      </c>
      <c r="K13" s="51">
        <v>30</v>
      </c>
      <c r="L13" s="121">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52</v>
      </c>
      <c r="R13" s="53" t="s">
        <v>395</v>
      </c>
      <c r="S13" s="51">
        <v>153.22</v>
      </c>
      <c r="T13" s="51">
        <v>153.22</v>
      </c>
      <c r="U13" s="49">
        <v>1440</v>
      </c>
      <c r="V13" s="167"/>
      <c r="W13" s="121"/>
      <c r="X13" s="51"/>
      <c r="Y13" s="51"/>
      <c r="Z13" s="49"/>
      <c r="AB13" s="326"/>
      <c r="AI13" s="49"/>
      <c r="AJ13" s="300"/>
      <c r="AK13" s="49"/>
      <c r="AL13" s="49"/>
      <c r="AM13" s="49"/>
      <c r="AN13" s="49"/>
      <c r="AO13" s="49"/>
      <c r="AP13" s="49"/>
      <c r="AQ13" s="49"/>
    </row>
    <row r="14" spans="1:84">
      <c r="A14" s="311"/>
      <c r="B14" s="312"/>
      <c r="C14" s="313"/>
      <c r="D14" s="49">
        <v>8</v>
      </c>
      <c r="E14" s="49" t="s">
        <v>52</v>
      </c>
      <c r="F14" s="49">
        <v>8</v>
      </c>
      <c r="G14" s="51">
        <v>146.01</v>
      </c>
      <c r="H14" s="51">
        <v>143.41999999999999</v>
      </c>
      <c r="I14" s="51">
        <v>6.49</v>
      </c>
      <c r="J14" s="51">
        <v>6.5</v>
      </c>
      <c r="K14" s="51">
        <v>32</v>
      </c>
      <c r="L14" s="121">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52</v>
      </c>
      <c r="R14" s="53" t="s">
        <v>396</v>
      </c>
      <c r="S14" s="51">
        <v>152.37</v>
      </c>
      <c r="T14" s="51">
        <v>152.37</v>
      </c>
      <c r="U14" s="49">
        <v>2104</v>
      </c>
      <c r="V14" s="167"/>
      <c r="W14" s="121"/>
      <c r="X14" s="51"/>
      <c r="Y14" s="51"/>
      <c r="Z14" s="49"/>
      <c r="AD14" s="193" t="s">
        <v>66</v>
      </c>
      <c r="AE14" s="49" t="s">
        <v>67</v>
      </c>
      <c r="AF14" s="49" t="s">
        <v>71</v>
      </c>
      <c r="AG14" s="49" t="s">
        <v>127</v>
      </c>
      <c r="AH14" s="49" t="s">
        <v>126</v>
      </c>
      <c r="AI14" s="49"/>
      <c r="AJ14" s="300"/>
      <c r="AK14" s="49"/>
      <c r="AL14" s="49"/>
      <c r="AM14" s="49"/>
      <c r="AN14" s="49"/>
      <c r="AO14" s="49"/>
      <c r="AP14" s="49"/>
      <c r="AQ14" s="49"/>
    </row>
    <row r="15" spans="1:84">
      <c r="A15" s="311"/>
      <c r="B15" s="312"/>
      <c r="C15" s="313"/>
      <c r="D15" s="49">
        <v>9</v>
      </c>
      <c r="E15" s="49" t="s">
        <v>52</v>
      </c>
      <c r="F15" s="49">
        <v>9</v>
      </c>
      <c r="G15" s="51">
        <v>143.41999999999999</v>
      </c>
      <c r="H15" s="51">
        <v>143.27000000000001</v>
      </c>
      <c r="I15" s="51">
        <v>6.5</v>
      </c>
      <c r="J15" s="51">
        <v>6.5</v>
      </c>
      <c r="K15" s="51">
        <v>32</v>
      </c>
      <c r="L15" s="121">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52</v>
      </c>
      <c r="R15" s="53" t="s">
        <v>398</v>
      </c>
      <c r="S15" s="51">
        <v>152.37</v>
      </c>
      <c r="T15" s="51">
        <v>152.37</v>
      </c>
      <c r="U15" s="49">
        <v>773</v>
      </c>
      <c r="V15" s="167"/>
      <c r="W15" s="121"/>
      <c r="X15" s="51"/>
      <c r="Y15" s="51"/>
      <c r="Z15" s="49"/>
      <c r="AD15" s="193">
        <v>4.5</v>
      </c>
      <c r="AE15" s="49">
        <v>0.5</v>
      </c>
      <c r="AF15" s="49">
        <v>150</v>
      </c>
      <c r="AG15" s="49">
        <v>1325</v>
      </c>
      <c r="AH15" s="49">
        <v>0</v>
      </c>
      <c r="AI15" s="49"/>
      <c r="AJ15" s="300"/>
      <c r="AK15" s="49"/>
      <c r="AL15" s="49"/>
      <c r="AM15" s="49"/>
      <c r="AN15" s="49"/>
      <c r="AO15" s="49"/>
      <c r="AP15" s="49"/>
      <c r="AQ15" s="49"/>
    </row>
    <row r="16" spans="1:84">
      <c r="A16" s="311"/>
      <c r="B16" s="312"/>
      <c r="C16" s="313"/>
      <c r="D16" s="49">
        <v>10</v>
      </c>
      <c r="E16" s="49" t="s">
        <v>52</v>
      </c>
      <c r="F16" s="49">
        <v>10</v>
      </c>
      <c r="G16" s="51">
        <v>143.27000000000001</v>
      </c>
      <c r="H16" s="51">
        <v>143.13</v>
      </c>
      <c r="I16" s="51">
        <v>6.5</v>
      </c>
      <c r="J16" s="51">
        <v>6.5</v>
      </c>
      <c r="K16" s="51">
        <v>32</v>
      </c>
      <c r="L16" s="121">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52</v>
      </c>
      <c r="R16" s="53" t="s">
        <v>397</v>
      </c>
      <c r="S16" s="51">
        <v>152.37</v>
      </c>
      <c r="T16" s="51">
        <v>152.37</v>
      </c>
      <c r="U16" s="49">
        <v>2836</v>
      </c>
      <c r="V16" s="167"/>
      <c r="W16" s="121"/>
      <c r="X16" s="51"/>
      <c r="Y16" s="51"/>
      <c r="Z16" s="49"/>
      <c r="AD16" s="193">
        <v>0.5</v>
      </c>
      <c r="AE16" s="49">
        <v>-7.5</v>
      </c>
      <c r="AF16" s="49">
        <v>100</v>
      </c>
      <c r="AG16" s="49">
        <v>1325</v>
      </c>
      <c r="AH16" s="49">
        <v>0</v>
      </c>
      <c r="AI16" s="49"/>
      <c r="AJ16" s="300"/>
      <c r="AK16" s="49"/>
      <c r="AL16" s="49"/>
      <c r="AM16" s="49"/>
      <c r="AN16" s="49"/>
      <c r="AO16" s="49"/>
      <c r="AP16" s="49"/>
      <c r="AQ16" s="49"/>
    </row>
    <row r="17" spans="1:58">
      <c r="A17" s="311"/>
      <c r="B17" s="312"/>
      <c r="C17" s="313"/>
      <c r="D17" s="49">
        <v>11</v>
      </c>
      <c r="E17" s="49" t="s">
        <v>52</v>
      </c>
      <c r="F17" s="49">
        <v>11</v>
      </c>
      <c r="G17" s="51">
        <v>143.13</v>
      </c>
      <c r="H17" s="51">
        <v>140.79</v>
      </c>
      <c r="I17" s="51">
        <v>6.5</v>
      </c>
      <c r="J17" s="51">
        <v>6.63</v>
      </c>
      <c r="K17" s="51">
        <v>32</v>
      </c>
      <c r="L17" s="121">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52</v>
      </c>
      <c r="R17" s="53" t="s">
        <v>399</v>
      </c>
      <c r="S17" s="51">
        <v>152.22999999999999</v>
      </c>
      <c r="T17" s="51">
        <v>152.22999999999999</v>
      </c>
      <c r="U17" s="49">
        <v>910</v>
      </c>
      <c r="V17" s="167"/>
      <c r="W17" s="121"/>
      <c r="X17" s="51"/>
      <c r="Y17" s="51"/>
      <c r="Z17" s="49"/>
      <c r="AD17" s="193">
        <v>-7.5</v>
      </c>
      <c r="AE17" s="49">
        <v>-37.5</v>
      </c>
      <c r="AF17" s="49">
        <v>100</v>
      </c>
      <c r="AG17" s="49">
        <v>1325</v>
      </c>
      <c r="AH17" s="49">
        <v>0</v>
      </c>
      <c r="AI17" s="49"/>
      <c r="AJ17" s="300"/>
      <c r="AK17" s="49"/>
      <c r="AL17" s="49"/>
      <c r="AM17" s="49"/>
      <c r="AN17" s="49"/>
      <c r="AO17" s="49"/>
      <c r="AP17" s="49"/>
      <c r="AQ17" s="49"/>
      <c r="AY17" s="49" t="str">
        <f>IF(ISBLANK(AZ17),"",AC24)</f>
        <v/>
      </c>
    </row>
    <row r="18" spans="1:58">
      <c r="A18" s="311"/>
      <c r="B18" s="312"/>
      <c r="C18" s="313"/>
      <c r="D18" s="49">
        <v>12</v>
      </c>
      <c r="E18" s="49" t="s">
        <v>52</v>
      </c>
      <c r="F18" s="49">
        <v>12</v>
      </c>
      <c r="G18" s="51">
        <v>140.79</v>
      </c>
      <c r="H18" s="51">
        <v>138.49</v>
      </c>
      <c r="I18" s="51">
        <v>6.62</v>
      </c>
      <c r="J18" s="51">
        <v>6.75</v>
      </c>
      <c r="K18" s="51">
        <v>28</v>
      </c>
      <c r="L18" s="121">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52</v>
      </c>
      <c r="R18" s="53" t="s">
        <v>390</v>
      </c>
      <c r="S18" s="51">
        <v>151.08000000000001</v>
      </c>
      <c r="T18" s="51">
        <v>151.08000000000001</v>
      </c>
      <c r="U18" s="49">
        <v>5000</v>
      </c>
      <c r="V18" s="167"/>
      <c r="W18" s="121"/>
      <c r="X18" s="51"/>
      <c r="Y18" s="51"/>
      <c r="Z18" s="49"/>
      <c r="AD18" s="193">
        <v>-37.5</v>
      </c>
      <c r="AE18" s="49">
        <v>-41</v>
      </c>
      <c r="AF18" s="49">
        <v>50</v>
      </c>
      <c r="AG18" s="49">
        <v>1325</v>
      </c>
      <c r="AH18" s="49">
        <v>0</v>
      </c>
      <c r="AI18" s="49"/>
      <c r="AJ18" s="300"/>
      <c r="AK18" s="49"/>
      <c r="AL18" s="49"/>
      <c r="AM18" s="49"/>
      <c r="AN18" s="49"/>
      <c r="AO18" s="49"/>
      <c r="AP18" s="49"/>
      <c r="AQ18" s="49"/>
    </row>
    <row r="19" spans="1:58">
      <c r="A19" s="311"/>
      <c r="B19" s="312"/>
      <c r="C19" s="313"/>
      <c r="D19" s="49">
        <v>13</v>
      </c>
      <c r="E19" s="49" t="s">
        <v>52</v>
      </c>
      <c r="F19" s="49">
        <v>13</v>
      </c>
      <c r="G19" s="51">
        <v>138.49</v>
      </c>
      <c r="H19" s="51">
        <v>136.19</v>
      </c>
      <c r="I19" s="51">
        <v>6.75</v>
      </c>
      <c r="J19" s="51">
        <v>6.87</v>
      </c>
      <c r="K19" s="51">
        <v>28</v>
      </c>
      <c r="L19" s="121">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52</v>
      </c>
      <c r="R19" s="53" t="s">
        <v>400</v>
      </c>
      <c r="S19" s="51">
        <v>148.27000000000001</v>
      </c>
      <c r="T19" s="51">
        <v>148.27000000000001</v>
      </c>
      <c r="U19" s="49">
        <v>455</v>
      </c>
      <c r="V19" s="167"/>
      <c r="W19" s="121"/>
      <c r="X19" s="51"/>
      <c r="Y19" s="51"/>
      <c r="Z19" s="49"/>
      <c r="AB19" s="299"/>
      <c r="AI19" s="49"/>
      <c r="AJ19" s="300"/>
      <c r="AK19" s="49"/>
      <c r="AL19" s="49"/>
      <c r="AM19" s="49"/>
      <c r="AN19" s="49"/>
      <c r="AO19" s="49"/>
      <c r="AP19" s="49"/>
      <c r="AQ19" s="49"/>
    </row>
    <row r="20" spans="1:58">
      <c r="A20" s="311"/>
      <c r="B20" s="312"/>
      <c r="C20" s="313"/>
      <c r="D20" s="49">
        <v>14</v>
      </c>
      <c r="E20" s="49" t="s">
        <v>52</v>
      </c>
      <c r="F20" s="49">
        <v>14</v>
      </c>
      <c r="G20" s="51">
        <v>136.19</v>
      </c>
      <c r="H20" s="51">
        <v>133.88</v>
      </c>
      <c r="I20" s="51">
        <v>6.87</v>
      </c>
      <c r="J20" s="51">
        <v>7</v>
      </c>
      <c r="K20" s="51">
        <v>28</v>
      </c>
      <c r="L20" s="121">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52</v>
      </c>
      <c r="R20" s="53" t="s">
        <v>401</v>
      </c>
      <c r="S20" s="51">
        <v>146.19</v>
      </c>
      <c r="T20" s="51">
        <v>146.19</v>
      </c>
      <c r="U20" s="49">
        <v>7201</v>
      </c>
      <c r="V20" s="167"/>
      <c r="W20" s="121"/>
      <c r="X20" s="51"/>
      <c r="Y20" s="51"/>
      <c r="Z20" s="49"/>
      <c r="AB20" s="299"/>
      <c r="AI20" s="49"/>
      <c r="AJ20" s="300"/>
      <c r="AK20" s="49"/>
      <c r="AL20" s="49"/>
      <c r="AM20" s="49"/>
      <c r="AN20" s="49"/>
      <c r="AO20" s="49"/>
      <c r="AP20" s="49"/>
      <c r="AQ20" s="49"/>
    </row>
    <row r="21" spans="1:58" ht="15.6">
      <c r="A21" s="311"/>
      <c r="B21" s="312"/>
      <c r="C21" s="313"/>
      <c r="D21" s="49">
        <v>15</v>
      </c>
      <c r="E21" s="49" t="s">
        <v>52</v>
      </c>
      <c r="F21" s="49">
        <v>15</v>
      </c>
      <c r="G21" s="51">
        <v>133.88</v>
      </c>
      <c r="H21" s="51">
        <v>131.58000000000001</v>
      </c>
      <c r="I21" s="51">
        <v>7</v>
      </c>
      <c r="J21" s="51">
        <v>7.12</v>
      </c>
      <c r="K21" s="51">
        <v>28</v>
      </c>
      <c r="L21" s="121">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52</v>
      </c>
      <c r="R21" s="53" t="s">
        <v>402</v>
      </c>
      <c r="S21" s="51">
        <v>143.34</v>
      </c>
      <c r="T21" s="51">
        <v>143.34</v>
      </c>
      <c r="U21" s="49">
        <v>4525</v>
      </c>
      <c r="V21" s="167"/>
      <c r="W21" s="121"/>
      <c r="X21" s="51"/>
      <c r="Y21" s="51"/>
      <c r="Z21" s="49"/>
      <c r="AB21" s="309"/>
      <c r="AI21" s="49"/>
      <c r="AJ21" s="300"/>
      <c r="AK21" s="49"/>
      <c r="AL21" s="49"/>
      <c r="AM21" s="49"/>
      <c r="AN21" s="49"/>
      <c r="AO21" s="49"/>
      <c r="AP21" s="49"/>
      <c r="AQ21" s="49"/>
      <c r="BF21" s="77" t="s">
        <v>170</v>
      </c>
    </row>
    <row r="22" spans="1:58">
      <c r="A22" s="311"/>
      <c r="B22" s="312"/>
      <c r="C22" s="313"/>
      <c r="D22" s="49">
        <v>16</v>
      </c>
      <c r="E22" s="49" t="s">
        <v>52</v>
      </c>
      <c r="F22" s="49">
        <v>16</v>
      </c>
      <c r="G22" s="51">
        <v>131.58000000000001</v>
      </c>
      <c r="H22" s="51">
        <v>129.28</v>
      </c>
      <c r="I22" s="51">
        <v>7.12</v>
      </c>
      <c r="J22" s="51">
        <v>7.24</v>
      </c>
      <c r="K22" s="51">
        <v>29</v>
      </c>
      <c r="L22" s="121">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52</v>
      </c>
      <c r="R22" s="53" t="s">
        <v>403</v>
      </c>
      <c r="S22" s="51">
        <v>143.19999999999999</v>
      </c>
      <c r="T22" s="51">
        <v>143.19999999999999</v>
      </c>
      <c r="U22" s="49">
        <v>4525</v>
      </c>
      <c r="V22" s="167"/>
      <c r="W22" s="121"/>
      <c r="X22" s="51"/>
      <c r="Y22" s="51"/>
      <c r="Z22" s="49"/>
      <c r="AB22" s="299" t="s">
        <v>66</v>
      </c>
      <c r="AC22" s="49" t="s">
        <v>67</v>
      </c>
      <c r="AD22" s="49" t="s">
        <v>17</v>
      </c>
      <c r="AE22" s="49" t="s">
        <v>18</v>
      </c>
      <c r="AI22" s="49"/>
      <c r="AJ22" s="300"/>
      <c r="AK22" s="49"/>
      <c r="AL22" s="49"/>
      <c r="AM22" s="49"/>
      <c r="AN22" s="49"/>
      <c r="AO22" s="49"/>
      <c r="AP22" s="49"/>
      <c r="AQ22" s="49"/>
    </row>
    <row r="23" spans="1:58" ht="16.5" customHeight="1">
      <c r="A23" s="311"/>
      <c r="B23" s="312"/>
      <c r="C23" s="313"/>
      <c r="D23" s="49">
        <v>17</v>
      </c>
      <c r="E23" s="49" t="s">
        <v>52</v>
      </c>
      <c r="F23" s="49">
        <v>17</v>
      </c>
      <c r="G23" s="51">
        <v>129.28</v>
      </c>
      <c r="H23" s="51">
        <v>126.98</v>
      </c>
      <c r="I23" s="51">
        <v>7.24</v>
      </c>
      <c r="J23" s="51">
        <v>7.37</v>
      </c>
      <c r="K23" s="51">
        <v>29</v>
      </c>
      <c r="L23" s="121">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52</v>
      </c>
      <c r="R23" s="53" t="s">
        <v>404</v>
      </c>
      <c r="S23" s="51">
        <v>141.87</v>
      </c>
      <c r="T23" s="51">
        <v>141.87</v>
      </c>
      <c r="U23" s="49">
        <v>5941</v>
      </c>
      <c r="V23" s="167"/>
      <c r="W23" s="121"/>
      <c r="X23" s="51"/>
      <c r="Y23" s="51"/>
      <c r="Z23" s="49"/>
      <c r="AB23" s="299"/>
      <c r="AC23" s="49">
        <v>6.5</v>
      </c>
      <c r="AD23" s="49">
        <v>0.9</v>
      </c>
      <c r="AE23" s="49">
        <v>2</v>
      </c>
      <c r="AI23" s="49"/>
      <c r="AJ23" s="300"/>
      <c r="AK23" s="49"/>
      <c r="AL23" s="49"/>
      <c r="AM23" s="49"/>
      <c r="AN23" s="49"/>
      <c r="AO23" s="49"/>
      <c r="AP23" s="49"/>
      <c r="AQ23" s="49"/>
    </row>
    <row r="24" spans="1:58">
      <c r="A24" s="311"/>
      <c r="B24" s="312"/>
      <c r="C24" s="313"/>
      <c r="D24" s="49">
        <v>18</v>
      </c>
      <c r="E24" s="49" t="s">
        <v>52</v>
      </c>
      <c r="F24" s="49">
        <v>18</v>
      </c>
      <c r="G24" s="51">
        <v>126.98</v>
      </c>
      <c r="H24" s="51">
        <v>124.68</v>
      </c>
      <c r="I24" s="51">
        <v>7.37</v>
      </c>
      <c r="J24" s="51">
        <v>7.49</v>
      </c>
      <c r="K24" s="51">
        <v>29</v>
      </c>
      <c r="L24" s="121">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52</v>
      </c>
      <c r="R24" s="53" t="s">
        <v>407</v>
      </c>
      <c r="S24" s="51">
        <v>129.27000000000001</v>
      </c>
      <c r="T24" s="51">
        <v>129.27000000000001</v>
      </c>
      <c r="U24" s="49">
        <v>1327</v>
      </c>
      <c r="V24" s="167"/>
      <c r="W24" s="121"/>
      <c r="X24" s="51"/>
      <c r="Y24" s="51"/>
      <c r="Z24" s="49"/>
      <c r="AB24" s="299"/>
      <c r="AC24" s="49">
        <v>-22</v>
      </c>
      <c r="AD24" s="49">
        <v>0.9</v>
      </c>
      <c r="AE24" s="49">
        <v>2</v>
      </c>
      <c r="AI24" s="49"/>
      <c r="AJ24" s="300"/>
      <c r="AK24" s="49"/>
      <c r="AL24" s="49"/>
      <c r="AM24" s="49"/>
      <c r="AN24" s="49"/>
      <c r="AO24" s="49"/>
      <c r="AP24" s="49"/>
      <c r="AQ24" s="49"/>
    </row>
    <row r="25" spans="1:58">
      <c r="A25" s="311"/>
      <c r="B25" s="312"/>
      <c r="C25" s="313"/>
      <c r="D25" s="49">
        <v>19</v>
      </c>
      <c r="E25" s="49" t="s">
        <v>52</v>
      </c>
      <c r="F25" s="49">
        <v>19</v>
      </c>
      <c r="G25" s="51">
        <v>124.68</v>
      </c>
      <c r="H25" s="51">
        <v>122.38</v>
      </c>
      <c r="I25" s="51">
        <v>7.49</v>
      </c>
      <c r="J25" s="51">
        <v>7.62</v>
      </c>
      <c r="K25" s="51">
        <v>30</v>
      </c>
      <c r="L25" s="121">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52</v>
      </c>
      <c r="R25" s="53" t="s">
        <v>405</v>
      </c>
      <c r="S25" s="51">
        <v>129.27000000000001</v>
      </c>
      <c r="T25" s="51">
        <v>129.27000000000001</v>
      </c>
      <c r="U25" s="49">
        <v>1008</v>
      </c>
      <c r="V25" s="167"/>
      <c r="W25" s="121"/>
      <c r="X25" s="51"/>
      <c r="Y25" s="51"/>
      <c r="Z25" s="49"/>
      <c r="AB25" s="299"/>
      <c r="AI25" s="49"/>
      <c r="AJ25" s="300"/>
      <c r="AK25" s="49"/>
      <c r="AL25" s="49"/>
      <c r="AM25" s="49"/>
      <c r="AN25" s="49"/>
      <c r="AO25" s="49"/>
      <c r="AP25" s="49"/>
      <c r="AQ25" s="49"/>
    </row>
    <row r="26" spans="1:58" ht="15.6">
      <c r="A26" s="311"/>
      <c r="B26" s="312"/>
      <c r="C26" s="313"/>
      <c r="D26" s="49">
        <v>20</v>
      </c>
      <c r="E26" s="49" t="s">
        <v>52</v>
      </c>
      <c r="F26" s="49">
        <v>20</v>
      </c>
      <c r="G26" s="51">
        <v>122.38</v>
      </c>
      <c r="H26" s="51">
        <v>120.07</v>
      </c>
      <c r="I26" s="51">
        <v>7.62</v>
      </c>
      <c r="J26" s="51">
        <v>7.74</v>
      </c>
      <c r="K26" s="51">
        <v>30</v>
      </c>
      <c r="L26" s="121">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52</v>
      </c>
      <c r="R26" s="53" t="s">
        <v>406</v>
      </c>
      <c r="S26" s="51">
        <v>129.27000000000001</v>
      </c>
      <c r="T26" s="51">
        <v>129.27000000000001</v>
      </c>
      <c r="U26" s="49">
        <v>6854</v>
      </c>
      <c r="V26" s="167"/>
      <c r="W26" s="121"/>
      <c r="X26" s="51"/>
      <c r="Y26" s="51"/>
      <c r="Z26" s="49"/>
      <c r="AB26" s="310"/>
      <c r="AI26" s="49"/>
      <c r="AJ26" s="300"/>
      <c r="AK26" s="49"/>
      <c r="AL26" s="49"/>
      <c r="AM26" s="49"/>
      <c r="AN26" s="49"/>
      <c r="AO26" s="49"/>
      <c r="AP26" s="49"/>
      <c r="AQ26" s="49"/>
    </row>
    <row r="27" spans="1:58" ht="21">
      <c r="A27" s="97" t="s">
        <v>143</v>
      </c>
      <c r="D27" s="49">
        <v>21</v>
      </c>
      <c r="E27" s="49" t="s">
        <v>52</v>
      </c>
      <c r="F27" s="49">
        <v>21</v>
      </c>
      <c r="G27" s="51">
        <v>120.07</v>
      </c>
      <c r="H27" s="51">
        <v>117.77</v>
      </c>
      <c r="I27" s="51">
        <v>7.74</v>
      </c>
      <c r="J27" s="51">
        <v>7.87</v>
      </c>
      <c r="K27" s="51">
        <v>30</v>
      </c>
      <c r="L27" s="121">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52</v>
      </c>
      <c r="R27" s="53" t="s">
        <v>408</v>
      </c>
      <c r="S27" s="51">
        <v>115.34</v>
      </c>
      <c r="T27" s="51">
        <v>115.34</v>
      </c>
      <c r="U27" s="49">
        <v>6660</v>
      </c>
      <c r="V27" s="167"/>
      <c r="W27" s="121"/>
      <c r="X27" s="51"/>
      <c r="Y27" s="51"/>
      <c r="Z27" s="49"/>
      <c r="AB27" s="299" t="s">
        <v>64</v>
      </c>
      <c r="AC27" s="49" t="s">
        <v>68</v>
      </c>
      <c r="AD27" s="49" t="s">
        <v>86</v>
      </c>
      <c r="AE27" s="49" t="s">
        <v>19</v>
      </c>
      <c r="AI27" s="49"/>
      <c r="AJ27" s="300"/>
      <c r="AK27" s="49"/>
      <c r="AL27" s="49"/>
      <c r="AM27" s="49"/>
      <c r="AN27" s="49"/>
      <c r="AO27" s="49"/>
      <c r="AP27" s="49"/>
      <c r="AQ27" s="49"/>
    </row>
    <row r="28" spans="1:58" ht="15.6" customHeight="1">
      <c r="A28" s="94" t="s">
        <v>94</v>
      </c>
      <c r="B28" s="49" t="s">
        <v>86</v>
      </c>
      <c r="C28" s="87" t="s">
        <v>76</v>
      </c>
      <c r="D28" s="49">
        <v>22</v>
      </c>
      <c r="E28" s="49" t="s">
        <v>52</v>
      </c>
      <c r="F28" s="49">
        <v>22</v>
      </c>
      <c r="G28" s="51">
        <v>117.77</v>
      </c>
      <c r="H28" s="51">
        <v>115.42</v>
      </c>
      <c r="I28" s="51">
        <v>7.87</v>
      </c>
      <c r="J28" s="51">
        <v>8</v>
      </c>
      <c r="K28" s="51">
        <v>36</v>
      </c>
      <c r="L28" s="121">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52</v>
      </c>
      <c r="R28" s="53" t="s">
        <v>409</v>
      </c>
      <c r="S28" s="51">
        <v>115.2</v>
      </c>
      <c r="T28" s="51">
        <v>115.2</v>
      </c>
      <c r="U28" s="49">
        <v>6660</v>
      </c>
      <c r="V28" s="167"/>
      <c r="W28" s="121"/>
      <c r="X28" s="51"/>
      <c r="Y28" s="51"/>
      <c r="Z28" s="49"/>
      <c r="AB28" s="299"/>
      <c r="AI28" s="49"/>
      <c r="AJ28" s="300"/>
      <c r="AK28" s="49"/>
      <c r="AL28" s="49"/>
      <c r="AM28" s="49"/>
      <c r="AN28" s="49"/>
      <c r="AO28" s="49"/>
      <c r="AP28" s="49"/>
      <c r="AQ28" s="49"/>
    </row>
    <row r="29" spans="1:58">
      <c r="A29" s="54" t="s">
        <v>334</v>
      </c>
      <c r="B29" s="121">
        <f>SUMIF(WHOLE_STRUCTURE[Affiliation], "TOWER", L7:L2253)</f>
        <v>1324.6934337173971</v>
      </c>
      <c r="C29" s="87" t="s">
        <v>6</v>
      </c>
      <c r="D29" s="49">
        <v>23</v>
      </c>
      <c r="E29" s="49" t="s">
        <v>52</v>
      </c>
      <c r="F29" s="49">
        <v>23</v>
      </c>
      <c r="G29" s="51">
        <v>115.42</v>
      </c>
      <c r="H29" s="51">
        <v>115.27</v>
      </c>
      <c r="I29" s="51">
        <v>8</v>
      </c>
      <c r="J29" s="51">
        <v>8</v>
      </c>
      <c r="K29" s="51">
        <v>36</v>
      </c>
      <c r="L29" s="121">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52</v>
      </c>
      <c r="R29" s="53" t="s">
        <v>410</v>
      </c>
      <c r="S29" s="51">
        <v>113.87</v>
      </c>
      <c r="T29" s="51">
        <v>113.87</v>
      </c>
      <c r="U29" s="49">
        <v>9000</v>
      </c>
      <c r="V29" s="167"/>
      <c r="W29" s="121"/>
      <c r="X29" s="51"/>
      <c r="Y29" s="51"/>
      <c r="Z29" s="49"/>
      <c r="AB29" s="299"/>
      <c r="AI29" s="49"/>
      <c r="AJ29" s="300"/>
      <c r="AK29" s="49"/>
      <c r="AL29" s="49"/>
      <c r="AM29" s="49"/>
      <c r="AN29" s="49"/>
      <c r="AO29" s="49"/>
      <c r="AP29" s="49"/>
      <c r="AQ29" s="49"/>
    </row>
    <row r="30" spans="1:58">
      <c r="A30" s="54" t="s">
        <v>335</v>
      </c>
      <c r="B30" s="121">
        <f>SUMIF(WHOLE_STRUCTURE[Affiliation], "TP", L7:L2252)</f>
        <v>368.5699667265763</v>
      </c>
      <c r="C30" s="87" t="s">
        <v>6</v>
      </c>
      <c r="D30" s="49">
        <v>24</v>
      </c>
      <c r="E30" s="49" t="s">
        <v>52</v>
      </c>
      <c r="F30" s="49">
        <v>24</v>
      </c>
      <c r="G30" s="51">
        <v>115.27</v>
      </c>
      <c r="H30" s="51">
        <v>115.12</v>
      </c>
      <c r="I30" s="51">
        <v>8</v>
      </c>
      <c r="J30" s="51">
        <v>8</v>
      </c>
      <c r="K30" s="51">
        <v>36</v>
      </c>
      <c r="L30" s="121">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52</v>
      </c>
      <c r="R30" s="53" t="s">
        <v>411</v>
      </c>
      <c r="S30" s="51">
        <v>99.31</v>
      </c>
      <c r="T30" s="51">
        <v>99.31</v>
      </c>
      <c r="U30" s="49">
        <v>7814</v>
      </c>
      <c r="V30" s="167"/>
      <c r="W30" s="121"/>
      <c r="X30" s="51"/>
      <c r="Y30" s="51"/>
      <c r="Z30" s="49"/>
      <c r="AB30" s="299"/>
      <c r="AI30" s="49"/>
      <c r="AJ30" s="300"/>
      <c r="AK30" s="49"/>
      <c r="AL30" s="49"/>
      <c r="AM30" s="49"/>
      <c r="AN30" s="49"/>
      <c r="AO30" s="49"/>
      <c r="AP30" s="49"/>
      <c r="AQ30" s="49"/>
    </row>
    <row r="31" spans="1:58">
      <c r="A31" s="54" t="s">
        <v>336</v>
      </c>
      <c r="B31" s="121">
        <f>SUMIF(WHOLE_STRUCTURE[Affiliation], "MP", L7:L2252)</f>
        <v>1732.6578837785601</v>
      </c>
      <c r="C31" s="87" t="s">
        <v>6</v>
      </c>
      <c r="D31" s="49">
        <v>25</v>
      </c>
      <c r="E31" s="49" t="s">
        <v>52</v>
      </c>
      <c r="F31" s="49">
        <v>25</v>
      </c>
      <c r="G31" s="51">
        <v>115.12</v>
      </c>
      <c r="H31" s="51">
        <v>112.21</v>
      </c>
      <c r="I31" s="51">
        <v>8</v>
      </c>
      <c r="J31" s="51">
        <v>8</v>
      </c>
      <c r="K31" s="51">
        <v>36</v>
      </c>
      <c r="L31" s="121">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52</v>
      </c>
      <c r="R31" s="53" t="s">
        <v>412</v>
      </c>
      <c r="S31" s="51">
        <v>99.31</v>
      </c>
      <c r="T31" s="51">
        <v>99.31</v>
      </c>
      <c r="U31" s="49">
        <v>1149</v>
      </c>
      <c r="V31" s="167"/>
      <c r="W31" s="121"/>
      <c r="X31" s="51"/>
      <c r="Y31" s="51"/>
      <c r="Z31" s="49"/>
      <c r="AB31" s="299" t="s">
        <v>64</v>
      </c>
      <c r="AC31" s="49" t="s">
        <v>67</v>
      </c>
      <c r="AD31" s="49" t="s">
        <v>66</v>
      </c>
      <c r="AE31" s="49" t="s">
        <v>58</v>
      </c>
      <c r="AF31" s="49" t="s">
        <v>59</v>
      </c>
      <c r="AG31" s="49" t="s">
        <v>60</v>
      </c>
      <c r="AI31" s="49"/>
      <c r="AJ31" s="300"/>
      <c r="AK31" s="49"/>
      <c r="AL31" s="49"/>
      <c r="AM31" s="49"/>
      <c r="AN31" s="49"/>
      <c r="AO31" s="49"/>
      <c r="AP31" s="49"/>
      <c r="AQ31" s="49"/>
    </row>
    <row r="32" spans="1:58">
      <c r="A32" s="54" t="s">
        <v>85</v>
      </c>
      <c r="B32" s="121" cm="1">
        <f t="array" ref="B32">RNA[Mass of RNA '[kg']]/1000</f>
        <v>1394.251</v>
      </c>
      <c r="C32" s="87" t="s">
        <v>6</v>
      </c>
      <c r="D32" s="49">
        <v>26</v>
      </c>
      <c r="E32" s="49" t="s">
        <v>52</v>
      </c>
      <c r="F32" s="49">
        <v>26</v>
      </c>
      <c r="G32" s="51">
        <v>112.21</v>
      </c>
      <c r="H32" s="51">
        <v>109.34</v>
      </c>
      <c r="I32" s="51">
        <v>8</v>
      </c>
      <c r="J32" s="51">
        <v>8</v>
      </c>
      <c r="K32" s="51">
        <v>33</v>
      </c>
      <c r="L32" s="121">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52</v>
      </c>
      <c r="R32" s="53" t="s">
        <v>413</v>
      </c>
      <c r="S32" s="51">
        <v>99.31</v>
      </c>
      <c r="T32" s="51">
        <v>99.31</v>
      </c>
      <c r="U32" s="49">
        <v>1669</v>
      </c>
      <c r="V32" s="167"/>
      <c r="W32" s="121"/>
      <c r="X32" s="51"/>
      <c r="Y32" s="51"/>
      <c r="Z32" s="49"/>
      <c r="AB32" s="193"/>
      <c r="AI32" s="49"/>
      <c r="AJ32" s="300"/>
      <c r="AK32" s="49"/>
      <c r="AL32" s="49"/>
      <c r="AM32" s="49"/>
      <c r="AN32" s="49"/>
      <c r="AO32" s="49"/>
      <c r="AP32" s="49"/>
      <c r="AQ32" s="49"/>
    </row>
    <row r="33" spans="1:43">
      <c r="A33" s="54" t="s">
        <v>333</v>
      </c>
      <c r="B33" s="121">
        <f ca="1">SUMIF(ALL_ADDED_MASSES[], "TOWER", ALL_ADDED_MASSES[Mass '[kg']])/1000</f>
        <v>405.137</v>
      </c>
      <c r="C33" s="87" t="s">
        <v>6</v>
      </c>
      <c r="D33" s="49">
        <v>27</v>
      </c>
      <c r="E33" s="49" t="s">
        <v>52</v>
      </c>
      <c r="F33" s="49">
        <v>27</v>
      </c>
      <c r="G33" s="51">
        <v>109.34</v>
      </c>
      <c r="H33" s="51">
        <v>106.47</v>
      </c>
      <c r="I33" s="51">
        <v>8</v>
      </c>
      <c r="J33" s="51">
        <v>8</v>
      </c>
      <c r="K33" s="51">
        <v>34</v>
      </c>
      <c r="L33" s="121">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52</v>
      </c>
      <c r="R33" s="53" t="s">
        <v>414</v>
      </c>
      <c r="S33" s="51">
        <v>83.45</v>
      </c>
      <c r="T33" s="51">
        <v>83.45</v>
      </c>
      <c r="U33" s="49">
        <v>11206</v>
      </c>
      <c r="V33" s="167"/>
      <c r="W33" s="121"/>
      <c r="X33" s="51"/>
      <c r="Y33" s="51"/>
      <c r="Z33" s="49"/>
      <c r="AB33" s="317"/>
      <c r="AC33" s="318"/>
      <c r="AD33" s="318"/>
      <c r="AE33" s="318"/>
      <c r="AF33" s="319"/>
      <c r="AG33" s="318"/>
      <c r="AI33" s="49"/>
      <c r="AJ33" s="300"/>
      <c r="AK33" s="49"/>
      <c r="AL33" s="49"/>
      <c r="AM33" s="49"/>
      <c r="AN33" s="49"/>
      <c r="AO33" s="49"/>
      <c r="AP33" s="49"/>
      <c r="AQ33" s="49"/>
    </row>
    <row r="34" spans="1:43" ht="14.4" customHeight="1">
      <c r="A34" s="54" t="s">
        <v>332</v>
      </c>
      <c r="B34" s="121">
        <f ca="1">SUMIF(ALL_ADDED_MASSES[], "TP", ALL_ADDED_MASSES[Mass '[kg']])/1000</f>
        <v>86.584999999999994</v>
      </c>
      <c r="C34" s="87" t="s">
        <v>6</v>
      </c>
      <c r="D34" s="49">
        <v>28</v>
      </c>
      <c r="E34" s="49" t="s">
        <v>52</v>
      </c>
      <c r="F34" s="49">
        <v>28</v>
      </c>
      <c r="G34" s="51">
        <v>106.47</v>
      </c>
      <c r="H34" s="51">
        <v>103.61</v>
      </c>
      <c r="I34" s="51">
        <v>8</v>
      </c>
      <c r="J34" s="51">
        <v>8</v>
      </c>
      <c r="K34" s="51">
        <v>35</v>
      </c>
      <c r="L34" s="121">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52</v>
      </c>
      <c r="R34" s="53" t="s">
        <v>415</v>
      </c>
      <c r="S34" s="51">
        <v>83.25</v>
      </c>
      <c r="T34" s="51">
        <v>83.25</v>
      </c>
      <c r="U34" s="49">
        <v>11206</v>
      </c>
      <c r="V34" s="167"/>
      <c r="W34" s="121"/>
      <c r="X34" s="51"/>
      <c r="Y34" s="51"/>
      <c r="Z34" s="49"/>
      <c r="AB34" s="317"/>
      <c r="AC34" s="318"/>
      <c r="AD34" s="318"/>
      <c r="AE34" s="318"/>
      <c r="AF34" s="319"/>
      <c r="AG34" s="318"/>
      <c r="AI34" s="49"/>
      <c r="AJ34" s="300"/>
      <c r="AK34" s="49"/>
      <c r="AL34" s="49"/>
      <c r="AM34" s="49"/>
      <c r="AN34" s="49"/>
      <c r="AO34" s="49"/>
      <c r="AP34" s="49"/>
      <c r="AQ34" s="49"/>
    </row>
    <row r="35" spans="1:43">
      <c r="A35" s="54" t="s">
        <v>331</v>
      </c>
      <c r="B35" s="121">
        <f ca="1">SUMIF(ALL_ADDED_MASSES[], "MP", ALL_ADDED_MASSES[Mass '[kg']])/1000</f>
        <v>48.579000000000001</v>
      </c>
      <c r="C35" s="87" t="s">
        <v>6</v>
      </c>
      <c r="D35" s="49">
        <v>29</v>
      </c>
      <c r="E35" s="49" t="s">
        <v>52</v>
      </c>
      <c r="F35" s="49">
        <v>29</v>
      </c>
      <c r="G35" s="51">
        <v>103.61</v>
      </c>
      <c r="H35" s="51">
        <v>100.74</v>
      </c>
      <c r="I35" s="51">
        <v>8</v>
      </c>
      <c r="J35" s="51">
        <v>8</v>
      </c>
      <c r="K35" s="51">
        <v>36</v>
      </c>
      <c r="L35" s="121">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52</v>
      </c>
      <c r="R35" s="53" t="s">
        <v>416</v>
      </c>
      <c r="S35" s="51">
        <v>81.95</v>
      </c>
      <c r="T35" s="51">
        <v>81.95</v>
      </c>
      <c r="U35" s="49">
        <v>9000</v>
      </c>
      <c r="V35" s="167"/>
      <c r="W35" s="121"/>
      <c r="X35" s="51"/>
      <c r="Y35" s="51"/>
      <c r="Z35" s="49"/>
      <c r="AB35" s="317"/>
      <c r="AC35" s="318"/>
      <c r="AD35" s="318"/>
      <c r="AE35" s="318"/>
      <c r="AF35" s="319"/>
      <c r="AG35" s="318"/>
      <c r="AI35" s="49"/>
      <c r="AJ35" s="300"/>
      <c r="AK35" s="49"/>
      <c r="AL35" s="49"/>
      <c r="AM35" s="49"/>
      <c r="AN35" s="49"/>
      <c r="AO35" s="49"/>
      <c r="AP35" s="49"/>
      <c r="AQ35" s="49"/>
    </row>
    <row r="36" spans="1:43">
      <c r="A36" s="170" t="s">
        <v>185</v>
      </c>
      <c r="B36" s="121">
        <f ca="1">SUM(B29:B35)</f>
        <v>5360.473284222533</v>
      </c>
      <c r="C36" s="282" t="s">
        <v>6</v>
      </c>
      <c r="D36" s="49">
        <v>30</v>
      </c>
      <c r="E36" s="49" t="s">
        <v>52</v>
      </c>
      <c r="F36" s="49">
        <v>30</v>
      </c>
      <c r="G36" s="51">
        <v>100.74</v>
      </c>
      <c r="H36" s="51">
        <v>97.88</v>
      </c>
      <c r="I36" s="51">
        <v>8</v>
      </c>
      <c r="J36" s="51">
        <v>8</v>
      </c>
      <c r="K36" s="51">
        <v>37</v>
      </c>
      <c r="L36" s="121">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52</v>
      </c>
      <c r="R36" s="53" t="s">
        <v>419</v>
      </c>
      <c r="S36" s="51">
        <v>69.349999999999994</v>
      </c>
      <c r="T36" s="51">
        <v>69.349999999999994</v>
      </c>
      <c r="U36" s="49">
        <v>1464</v>
      </c>
      <c r="V36" s="167"/>
      <c r="W36" s="121"/>
      <c r="X36" s="51"/>
      <c r="Y36" s="51"/>
      <c r="Z36" s="49"/>
      <c r="AB36" s="299"/>
      <c r="AI36" s="49"/>
      <c r="AJ36" s="300"/>
      <c r="AK36" s="49"/>
      <c r="AL36" s="49"/>
      <c r="AM36" s="49"/>
      <c r="AN36" s="49"/>
      <c r="AO36" s="49"/>
      <c r="AP36" s="49"/>
      <c r="AQ36" s="49"/>
    </row>
    <row r="37" spans="1:43">
      <c r="D37" s="49">
        <v>31</v>
      </c>
      <c r="E37" s="49" t="s">
        <v>52</v>
      </c>
      <c r="F37" s="49">
        <v>31</v>
      </c>
      <c r="G37" s="51">
        <v>97.88</v>
      </c>
      <c r="H37" s="51">
        <v>95.01</v>
      </c>
      <c r="I37" s="51">
        <v>8</v>
      </c>
      <c r="J37" s="51">
        <v>8</v>
      </c>
      <c r="K37" s="51">
        <v>38</v>
      </c>
      <c r="L37" s="121">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52</v>
      </c>
      <c r="R37" s="53" t="s">
        <v>418</v>
      </c>
      <c r="S37" s="51">
        <v>69.349999999999994</v>
      </c>
      <c r="T37" s="51">
        <v>69.349999999999994</v>
      </c>
      <c r="U37" s="49">
        <v>1008</v>
      </c>
      <c r="V37" s="167"/>
      <c r="W37" s="121"/>
      <c r="X37" s="51"/>
      <c r="Y37" s="51"/>
      <c r="Z37" s="49"/>
      <c r="AB37" s="299"/>
      <c r="AI37" s="49"/>
      <c r="AJ37" s="300"/>
    </row>
    <row r="38" spans="1:43">
      <c r="D38" s="49">
        <v>32</v>
      </c>
      <c r="E38" s="49" t="s">
        <v>52</v>
      </c>
      <c r="F38" s="49">
        <v>32</v>
      </c>
      <c r="G38" s="51">
        <v>95.01</v>
      </c>
      <c r="H38" s="51">
        <v>92.15</v>
      </c>
      <c r="I38" s="51">
        <v>8</v>
      </c>
      <c r="J38" s="51">
        <v>8</v>
      </c>
      <c r="K38" s="51">
        <v>39</v>
      </c>
      <c r="L38" s="121">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52</v>
      </c>
      <c r="R38" s="53" t="s">
        <v>417</v>
      </c>
      <c r="S38" s="51">
        <v>69.349999999999994</v>
      </c>
      <c r="T38" s="51">
        <v>69.349999999999994</v>
      </c>
      <c r="U38" s="49">
        <v>6854</v>
      </c>
      <c r="V38" s="167"/>
      <c r="W38" s="121"/>
      <c r="X38" s="51"/>
      <c r="Y38" s="51"/>
      <c r="Z38" s="49"/>
      <c r="AB38" s="299"/>
      <c r="AI38" s="49"/>
      <c r="AJ38" s="300"/>
    </row>
    <row r="39" spans="1:43" ht="21">
      <c r="A39" s="97" t="s">
        <v>367</v>
      </c>
      <c r="D39" s="49">
        <v>33</v>
      </c>
      <c r="E39" s="49" t="s">
        <v>52</v>
      </c>
      <c r="F39" s="49">
        <v>33</v>
      </c>
      <c r="G39" s="51">
        <v>92.15</v>
      </c>
      <c r="H39" s="51">
        <v>89.28</v>
      </c>
      <c r="I39" s="51">
        <v>8</v>
      </c>
      <c r="J39" s="51">
        <v>8</v>
      </c>
      <c r="K39" s="51">
        <v>40</v>
      </c>
      <c r="L39" s="121">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52</v>
      </c>
      <c r="R39" s="53" t="s">
        <v>420</v>
      </c>
      <c r="S39" s="51">
        <v>55.49</v>
      </c>
      <c r="T39" s="51">
        <v>55.49</v>
      </c>
      <c r="U39" s="49">
        <v>19789</v>
      </c>
      <c r="V39" s="167"/>
      <c r="W39" s="121"/>
      <c r="X39" s="51"/>
      <c r="Y39" s="51"/>
      <c r="Z39" s="49"/>
      <c r="AB39" s="299"/>
      <c r="AI39" s="49"/>
      <c r="AJ39" s="300"/>
    </row>
    <row r="40" spans="1:43">
      <c r="A40" s="286" t="s">
        <v>368</v>
      </c>
      <c r="B40" s="287" t="s">
        <v>129</v>
      </c>
      <c r="D40" s="49">
        <v>34</v>
      </c>
      <c r="E40" s="49" t="s">
        <v>52</v>
      </c>
      <c r="F40" s="49">
        <v>34</v>
      </c>
      <c r="G40" s="51">
        <v>89.28</v>
      </c>
      <c r="H40" s="51">
        <v>86.42</v>
      </c>
      <c r="I40" s="51">
        <v>8.01</v>
      </c>
      <c r="J40" s="51">
        <v>8.01</v>
      </c>
      <c r="K40" s="51">
        <v>42</v>
      </c>
      <c r="L40" s="121">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52</v>
      </c>
      <c r="R40" s="53" t="s">
        <v>421</v>
      </c>
      <c r="S40" s="51">
        <v>55.21</v>
      </c>
      <c r="T40" s="51">
        <v>55.21</v>
      </c>
      <c r="U40" s="49">
        <v>19789</v>
      </c>
      <c r="V40" s="167"/>
      <c r="W40" s="121"/>
      <c r="X40" s="51"/>
      <c r="Y40" s="51"/>
      <c r="Z40" s="49"/>
      <c r="AB40" s="299"/>
      <c r="AI40" s="49"/>
      <c r="AJ40" s="300"/>
    </row>
    <row r="41" spans="1:43">
      <c r="A41" s="73" t="s">
        <v>52</v>
      </c>
      <c r="B41" s="288" t="s">
        <v>580</v>
      </c>
      <c r="D41" s="49">
        <v>35</v>
      </c>
      <c r="E41" s="49" t="s">
        <v>52</v>
      </c>
      <c r="F41" s="49">
        <v>35</v>
      </c>
      <c r="G41" s="51">
        <v>86.42</v>
      </c>
      <c r="H41" s="51">
        <v>83.56</v>
      </c>
      <c r="I41" s="51">
        <v>8.02</v>
      </c>
      <c r="J41" s="51">
        <v>8</v>
      </c>
      <c r="K41" s="51">
        <v>54</v>
      </c>
      <c r="L41" s="121">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52</v>
      </c>
      <c r="R41" s="53" t="s">
        <v>422</v>
      </c>
      <c r="S41" s="51">
        <v>53.95</v>
      </c>
      <c r="T41" s="51">
        <v>53.95</v>
      </c>
      <c r="U41" s="49">
        <v>9000</v>
      </c>
      <c r="V41" s="167"/>
      <c r="W41" s="121"/>
      <c r="X41" s="51"/>
      <c r="Y41" s="51"/>
      <c r="Z41" s="49"/>
      <c r="AB41" s="299"/>
      <c r="AI41" s="49"/>
      <c r="AJ41" s="300"/>
    </row>
    <row r="42" spans="1:43">
      <c r="A42" s="285" t="s">
        <v>50</v>
      </c>
      <c r="B42" s="289" t="s">
        <v>483</v>
      </c>
      <c r="D42" s="49">
        <v>36</v>
      </c>
      <c r="E42" s="49" t="s">
        <v>52</v>
      </c>
      <c r="F42" s="49">
        <v>36</v>
      </c>
      <c r="G42" s="51">
        <v>83.56</v>
      </c>
      <c r="H42" s="51">
        <v>83.35</v>
      </c>
      <c r="I42" s="51">
        <v>8</v>
      </c>
      <c r="J42" s="51">
        <v>8</v>
      </c>
      <c r="K42" s="51">
        <v>54</v>
      </c>
      <c r="L42" s="121">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52</v>
      </c>
      <c r="R42" s="53" t="s">
        <v>424</v>
      </c>
      <c r="S42" s="51">
        <v>45.97</v>
      </c>
      <c r="T42" s="51">
        <v>45.97</v>
      </c>
      <c r="U42" s="49">
        <v>981</v>
      </c>
      <c r="V42" s="167"/>
      <c r="W42" s="121"/>
      <c r="X42" s="51"/>
      <c r="Y42" s="51"/>
      <c r="Z42" s="49"/>
      <c r="AB42" s="299"/>
      <c r="AI42" s="49"/>
      <c r="AJ42" s="300"/>
    </row>
    <row r="43" spans="1:43">
      <c r="A43" s="73" t="s">
        <v>62</v>
      </c>
      <c r="B43" s="288" t="s">
        <v>539</v>
      </c>
      <c r="D43" s="49">
        <v>37</v>
      </c>
      <c r="E43" s="49" t="s">
        <v>52</v>
      </c>
      <c r="F43" s="49">
        <v>37</v>
      </c>
      <c r="G43" s="51">
        <v>83.35</v>
      </c>
      <c r="H43" s="51">
        <v>83.14</v>
      </c>
      <c r="I43" s="51">
        <v>8</v>
      </c>
      <c r="J43" s="51">
        <v>8</v>
      </c>
      <c r="K43" s="51">
        <v>54</v>
      </c>
      <c r="L43" s="121">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52</v>
      </c>
      <c r="R43" s="53" t="s">
        <v>425</v>
      </c>
      <c r="S43" s="51">
        <v>45.97</v>
      </c>
      <c r="T43" s="51">
        <v>45.97</v>
      </c>
      <c r="U43" s="49">
        <v>675</v>
      </c>
      <c r="V43" s="167"/>
      <c r="W43" s="121"/>
      <c r="X43" s="51"/>
      <c r="Y43" s="51"/>
      <c r="Z43" s="49"/>
      <c r="AB43" s="299"/>
      <c r="AC43" s="193"/>
      <c r="AD43" s="193"/>
      <c r="AE43" s="193"/>
      <c r="AF43" s="193"/>
      <c r="AG43" s="193"/>
      <c r="AH43" s="193"/>
      <c r="AI43" s="193"/>
      <c r="AJ43" s="300"/>
    </row>
    <row r="44" spans="1:43">
      <c r="A44" s="285" t="s">
        <v>85</v>
      </c>
      <c r="B44" s="178" t="s">
        <v>344</v>
      </c>
      <c r="D44" s="49">
        <v>38</v>
      </c>
      <c r="E44" s="49" t="s">
        <v>52</v>
      </c>
      <c r="F44" s="49">
        <v>38</v>
      </c>
      <c r="G44" s="51">
        <v>83.14</v>
      </c>
      <c r="H44" s="51">
        <v>80.39</v>
      </c>
      <c r="I44" s="51">
        <v>8</v>
      </c>
      <c r="J44" s="51">
        <v>8</v>
      </c>
      <c r="K44" s="51">
        <v>54</v>
      </c>
      <c r="L44" s="121">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52</v>
      </c>
      <c r="R44" s="53" t="s">
        <v>423</v>
      </c>
      <c r="S44" s="51">
        <v>45.97</v>
      </c>
      <c r="T44" s="51">
        <v>45.97</v>
      </c>
      <c r="U44" s="49">
        <v>4592</v>
      </c>
      <c r="V44" s="167"/>
      <c r="W44" s="121"/>
      <c r="X44" s="51"/>
      <c r="Y44" s="51"/>
      <c r="Z44" s="49"/>
      <c r="AB44" s="299"/>
      <c r="AC44" s="193"/>
      <c r="AD44" s="193"/>
      <c r="AE44" s="193"/>
      <c r="AF44" s="193"/>
      <c r="AG44" s="193"/>
      <c r="AH44" s="193"/>
      <c r="AI44" s="193"/>
      <c r="AJ44" s="300"/>
    </row>
    <row r="45" spans="1:43">
      <c r="A45" s="120"/>
      <c r="D45" s="49">
        <v>39</v>
      </c>
      <c r="E45" s="49" t="s">
        <v>52</v>
      </c>
      <c r="F45" s="49">
        <v>39</v>
      </c>
      <c r="G45" s="51">
        <v>80.39</v>
      </c>
      <c r="H45" s="51">
        <v>77.63</v>
      </c>
      <c r="I45" s="51">
        <v>7.99</v>
      </c>
      <c r="J45" s="51">
        <v>7.99</v>
      </c>
      <c r="K45" s="51">
        <v>45</v>
      </c>
      <c r="L45" s="121">
        <f t="shared" si="0"/>
        <v>24.335205993342825</v>
      </c>
      <c r="M45" s="51">
        <f>IFERROR(IF(OR(ISBLANK(WHOLE_STRUCTURE[[#This Row],[Top '[m']]]), ISBLANK(WHOLE_STRUCTURE[[#This Row],[Bottom '[m']]])), "", WHOLE_STRUCTURE[[#This Row],[Top '[m']]] - WHOLE_STRUCTURE[[#This Row],[Bottom '[m']]]),"")</f>
        <v>2.7600000000000051</v>
      </c>
      <c r="N45" s="52">
        <f>IFERROR(-(WHOLE_STRUCTURE[[#This Row],[D, bottom '[m']]]-WHOLE_STRUCTURE[[#This Row],[D, top '[m']]])/(WHOLE_STRUCTURE[[#This Row],[Bottom '[m']]]-WHOLE_STRUCTURE[[#This Row],[Top '[m']]]),"")</f>
        <v>0</v>
      </c>
      <c r="O45" s="50" t="str">
        <f>IFERROR((WHOLE_STRUCTURE[[#This Row],[D, bottom '[m']]]+WHOLE_STRUCTURE[[#This Row],[D, top '[m']]])/(2*#REF!/1000),"")</f>
        <v/>
      </c>
      <c r="Q45" s="49" t="s">
        <v>52</v>
      </c>
      <c r="R45" s="53" t="s">
        <v>426</v>
      </c>
      <c r="S45" s="51">
        <v>36.69</v>
      </c>
      <c r="T45" s="51">
        <v>36.69</v>
      </c>
      <c r="U45" s="49">
        <v>33576</v>
      </c>
      <c r="V45" s="167"/>
      <c r="W45" s="121"/>
      <c r="X45" s="51"/>
      <c r="Y45" s="51"/>
      <c r="Z45" s="49"/>
      <c r="AB45" s="299"/>
      <c r="AC45" s="193"/>
      <c r="AD45" s="193"/>
      <c r="AE45" s="193"/>
      <c r="AF45" s="193"/>
      <c r="AG45" s="193"/>
      <c r="AH45" s="193"/>
      <c r="AI45" s="193"/>
      <c r="AJ45" s="300"/>
    </row>
    <row r="46" spans="1:43">
      <c r="A46" s="120"/>
      <c r="D46" s="49">
        <v>40</v>
      </c>
      <c r="E46" s="49" t="s">
        <v>52</v>
      </c>
      <c r="F46" s="49">
        <v>40</v>
      </c>
      <c r="G46" s="51">
        <v>77.63</v>
      </c>
      <c r="H46" s="51">
        <v>74.87</v>
      </c>
      <c r="I46" s="51">
        <v>7.99</v>
      </c>
      <c r="J46" s="51">
        <v>7.99</v>
      </c>
      <c r="K46" s="51">
        <v>46</v>
      </c>
      <c r="L46" s="121">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52</v>
      </c>
      <c r="R46" s="53" t="s">
        <v>427</v>
      </c>
      <c r="S46" s="51">
        <v>36.28</v>
      </c>
      <c r="T46" s="51">
        <v>36.28</v>
      </c>
      <c r="U46" s="49">
        <v>24324</v>
      </c>
      <c r="V46" s="167"/>
      <c r="W46" s="121"/>
      <c r="X46" s="51"/>
      <c r="Y46" s="51"/>
      <c r="Z46" s="49"/>
      <c r="AB46" s="299"/>
      <c r="AC46" s="193"/>
      <c r="AD46" s="193"/>
      <c r="AE46" s="193"/>
      <c r="AF46" s="193"/>
      <c r="AG46" s="193"/>
      <c r="AH46" s="193"/>
      <c r="AI46" s="193"/>
      <c r="AJ46" s="300"/>
    </row>
    <row r="47" spans="1:43">
      <c r="A47" s="120"/>
      <c r="D47" s="49">
        <v>41</v>
      </c>
      <c r="E47" s="49" t="s">
        <v>52</v>
      </c>
      <c r="F47" s="49">
        <v>41</v>
      </c>
      <c r="G47" s="51">
        <v>74.87</v>
      </c>
      <c r="H47" s="51">
        <v>72.11</v>
      </c>
      <c r="I47" s="51">
        <v>7.99</v>
      </c>
      <c r="J47" s="51">
        <v>7.99</v>
      </c>
      <c r="K47" s="51">
        <v>47</v>
      </c>
      <c r="L47" s="121">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52</v>
      </c>
      <c r="R47" s="53" t="s">
        <v>429</v>
      </c>
      <c r="S47" s="51">
        <v>35.35</v>
      </c>
      <c r="T47" s="51">
        <v>35.35</v>
      </c>
      <c r="U47" s="49">
        <v>9000</v>
      </c>
      <c r="V47" s="167"/>
      <c r="W47" s="121"/>
      <c r="X47" s="51"/>
      <c r="Y47" s="51"/>
      <c r="Z47" s="49"/>
      <c r="AB47" s="299"/>
      <c r="AC47" s="193"/>
      <c r="AD47" s="193"/>
      <c r="AE47" s="193"/>
      <c r="AF47" s="193"/>
      <c r="AG47" s="193"/>
      <c r="AH47" s="193"/>
      <c r="AI47" s="193"/>
      <c r="AJ47" s="300"/>
    </row>
    <row r="48" spans="1:43">
      <c r="A48" s="120"/>
      <c r="D48" s="49">
        <v>42</v>
      </c>
      <c r="E48" s="49" t="s">
        <v>52</v>
      </c>
      <c r="F48" s="49">
        <v>42</v>
      </c>
      <c r="G48" s="51">
        <v>72.11</v>
      </c>
      <c r="H48" s="51">
        <v>69.349999999999994</v>
      </c>
      <c r="I48" s="51">
        <v>7.99</v>
      </c>
      <c r="J48" s="51">
        <v>7.99</v>
      </c>
      <c r="K48" s="51">
        <v>48</v>
      </c>
      <c r="L48" s="121">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52</v>
      </c>
      <c r="R48" s="53" t="s">
        <v>428</v>
      </c>
      <c r="S48" s="51">
        <v>35.35</v>
      </c>
      <c r="T48" s="51">
        <v>35.35</v>
      </c>
      <c r="U48" s="49">
        <v>4950</v>
      </c>
      <c r="V48" s="167"/>
      <c r="W48" s="121"/>
      <c r="X48" s="51"/>
      <c r="Y48" s="51"/>
      <c r="Z48" s="49"/>
      <c r="AB48" s="299"/>
      <c r="AC48" s="193"/>
      <c r="AD48" s="193"/>
      <c r="AE48" s="193"/>
      <c r="AF48" s="193"/>
      <c r="AG48" s="193"/>
      <c r="AH48" s="193"/>
      <c r="AI48" s="193"/>
      <c r="AJ48" s="300"/>
    </row>
    <row r="49" spans="4:36">
      <c r="D49" s="49">
        <v>43</v>
      </c>
      <c r="E49" s="49" t="s">
        <v>52</v>
      </c>
      <c r="F49" s="49">
        <v>43</v>
      </c>
      <c r="G49" s="51">
        <v>69.349999999999994</v>
      </c>
      <c r="H49" s="51">
        <v>66.59</v>
      </c>
      <c r="I49" s="51">
        <v>8</v>
      </c>
      <c r="J49" s="51">
        <v>8</v>
      </c>
      <c r="K49" s="51">
        <v>49</v>
      </c>
      <c r="L49" s="121">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52</v>
      </c>
      <c r="R49" s="53" t="s">
        <v>430</v>
      </c>
      <c r="S49" s="51">
        <v>29.03</v>
      </c>
      <c r="T49" s="51">
        <v>29.03</v>
      </c>
      <c r="U49" s="49">
        <v>5170</v>
      </c>
      <c r="V49" s="167"/>
      <c r="W49" s="121"/>
      <c r="X49" s="51"/>
      <c r="Y49" s="51"/>
      <c r="Z49" s="49"/>
      <c r="AB49" s="299"/>
      <c r="AC49" s="193"/>
      <c r="AD49" s="193"/>
      <c r="AE49" s="193"/>
      <c r="AF49" s="193"/>
      <c r="AG49" s="193"/>
      <c r="AH49" s="193"/>
      <c r="AI49" s="193"/>
      <c r="AJ49" s="300"/>
    </row>
    <row r="50" spans="4:36">
      <c r="D50" s="49">
        <v>44</v>
      </c>
      <c r="E50" s="49" t="s">
        <v>52</v>
      </c>
      <c r="F50" s="49">
        <v>44</v>
      </c>
      <c r="G50" s="51">
        <v>66.59</v>
      </c>
      <c r="H50" s="51">
        <v>63.83</v>
      </c>
      <c r="I50" s="51">
        <v>8</v>
      </c>
      <c r="J50" s="51">
        <v>8</v>
      </c>
      <c r="K50" s="51">
        <v>50</v>
      </c>
      <c r="L50" s="121">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52</v>
      </c>
      <c r="R50" s="53" t="s">
        <v>432</v>
      </c>
      <c r="S50" s="51">
        <v>29.03</v>
      </c>
      <c r="T50" s="51">
        <v>29.03</v>
      </c>
      <c r="U50" s="49">
        <v>790</v>
      </c>
      <c r="V50" s="167"/>
      <c r="W50" s="121"/>
      <c r="X50" s="51"/>
      <c r="Y50" s="51"/>
      <c r="Z50" s="49"/>
      <c r="AB50" s="299"/>
      <c r="AC50" s="193"/>
      <c r="AD50" s="193"/>
      <c r="AE50" s="193"/>
      <c r="AF50" s="193"/>
      <c r="AG50" s="193"/>
      <c r="AH50" s="193"/>
      <c r="AI50" s="193"/>
      <c r="AJ50" s="300"/>
    </row>
    <row r="51" spans="4:36">
      <c r="D51" s="49">
        <v>45</v>
      </c>
      <c r="E51" s="49" t="s">
        <v>52</v>
      </c>
      <c r="F51" s="49">
        <v>45</v>
      </c>
      <c r="G51" s="51">
        <v>63.83</v>
      </c>
      <c r="H51" s="51">
        <v>61.07</v>
      </c>
      <c r="I51" s="51">
        <v>8</v>
      </c>
      <c r="J51" s="51">
        <v>8</v>
      </c>
      <c r="K51" s="51">
        <v>51</v>
      </c>
      <c r="L51" s="121">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52</v>
      </c>
      <c r="R51" s="53" t="s">
        <v>431</v>
      </c>
      <c r="S51" s="51">
        <v>29.03</v>
      </c>
      <c r="T51" s="51">
        <v>29.03</v>
      </c>
      <c r="U51" s="49">
        <v>544</v>
      </c>
      <c r="V51" s="167"/>
      <c r="W51" s="121"/>
      <c r="X51" s="51"/>
      <c r="Y51" s="51"/>
      <c r="Z51" s="49"/>
      <c r="AB51" s="299"/>
      <c r="AC51" s="193"/>
      <c r="AD51" s="193"/>
      <c r="AE51" s="193"/>
      <c r="AF51" s="193"/>
      <c r="AG51" s="193"/>
      <c r="AH51" s="193"/>
      <c r="AI51" s="193"/>
      <c r="AJ51" s="300"/>
    </row>
    <row r="52" spans="4:36">
      <c r="D52" s="49">
        <v>46</v>
      </c>
      <c r="E52" s="49" t="s">
        <v>52</v>
      </c>
      <c r="F52" s="49">
        <v>46</v>
      </c>
      <c r="G52" s="51">
        <v>61.07</v>
      </c>
      <c r="H52" s="51">
        <v>58.31</v>
      </c>
      <c r="I52" s="51">
        <v>8</v>
      </c>
      <c r="J52" s="51">
        <v>8</v>
      </c>
      <c r="K52" s="51">
        <v>58</v>
      </c>
      <c r="L52" s="121">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52</v>
      </c>
      <c r="R52" s="53" t="s">
        <v>433</v>
      </c>
      <c r="S52" s="51">
        <v>24.87</v>
      </c>
      <c r="T52" s="51">
        <v>24.87</v>
      </c>
      <c r="U52" s="49">
        <v>3000</v>
      </c>
      <c r="V52" s="167"/>
      <c r="W52" s="121"/>
      <c r="X52" s="51"/>
      <c r="Y52" s="51"/>
      <c r="Z52" s="49"/>
      <c r="AB52" s="299"/>
      <c r="AC52" s="193"/>
      <c r="AD52" s="193"/>
      <c r="AE52" s="193"/>
      <c r="AF52" s="193"/>
      <c r="AG52" s="193"/>
      <c r="AH52" s="193"/>
      <c r="AI52" s="193"/>
      <c r="AJ52" s="300"/>
    </row>
    <row r="53" spans="4:36">
      <c r="D53" s="49">
        <v>47</v>
      </c>
      <c r="E53" s="49" t="s">
        <v>52</v>
      </c>
      <c r="F53" s="49">
        <v>47</v>
      </c>
      <c r="G53" s="51">
        <v>58.31</v>
      </c>
      <c r="H53" s="51">
        <v>55.63</v>
      </c>
      <c r="I53" s="51">
        <v>8.02</v>
      </c>
      <c r="J53" s="51">
        <v>8</v>
      </c>
      <c r="K53" s="51">
        <v>72</v>
      </c>
      <c r="L53" s="121">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52</v>
      </c>
      <c r="R53" s="53" t="s">
        <v>434</v>
      </c>
      <c r="S53" s="51">
        <v>23.4</v>
      </c>
      <c r="T53" s="51">
        <v>23.4</v>
      </c>
      <c r="U53" s="49">
        <v>12598</v>
      </c>
      <c r="V53" s="167"/>
      <c r="W53" s="121"/>
      <c r="X53" s="51"/>
      <c r="Y53" s="51"/>
      <c r="Z53" s="49"/>
      <c r="AB53" s="299"/>
      <c r="AC53" s="193"/>
      <c r="AD53" s="193"/>
      <c r="AE53" s="193"/>
      <c r="AF53" s="193"/>
      <c r="AG53" s="193"/>
      <c r="AH53" s="193"/>
      <c r="AI53" s="193"/>
      <c r="AJ53" s="300"/>
    </row>
    <row r="54" spans="4:36">
      <c r="D54" s="49">
        <v>48</v>
      </c>
      <c r="E54" s="49" t="s">
        <v>52</v>
      </c>
      <c r="F54" s="49">
        <v>48</v>
      </c>
      <c r="G54" s="51">
        <v>55.63</v>
      </c>
      <c r="H54" s="51">
        <v>55.35</v>
      </c>
      <c r="I54" s="51">
        <v>8</v>
      </c>
      <c r="J54" s="51">
        <v>8</v>
      </c>
      <c r="K54" s="51">
        <v>72</v>
      </c>
      <c r="L54" s="121">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52</v>
      </c>
      <c r="R54" s="53" t="s">
        <v>435</v>
      </c>
      <c r="S54" s="51">
        <v>21.59</v>
      </c>
      <c r="T54" s="51">
        <v>21.59</v>
      </c>
      <c r="U54" s="49">
        <v>40072</v>
      </c>
      <c r="V54" s="167"/>
      <c r="W54" s="121"/>
      <c r="X54" s="51"/>
      <c r="Y54" s="51"/>
      <c r="Z54" s="49"/>
      <c r="AB54" s="299"/>
      <c r="AC54" s="193"/>
      <c r="AD54" s="193"/>
      <c r="AE54" s="193"/>
      <c r="AF54" s="193"/>
      <c r="AG54" s="193"/>
      <c r="AH54" s="193"/>
      <c r="AI54" s="193"/>
      <c r="AJ54" s="300"/>
    </row>
    <row r="55" spans="4:36">
      <c r="D55" s="49">
        <v>49</v>
      </c>
      <c r="E55" s="49" t="s">
        <v>52</v>
      </c>
      <c r="F55" s="49">
        <v>49</v>
      </c>
      <c r="G55" s="51">
        <v>55.35</v>
      </c>
      <c r="H55" s="51">
        <v>55.07</v>
      </c>
      <c r="I55" s="51">
        <v>8</v>
      </c>
      <c r="J55" s="51">
        <v>8</v>
      </c>
      <c r="K55" s="51">
        <v>72</v>
      </c>
      <c r="L55" s="121">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62</v>
      </c>
      <c r="R55" s="53" t="s">
        <v>436</v>
      </c>
      <c r="S55" s="51">
        <v>21.470000000000002</v>
      </c>
      <c r="T55" s="51">
        <v>21.470000000000002</v>
      </c>
      <c r="U55" s="49">
        <v>33667</v>
      </c>
      <c r="V55" s="167"/>
      <c r="W55" s="121"/>
      <c r="X55" s="51"/>
      <c r="Y55" s="51"/>
      <c r="Z55" s="49"/>
      <c r="AB55" s="299"/>
      <c r="AC55" s="193"/>
      <c r="AD55" s="193"/>
      <c r="AE55" s="193"/>
      <c r="AF55" s="193"/>
      <c r="AG55" s="193"/>
      <c r="AH55" s="193"/>
      <c r="AI55" s="193"/>
      <c r="AJ55" s="300"/>
    </row>
    <row r="56" spans="4:36">
      <c r="D56" s="49">
        <v>50</v>
      </c>
      <c r="E56" s="49" t="s">
        <v>52</v>
      </c>
      <c r="F56" s="49">
        <v>50</v>
      </c>
      <c r="G56" s="51">
        <v>55.07</v>
      </c>
      <c r="H56" s="51">
        <v>52.54</v>
      </c>
      <c r="I56" s="51">
        <v>8</v>
      </c>
      <c r="J56" s="51">
        <v>8</v>
      </c>
      <c r="K56" s="51">
        <v>72</v>
      </c>
      <c r="L56" s="121">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52</v>
      </c>
      <c r="R56" s="53" t="s">
        <v>436</v>
      </c>
      <c r="S56" s="51">
        <v>21.47</v>
      </c>
      <c r="T56" s="51">
        <v>21.47</v>
      </c>
      <c r="U56" s="49">
        <v>30000</v>
      </c>
      <c r="V56" s="167"/>
      <c r="W56" s="121"/>
      <c r="X56" s="51"/>
      <c r="Y56" s="51"/>
      <c r="Z56" s="49"/>
      <c r="AB56" s="299"/>
      <c r="AC56" s="193"/>
      <c r="AD56" s="193"/>
      <c r="AE56" s="193"/>
      <c r="AF56" s="193"/>
      <c r="AG56" s="193"/>
      <c r="AH56" s="193"/>
      <c r="AI56" s="193"/>
      <c r="AJ56" s="300"/>
    </row>
    <row r="57" spans="4:36">
      <c r="D57" s="49">
        <v>51</v>
      </c>
      <c r="E57" s="49" t="s">
        <v>52</v>
      </c>
      <c r="F57" s="49">
        <v>51</v>
      </c>
      <c r="G57" s="51">
        <v>52.54</v>
      </c>
      <c r="H57" s="51">
        <v>49.93</v>
      </c>
      <c r="I57" s="51">
        <v>7.99</v>
      </c>
      <c r="J57" s="51">
        <v>7.99</v>
      </c>
      <c r="K57" s="51">
        <v>58</v>
      </c>
      <c r="L57" s="121">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62</v>
      </c>
      <c r="R57" s="53" t="s">
        <v>595</v>
      </c>
      <c r="S57" s="51">
        <v>20.700000000000003</v>
      </c>
      <c r="T57" s="51">
        <v>20.700000000000003</v>
      </c>
      <c r="U57" s="49">
        <v>21620</v>
      </c>
      <c r="V57" s="167"/>
      <c r="W57" s="121"/>
      <c r="X57" s="51"/>
      <c r="Y57" s="51"/>
      <c r="Z57" s="49"/>
      <c r="AB57" s="299"/>
      <c r="AC57" s="193"/>
      <c r="AD57" s="193"/>
      <c r="AE57" s="193"/>
      <c r="AF57" s="193"/>
      <c r="AG57" s="193"/>
      <c r="AH57" s="193"/>
      <c r="AI57" s="193"/>
      <c r="AJ57" s="300"/>
    </row>
    <row r="58" spans="4:36">
      <c r="D58" s="49">
        <v>52</v>
      </c>
      <c r="E58" s="49" t="s">
        <v>52</v>
      </c>
      <c r="F58" s="49">
        <v>52</v>
      </c>
      <c r="G58" s="51">
        <v>49.93</v>
      </c>
      <c r="H58" s="51">
        <v>47.32</v>
      </c>
      <c r="I58" s="51">
        <v>7.99</v>
      </c>
      <c r="J58" s="51">
        <v>7.99</v>
      </c>
      <c r="K58" s="51">
        <v>59</v>
      </c>
      <c r="L58" s="121">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62</v>
      </c>
      <c r="R58" s="53" t="s">
        <v>596</v>
      </c>
      <c r="S58" s="51">
        <v>20.100000000000001</v>
      </c>
      <c r="T58" s="51">
        <v>20.100000000000001</v>
      </c>
      <c r="U58" s="49">
        <v>4920</v>
      </c>
      <c r="V58" s="167"/>
      <c r="W58" s="121"/>
      <c r="X58" s="51"/>
      <c r="Y58" s="51"/>
      <c r="Z58" s="49"/>
      <c r="AB58" s="299"/>
      <c r="AC58" s="193"/>
      <c r="AD58" s="193"/>
      <c r="AE58" s="193"/>
      <c r="AF58" s="193"/>
      <c r="AG58" s="193"/>
      <c r="AH58" s="193"/>
      <c r="AI58" s="193"/>
      <c r="AJ58" s="300"/>
    </row>
    <row r="59" spans="4:36">
      <c r="D59" s="49">
        <v>53</v>
      </c>
      <c r="E59" s="49" t="s">
        <v>52</v>
      </c>
      <c r="F59" s="49">
        <v>53</v>
      </c>
      <c r="G59" s="51">
        <v>47.32</v>
      </c>
      <c r="H59" s="51">
        <v>44.72</v>
      </c>
      <c r="I59" s="51">
        <v>7.99</v>
      </c>
      <c r="J59" s="51">
        <v>7.99</v>
      </c>
      <c r="K59" s="51">
        <v>60</v>
      </c>
      <c r="L59" s="121">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62</v>
      </c>
      <c r="R59" s="53" t="s">
        <v>597</v>
      </c>
      <c r="S59" s="51">
        <v>14</v>
      </c>
      <c r="T59" s="51">
        <v>14</v>
      </c>
      <c r="U59" s="49">
        <v>4770</v>
      </c>
      <c r="V59" s="167"/>
      <c r="W59" s="121"/>
      <c r="X59" s="51"/>
      <c r="Y59" s="51"/>
      <c r="Z59" s="49"/>
      <c r="AB59" s="299"/>
      <c r="AC59" s="193"/>
      <c r="AD59" s="193"/>
      <c r="AE59" s="193"/>
      <c r="AF59" s="193"/>
      <c r="AG59" s="193"/>
      <c r="AH59" s="193"/>
      <c r="AI59" s="193"/>
      <c r="AJ59" s="300"/>
    </row>
    <row r="60" spans="4:36">
      <c r="D60" s="49">
        <v>54</v>
      </c>
      <c r="E60" s="49" t="s">
        <v>52</v>
      </c>
      <c r="F60" s="49">
        <v>54</v>
      </c>
      <c r="G60" s="51">
        <v>44.72</v>
      </c>
      <c r="H60" s="51">
        <v>42.11</v>
      </c>
      <c r="I60" s="51">
        <v>7.99</v>
      </c>
      <c r="J60" s="51">
        <v>7.99</v>
      </c>
      <c r="K60" s="51">
        <v>62</v>
      </c>
      <c r="L60" s="121">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62</v>
      </c>
      <c r="R60" s="53" t="s">
        <v>598</v>
      </c>
      <c r="S60" s="51">
        <v>5.6</v>
      </c>
      <c r="T60" s="51">
        <v>5.6</v>
      </c>
      <c r="U60" s="49">
        <v>21608</v>
      </c>
      <c r="V60" s="167"/>
      <c r="W60" s="121"/>
      <c r="X60" s="51"/>
      <c r="Y60" s="51"/>
      <c r="Z60" s="49"/>
      <c r="AB60" s="299"/>
      <c r="AC60" s="193"/>
      <c r="AD60" s="193"/>
      <c r="AE60" s="193"/>
      <c r="AF60" s="193"/>
      <c r="AG60" s="193"/>
      <c r="AH60" s="193"/>
      <c r="AI60" s="193"/>
      <c r="AJ60" s="300"/>
    </row>
    <row r="61" spans="4:36">
      <c r="D61" s="49">
        <v>55</v>
      </c>
      <c r="E61" s="49" t="s">
        <v>52</v>
      </c>
      <c r="F61" s="49">
        <v>55</v>
      </c>
      <c r="G61" s="51">
        <v>42.11</v>
      </c>
      <c r="H61" s="51">
        <v>39.5</v>
      </c>
      <c r="I61" s="51">
        <v>8</v>
      </c>
      <c r="J61" s="51">
        <v>8</v>
      </c>
      <c r="K61" s="51">
        <v>70</v>
      </c>
      <c r="L61" s="121">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50</v>
      </c>
      <c r="R61" s="53" t="s">
        <v>437</v>
      </c>
      <c r="S61" s="51">
        <v>5.5</v>
      </c>
      <c r="T61" s="51">
        <v>5.5</v>
      </c>
      <c r="U61" s="49">
        <v>19579</v>
      </c>
      <c r="V61" s="167"/>
      <c r="W61" s="121"/>
      <c r="X61" s="51"/>
      <c r="Y61" s="51"/>
      <c r="Z61" s="49"/>
      <c r="AB61" s="299"/>
      <c r="AC61" s="193"/>
      <c r="AD61" s="193"/>
      <c r="AE61" s="193"/>
      <c r="AF61" s="193"/>
      <c r="AG61" s="193"/>
      <c r="AH61" s="193"/>
      <c r="AI61" s="193"/>
      <c r="AJ61" s="300"/>
    </row>
    <row r="62" spans="4:36">
      <c r="D62" s="49">
        <v>56</v>
      </c>
      <c r="E62" s="49" t="s">
        <v>52</v>
      </c>
      <c r="F62" s="49">
        <v>56</v>
      </c>
      <c r="G62" s="51">
        <v>39.5</v>
      </c>
      <c r="H62" s="51">
        <v>36.79</v>
      </c>
      <c r="I62" s="51">
        <v>8.01</v>
      </c>
      <c r="J62" s="51">
        <v>8</v>
      </c>
      <c r="K62" s="51">
        <v>84</v>
      </c>
      <c r="L62" s="121">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50</v>
      </c>
      <c r="R62" s="53" t="s">
        <v>599</v>
      </c>
      <c r="S62" s="51">
        <v>4.8499999999999996</v>
      </c>
      <c r="T62" s="51">
        <v>4.8499999999999996</v>
      </c>
      <c r="U62" s="49">
        <v>20000</v>
      </c>
      <c r="V62" s="167"/>
      <c r="W62" s="121"/>
      <c r="X62" s="51"/>
      <c r="Y62" s="51"/>
      <c r="Z62" s="49"/>
      <c r="AB62" s="299"/>
      <c r="AC62" s="193"/>
      <c r="AD62" s="193"/>
      <c r="AE62" s="193"/>
      <c r="AF62" s="193"/>
      <c r="AG62" s="193"/>
      <c r="AH62" s="193"/>
      <c r="AI62" s="193"/>
      <c r="AJ62" s="300"/>
    </row>
    <row r="63" spans="4:36">
      <c r="D63" s="49">
        <v>57</v>
      </c>
      <c r="E63" s="49" t="s">
        <v>52</v>
      </c>
      <c r="F63" s="49">
        <v>57</v>
      </c>
      <c r="G63" s="51">
        <v>36.79</v>
      </c>
      <c r="H63" s="51">
        <v>36.590000000000003</v>
      </c>
      <c r="I63" s="51">
        <v>8</v>
      </c>
      <c r="J63" s="51">
        <v>8</v>
      </c>
      <c r="K63" s="51">
        <v>84</v>
      </c>
      <c r="L63" s="121">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50</v>
      </c>
      <c r="R63" s="53" t="s">
        <v>196</v>
      </c>
      <c r="S63" s="51">
        <v>4.2</v>
      </c>
      <c r="T63" s="51">
        <v>4.2</v>
      </c>
      <c r="U63" s="49">
        <v>9000</v>
      </c>
      <c r="V63" s="167"/>
      <c r="W63" s="121"/>
      <c r="X63" s="51"/>
      <c r="Y63" s="51"/>
      <c r="Z63" s="49"/>
      <c r="AB63" s="299"/>
      <c r="AC63" s="193"/>
      <c r="AD63" s="193"/>
      <c r="AE63" s="193"/>
      <c r="AF63" s="193"/>
      <c r="AG63" s="193"/>
      <c r="AH63" s="193"/>
      <c r="AI63" s="193"/>
      <c r="AJ63" s="300"/>
    </row>
    <row r="64" spans="4:36">
      <c r="D64" s="49">
        <v>58</v>
      </c>
      <c r="E64" s="49" t="s">
        <v>52</v>
      </c>
      <c r="F64" s="49">
        <v>58</v>
      </c>
      <c r="G64" s="51">
        <v>36.590000000000003</v>
      </c>
      <c r="H64" s="51">
        <v>35.979999999999997</v>
      </c>
      <c r="I64" s="51">
        <v>8</v>
      </c>
      <c r="J64" s="51">
        <v>8</v>
      </c>
      <c r="K64" s="51">
        <v>84</v>
      </c>
      <c r="L64" s="121">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67"/>
      <c r="W64" s="121"/>
      <c r="X64" s="51"/>
      <c r="Y64" s="51"/>
      <c r="Z64" s="49"/>
      <c r="AB64" s="299"/>
      <c r="AC64" s="193"/>
      <c r="AD64" s="193"/>
      <c r="AE64" s="193"/>
      <c r="AF64" s="193"/>
      <c r="AG64" s="193"/>
      <c r="AH64" s="193"/>
      <c r="AI64" s="193"/>
      <c r="AJ64" s="300"/>
    </row>
    <row r="65" spans="4:36">
      <c r="D65" s="49">
        <v>59</v>
      </c>
      <c r="E65" s="49" t="s">
        <v>52</v>
      </c>
      <c r="F65" s="49">
        <v>59</v>
      </c>
      <c r="G65" s="51">
        <v>35.979999999999997</v>
      </c>
      <c r="H65" s="51">
        <v>33.36</v>
      </c>
      <c r="I65" s="51">
        <v>8</v>
      </c>
      <c r="J65" s="51">
        <v>8</v>
      </c>
      <c r="K65" s="51">
        <v>84</v>
      </c>
      <c r="L65" s="121">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67"/>
      <c r="W65" s="121"/>
      <c r="X65" s="51"/>
      <c r="Y65" s="51"/>
      <c r="Z65" s="49"/>
      <c r="AB65" s="299"/>
      <c r="AC65" s="193"/>
      <c r="AD65" s="193"/>
      <c r="AE65" s="193"/>
      <c r="AF65" s="193"/>
      <c r="AG65" s="193"/>
      <c r="AH65" s="193"/>
      <c r="AI65" s="193"/>
      <c r="AJ65" s="300"/>
    </row>
    <row r="66" spans="4:36">
      <c r="D66" s="49">
        <v>60</v>
      </c>
      <c r="E66" s="49" t="s">
        <v>52</v>
      </c>
      <c r="F66" s="49">
        <v>60</v>
      </c>
      <c r="G66" s="51">
        <v>33.36</v>
      </c>
      <c r="H66" s="51">
        <v>30.43</v>
      </c>
      <c r="I66" s="51">
        <v>8</v>
      </c>
      <c r="J66" s="51">
        <v>8</v>
      </c>
      <c r="K66" s="51">
        <v>88</v>
      </c>
      <c r="L66" s="121">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67"/>
      <c r="W66" s="121"/>
      <c r="X66" s="51"/>
      <c r="Y66" s="51"/>
      <c r="Z66" s="49"/>
      <c r="AB66" s="299"/>
      <c r="AC66" s="193"/>
      <c r="AD66" s="193"/>
      <c r="AE66" s="193"/>
      <c r="AF66" s="193"/>
      <c r="AG66" s="193"/>
      <c r="AH66" s="193"/>
      <c r="AI66" s="193"/>
      <c r="AJ66" s="300"/>
    </row>
    <row r="67" spans="4:36">
      <c r="D67" s="49">
        <v>61</v>
      </c>
      <c r="E67" s="49" t="s">
        <v>52</v>
      </c>
      <c r="F67" s="49">
        <v>61</v>
      </c>
      <c r="G67" s="51">
        <v>30.43</v>
      </c>
      <c r="H67" s="51">
        <v>27.5</v>
      </c>
      <c r="I67" s="51">
        <v>8.02</v>
      </c>
      <c r="J67" s="51">
        <v>7.99</v>
      </c>
      <c r="K67" s="51">
        <v>102</v>
      </c>
      <c r="L67" s="121">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67"/>
      <c r="W67" s="121"/>
      <c r="X67" s="51"/>
      <c r="Y67" s="51"/>
      <c r="Z67" s="49"/>
      <c r="AB67" s="299"/>
      <c r="AC67" s="193"/>
      <c r="AD67" s="193"/>
      <c r="AE67" s="193"/>
      <c r="AF67" s="193"/>
      <c r="AG67" s="193"/>
      <c r="AH67" s="193"/>
      <c r="AI67" s="193"/>
      <c r="AJ67" s="300"/>
    </row>
    <row r="68" spans="4:36">
      <c r="D68" s="49">
        <v>62</v>
      </c>
      <c r="E68" s="49" t="s">
        <v>52</v>
      </c>
      <c r="F68" s="49">
        <v>62</v>
      </c>
      <c r="G68" s="51">
        <v>27.5</v>
      </c>
      <c r="H68" s="51">
        <v>25.92</v>
      </c>
      <c r="I68" s="51">
        <v>8</v>
      </c>
      <c r="J68" s="51">
        <v>8</v>
      </c>
      <c r="K68" s="51">
        <v>116</v>
      </c>
      <c r="L68" s="121">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67"/>
      <c r="W68" s="121"/>
      <c r="X68" s="51"/>
      <c r="Y68" s="51"/>
      <c r="Z68" s="49"/>
      <c r="AB68" s="299"/>
      <c r="AC68" s="193"/>
      <c r="AD68" s="193"/>
      <c r="AE68" s="193"/>
      <c r="AF68" s="193"/>
      <c r="AG68" s="193"/>
      <c r="AH68" s="193"/>
      <c r="AI68" s="193"/>
      <c r="AJ68" s="300"/>
    </row>
    <row r="69" spans="4:36">
      <c r="D69" s="49">
        <v>63</v>
      </c>
      <c r="E69" s="49" t="s">
        <v>52</v>
      </c>
      <c r="F69" s="49">
        <v>63</v>
      </c>
      <c r="G69" s="51">
        <v>25.92</v>
      </c>
      <c r="H69" s="51">
        <v>22.96</v>
      </c>
      <c r="I69" s="51">
        <v>8</v>
      </c>
      <c r="J69" s="51">
        <v>8</v>
      </c>
      <c r="K69" s="51">
        <v>116</v>
      </c>
      <c r="L69" s="121">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67"/>
      <c r="W69" s="121"/>
      <c r="X69" s="51"/>
      <c r="Y69" s="51"/>
      <c r="Z69" s="49"/>
      <c r="AB69" s="299"/>
      <c r="AC69" s="193"/>
      <c r="AD69" s="193"/>
      <c r="AE69" s="193"/>
      <c r="AF69" s="193"/>
      <c r="AG69" s="193"/>
      <c r="AH69" s="193"/>
      <c r="AI69" s="193"/>
      <c r="AJ69" s="300"/>
    </row>
    <row r="70" spans="4:36">
      <c r="D70" s="49">
        <v>64</v>
      </c>
      <c r="E70" s="49" t="s">
        <v>52</v>
      </c>
      <c r="F70" s="49">
        <v>64</v>
      </c>
      <c r="G70" s="51">
        <v>22.96</v>
      </c>
      <c r="H70" s="51">
        <v>21.71</v>
      </c>
      <c r="I70" s="51">
        <v>8</v>
      </c>
      <c r="J70" s="51">
        <v>8</v>
      </c>
      <c r="K70" s="51">
        <v>116</v>
      </c>
      <c r="L70" s="121">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67"/>
      <c r="W70" s="121"/>
      <c r="X70" s="51"/>
      <c r="Y70" s="51"/>
      <c r="Z70" s="49"/>
      <c r="AB70" s="299"/>
      <c r="AC70" s="193"/>
      <c r="AD70" s="193"/>
      <c r="AE70" s="193"/>
      <c r="AF70" s="193"/>
      <c r="AG70" s="193"/>
      <c r="AH70" s="193"/>
      <c r="AI70" s="193"/>
      <c r="AJ70" s="300"/>
    </row>
    <row r="71" spans="4:36">
      <c r="D71" s="49">
        <v>65</v>
      </c>
      <c r="E71" s="49" t="s">
        <v>52</v>
      </c>
      <c r="F71" s="49">
        <v>65</v>
      </c>
      <c r="G71" s="51">
        <v>21.71</v>
      </c>
      <c r="H71" s="51">
        <v>21.47</v>
      </c>
      <c r="I71" s="51">
        <v>8</v>
      </c>
      <c r="J71" s="51">
        <v>8</v>
      </c>
      <c r="K71" s="51">
        <v>116</v>
      </c>
      <c r="L71" s="121">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67"/>
      <c r="W71" s="121"/>
      <c r="X71" s="51"/>
      <c r="Y71" s="51"/>
      <c r="Z71" s="49"/>
      <c r="AB71" s="299"/>
      <c r="AC71" s="193"/>
      <c r="AD71" s="193"/>
      <c r="AE71" s="193"/>
      <c r="AF71" s="193"/>
      <c r="AG71" s="193"/>
      <c r="AH71" s="193"/>
      <c r="AI71" s="193"/>
      <c r="AJ71" s="300"/>
    </row>
    <row r="72" spans="4:36">
      <c r="D72" s="49">
        <v>66</v>
      </c>
      <c r="E72" s="49" t="s">
        <v>62</v>
      </c>
      <c r="F72" s="49">
        <v>1</v>
      </c>
      <c r="G72" s="51">
        <v>21.47</v>
      </c>
      <c r="H72" s="51">
        <v>17.5</v>
      </c>
      <c r="I72" s="51">
        <v>8</v>
      </c>
      <c r="J72" s="51">
        <v>8</v>
      </c>
      <c r="K72" s="51">
        <v>117</v>
      </c>
      <c r="L72" s="121">
        <f t="shared" ref="L72:L123" si="1">IF(7850/1000*(1/3)*PI()*ABS(G72-H72)*((I72/2)^2+(I72/2)*(J72/2)+(J72/2)^2-(I72/2-K72/1000)^2-(I72/2-K72/1000)*(J72/2-K72/1000)-(J72/2-K72/1000)^2)=0,"",7850/1000*(1/3)*PI()*ABS(G72-H72)*((I72/2)^2+(I72/2)*(J72/2)+(J72/2)^2-(I72/2-K72/1000)^2-(I72/2-K72/1000)*(J72/2-K72/1000)-(J72/2-K72/1000)^2))</f>
        <v>90.299932258163409</v>
      </c>
      <c r="M72" s="51">
        <f>IFERROR(IF(OR(ISBLANK(WHOLE_STRUCTURE[[#This Row],[Top '[m']]]), ISBLANK(WHOLE_STRUCTURE[[#This Row],[Bottom '[m']]])), "", WHOLE_STRUCTURE[[#This Row],[Top '[m']]] - WHOLE_STRUCTURE[[#This Row],[Bottom '[m']]]),"")</f>
        <v>3.9699999999999989</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67"/>
      <c r="W72" s="121"/>
      <c r="X72" s="51"/>
      <c r="Y72" s="51"/>
      <c r="Z72" s="49"/>
      <c r="AB72" s="299"/>
      <c r="AC72" s="193"/>
      <c r="AD72" s="193"/>
      <c r="AE72" s="193"/>
      <c r="AF72" s="193"/>
      <c r="AG72" s="193"/>
      <c r="AH72" s="193"/>
      <c r="AI72" s="193"/>
      <c r="AJ72" s="300"/>
    </row>
    <row r="73" spans="4:36">
      <c r="D73" s="49">
        <v>67</v>
      </c>
      <c r="E73" s="49" t="s">
        <v>62</v>
      </c>
      <c r="F73" s="49">
        <v>2</v>
      </c>
      <c r="G73" s="51">
        <v>17.5</v>
      </c>
      <c r="H73" s="51">
        <v>13.5</v>
      </c>
      <c r="I73" s="51">
        <v>8</v>
      </c>
      <c r="J73" s="51">
        <v>8</v>
      </c>
      <c r="K73" s="51">
        <v>117</v>
      </c>
      <c r="L73" s="121">
        <f t="shared" si="1"/>
        <v>90.982299504446786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67"/>
      <c r="W73" s="121"/>
      <c r="X73" s="51"/>
      <c r="Y73" s="51"/>
      <c r="Z73" s="49"/>
      <c r="AB73" s="299"/>
      <c r="AC73" s="193"/>
      <c r="AD73" s="193"/>
      <c r="AE73" s="193"/>
      <c r="AF73" s="193"/>
      <c r="AG73" s="193"/>
      <c r="AH73" s="193"/>
      <c r="AI73" s="193"/>
      <c r="AJ73" s="300"/>
    </row>
    <row r="74" spans="4:36">
      <c r="D74" s="49">
        <v>68</v>
      </c>
      <c r="E74" s="49" t="s">
        <v>62</v>
      </c>
      <c r="F74" s="49">
        <v>3</v>
      </c>
      <c r="G74" s="51">
        <v>13.5</v>
      </c>
      <c r="H74" s="51">
        <v>9.5</v>
      </c>
      <c r="I74" s="51">
        <v>8</v>
      </c>
      <c r="J74" s="51">
        <v>8</v>
      </c>
      <c r="K74" s="51">
        <v>124</v>
      </c>
      <c r="L74" s="121">
        <f t="shared" si="1"/>
        <v>96.340060208791698</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67"/>
      <c r="W74" s="121"/>
      <c r="X74" s="51"/>
      <c r="Y74" s="51"/>
      <c r="Z74" s="49"/>
      <c r="AB74" s="299"/>
      <c r="AC74" s="193"/>
      <c r="AD74" s="193"/>
      <c r="AE74" s="193"/>
      <c r="AF74" s="193"/>
      <c r="AG74" s="193"/>
      <c r="AH74" s="193"/>
      <c r="AI74" s="193"/>
      <c r="AJ74" s="300"/>
    </row>
    <row r="75" spans="4:36">
      <c r="D75" s="49">
        <v>69</v>
      </c>
      <c r="E75" s="49" t="s">
        <v>62</v>
      </c>
      <c r="F75" s="49">
        <v>4</v>
      </c>
      <c r="G75" s="51">
        <v>9.5</v>
      </c>
      <c r="H75" s="51">
        <v>5.6</v>
      </c>
      <c r="I75" s="51">
        <v>8</v>
      </c>
      <c r="J75" s="51">
        <v>8</v>
      </c>
      <c r="K75" s="51">
        <v>120</v>
      </c>
      <c r="L75" s="121">
        <f t="shared" si="1"/>
        <v>90.947674755174418</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67"/>
      <c r="W75" s="121"/>
      <c r="X75" s="51"/>
      <c r="Y75" s="51"/>
      <c r="Z75" s="49"/>
      <c r="AB75" s="299"/>
      <c r="AC75" s="193"/>
      <c r="AD75" s="193"/>
      <c r="AE75" s="193"/>
      <c r="AF75" s="193"/>
      <c r="AG75" s="193"/>
      <c r="AH75" s="193"/>
      <c r="AI75" s="193"/>
      <c r="AJ75" s="300"/>
    </row>
    <row r="76" spans="4:36">
      <c r="D76" s="49">
        <v>70</v>
      </c>
      <c r="E76" s="49" t="s">
        <v>50</v>
      </c>
      <c r="F76" s="49">
        <v>1</v>
      </c>
      <c r="G76" s="51">
        <v>5.6</v>
      </c>
      <c r="H76" s="51">
        <v>1.6</v>
      </c>
      <c r="I76" s="51">
        <v>7.5</v>
      </c>
      <c r="J76" s="51">
        <v>7.5</v>
      </c>
      <c r="K76" s="51">
        <v>108</v>
      </c>
      <c r="L76" s="121">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67"/>
      <c r="W76" s="121"/>
      <c r="X76" s="51"/>
      <c r="Y76" s="51"/>
      <c r="Z76" s="49"/>
      <c r="AB76" s="299"/>
      <c r="AC76" s="193"/>
      <c r="AD76" s="193"/>
      <c r="AE76" s="193"/>
      <c r="AF76" s="193"/>
      <c r="AG76" s="193"/>
      <c r="AH76" s="193"/>
      <c r="AI76" s="193"/>
      <c r="AJ76" s="300"/>
    </row>
    <row r="77" spans="4:36">
      <c r="D77" s="49">
        <v>71</v>
      </c>
      <c r="E77" s="49" t="s">
        <v>50</v>
      </c>
      <c r="F77" s="49">
        <v>2</v>
      </c>
      <c r="G77" s="51">
        <v>1.6</v>
      </c>
      <c r="H77" s="51">
        <v>-2.2999999999999998</v>
      </c>
      <c r="I77" s="51">
        <v>7.5</v>
      </c>
      <c r="J77" s="51">
        <v>7.5</v>
      </c>
      <c r="K77" s="51">
        <v>100</v>
      </c>
      <c r="L77" s="121">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67"/>
      <c r="W77" s="121"/>
      <c r="X77" s="51"/>
      <c r="Y77" s="51"/>
      <c r="Z77" s="49"/>
      <c r="AB77" s="299"/>
      <c r="AC77" s="193"/>
      <c r="AD77" s="193"/>
      <c r="AE77" s="193"/>
      <c r="AF77" s="193"/>
      <c r="AG77" s="193"/>
      <c r="AH77" s="193"/>
      <c r="AI77" s="193"/>
      <c r="AJ77" s="300"/>
    </row>
    <row r="78" spans="4:36">
      <c r="D78" s="49">
        <v>72</v>
      </c>
      <c r="E78" s="49" t="s">
        <v>50</v>
      </c>
      <c r="F78" s="49">
        <v>3</v>
      </c>
      <c r="G78" s="51">
        <v>-2.2999999999999998</v>
      </c>
      <c r="H78" s="51">
        <v>-6.2</v>
      </c>
      <c r="I78" s="51">
        <v>7.5</v>
      </c>
      <c r="J78" s="51">
        <v>7.5</v>
      </c>
      <c r="K78" s="51">
        <v>98</v>
      </c>
      <c r="L78" s="121">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67"/>
      <c r="W78" s="121"/>
      <c r="X78" s="51"/>
      <c r="Y78" s="51"/>
      <c r="Z78" s="49"/>
      <c r="AB78" s="299"/>
      <c r="AC78" s="193"/>
      <c r="AD78" s="193"/>
      <c r="AE78" s="193"/>
      <c r="AF78" s="193"/>
      <c r="AG78" s="193"/>
      <c r="AH78" s="193"/>
      <c r="AI78" s="193"/>
      <c r="AJ78" s="300"/>
    </row>
    <row r="79" spans="4:36">
      <c r="D79" s="49">
        <v>73</v>
      </c>
      <c r="E79" s="49" t="s">
        <v>50</v>
      </c>
      <c r="F79" s="49">
        <v>4</v>
      </c>
      <c r="G79" s="51">
        <v>-6.2</v>
      </c>
      <c r="H79" s="51">
        <v>-10.1</v>
      </c>
      <c r="I79" s="51">
        <v>7.5</v>
      </c>
      <c r="J79" s="51">
        <v>7.8282999999999996</v>
      </c>
      <c r="K79" s="51">
        <v>98</v>
      </c>
      <c r="L79" s="121">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67"/>
      <c r="W79" s="121"/>
      <c r="X79" s="51"/>
      <c r="Y79" s="51"/>
      <c r="Z79" s="49"/>
      <c r="AB79" s="299"/>
      <c r="AC79" s="193"/>
      <c r="AD79" s="193"/>
      <c r="AE79" s="193"/>
      <c r="AF79" s="193"/>
      <c r="AG79" s="193"/>
      <c r="AH79" s="193"/>
      <c r="AI79" s="193"/>
      <c r="AJ79" s="300"/>
    </row>
    <row r="80" spans="4:36">
      <c r="D80" s="49">
        <v>74</v>
      </c>
      <c r="E80" s="49" t="s">
        <v>50</v>
      </c>
      <c r="F80" s="49">
        <v>5</v>
      </c>
      <c r="G80" s="51">
        <v>-10.1</v>
      </c>
      <c r="H80" s="51">
        <v>-14</v>
      </c>
      <c r="I80" s="51">
        <v>7.8282999999999996</v>
      </c>
      <c r="J80" s="51">
        <v>8.1565999999999992</v>
      </c>
      <c r="K80" s="51">
        <v>104</v>
      </c>
      <c r="L80" s="121">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67"/>
      <c r="W80" s="121"/>
      <c r="X80" s="51"/>
      <c r="Y80" s="51"/>
      <c r="Z80" s="49"/>
      <c r="AB80" s="299"/>
      <c r="AC80" s="193"/>
      <c r="AD80" s="193"/>
      <c r="AE80" s="193"/>
      <c r="AF80" s="193"/>
      <c r="AG80" s="193"/>
      <c r="AH80" s="193"/>
      <c r="AI80" s="193"/>
      <c r="AJ80" s="300"/>
    </row>
    <row r="81" spans="4:36">
      <c r="D81" s="49">
        <v>75</v>
      </c>
      <c r="E81" s="49" t="s">
        <v>50</v>
      </c>
      <c r="F81" s="49">
        <v>6</v>
      </c>
      <c r="G81" s="51">
        <v>-14</v>
      </c>
      <c r="H81" s="51">
        <v>-17.899999999999999</v>
      </c>
      <c r="I81" s="51">
        <v>8.1565999999999992</v>
      </c>
      <c r="J81" s="51">
        <v>8.4847999999999999</v>
      </c>
      <c r="K81" s="51">
        <v>98</v>
      </c>
      <c r="L81" s="121">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67"/>
      <c r="W81" s="121"/>
      <c r="X81" s="51"/>
      <c r="Y81" s="51"/>
      <c r="Z81" s="49"/>
      <c r="AB81" s="299"/>
      <c r="AC81" s="193"/>
      <c r="AD81" s="193"/>
      <c r="AE81" s="193"/>
      <c r="AF81" s="193"/>
      <c r="AG81" s="193"/>
      <c r="AH81" s="193"/>
      <c r="AI81" s="193"/>
      <c r="AJ81" s="300"/>
    </row>
    <row r="82" spans="4:36">
      <c r="D82" s="49">
        <v>76</v>
      </c>
      <c r="E82" s="49" t="s">
        <v>50</v>
      </c>
      <c r="F82" s="49">
        <v>7</v>
      </c>
      <c r="G82" s="51">
        <v>-17.899999999999999</v>
      </c>
      <c r="H82" s="51">
        <v>-21.8</v>
      </c>
      <c r="I82" s="51">
        <v>8.4847999999999999</v>
      </c>
      <c r="J82" s="51">
        <v>8.8131000000000004</v>
      </c>
      <c r="K82" s="51">
        <v>94</v>
      </c>
      <c r="L82" s="121">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67"/>
      <c r="W82" s="121"/>
      <c r="X82" s="51"/>
      <c r="Y82" s="51"/>
      <c r="Z82" s="49"/>
      <c r="AB82" s="299"/>
      <c r="AC82" s="193"/>
      <c r="AD82" s="193"/>
      <c r="AE82" s="193"/>
      <c r="AF82" s="193"/>
      <c r="AG82" s="193"/>
      <c r="AH82" s="193"/>
      <c r="AI82" s="193"/>
      <c r="AJ82" s="300"/>
    </row>
    <row r="83" spans="4:36">
      <c r="D83" s="49">
        <v>77</v>
      </c>
      <c r="E83" s="49" t="s">
        <v>50</v>
      </c>
      <c r="F83" s="49">
        <v>8</v>
      </c>
      <c r="G83" s="51">
        <v>-21.8</v>
      </c>
      <c r="H83" s="51">
        <v>-25.7</v>
      </c>
      <c r="I83" s="51">
        <v>8.8131000000000004</v>
      </c>
      <c r="J83" s="51">
        <v>9.1414000000000009</v>
      </c>
      <c r="K83" s="51">
        <v>92</v>
      </c>
      <c r="L83" s="121">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67"/>
      <c r="W83" s="121"/>
      <c r="X83" s="51"/>
      <c r="Y83" s="51"/>
      <c r="Z83" s="49"/>
      <c r="AB83" s="299"/>
      <c r="AC83" s="193"/>
      <c r="AD83" s="193"/>
      <c r="AE83" s="193"/>
      <c r="AF83" s="193"/>
      <c r="AG83" s="193"/>
      <c r="AH83" s="193"/>
      <c r="AI83" s="193"/>
      <c r="AJ83" s="300"/>
    </row>
    <row r="84" spans="4:36">
      <c r="D84" s="49">
        <v>78</v>
      </c>
      <c r="E84" s="49" t="s">
        <v>50</v>
      </c>
      <c r="F84" s="49">
        <v>9</v>
      </c>
      <c r="G84" s="51">
        <v>-25.7</v>
      </c>
      <c r="H84" s="51">
        <v>-29.6</v>
      </c>
      <c r="I84" s="51">
        <v>9.1414000000000009</v>
      </c>
      <c r="J84" s="51">
        <v>9.4696999999999996</v>
      </c>
      <c r="K84" s="51">
        <v>90</v>
      </c>
      <c r="L84" s="121">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67"/>
      <c r="W84" s="121"/>
      <c r="X84" s="51"/>
      <c r="Y84" s="51"/>
      <c r="Z84" s="49"/>
      <c r="AB84" s="299"/>
      <c r="AC84" s="193"/>
      <c r="AD84" s="193"/>
      <c r="AE84" s="193"/>
      <c r="AF84" s="193"/>
      <c r="AG84" s="193"/>
      <c r="AH84" s="193"/>
      <c r="AI84" s="193"/>
      <c r="AJ84" s="300"/>
    </row>
    <row r="85" spans="4:36">
      <c r="D85" s="49">
        <v>79</v>
      </c>
      <c r="E85" s="49" t="s">
        <v>50</v>
      </c>
      <c r="F85" s="49">
        <v>10</v>
      </c>
      <c r="G85" s="51">
        <v>-29.6</v>
      </c>
      <c r="H85" s="51">
        <v>-33.5</v>
      </c>
      <c r="I85" s="51">
        <v>9.4696999999999996</v>
      </c>
      <c r="J85" s="51">
        <v>9.8000000000000007</v>
      </c>
      <c r="K85" s="51">
        <v>90</v>
      </c>
      <c r="L85" s="121">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67"/>
      <c r="W85" s="121"/>
      <c r="X85" s="51"/>
      <c r="Y85" s="51"/>
      <c r="Z85" s="49"/>
      <c r="AB85" s="299"/>
      <c r="AC85" s="193"/>
      <c r="AD85" s="193"/>
      <c r="AE85" s="193"/>
      <c r="AF85" s="193"/>
      <c r="AG85" s="193"/>
      <c r="AH85" s="193"/>
      <c r="AI85" s="193"/>
      <c r="AJ85" s="300"/>
    </row>
    <row r="86" spans="4:36">
      <c r="D86" s="49">
        <v>80</v>
      </c>
      <c r="E86" s="49" t="s">
        <v>50</v>
      </c>
      <c r="F86" s="49">
        <v>11</v>
      </c>
      <c r="G86" s="51">
        <v>-33.5</v>
      </c>
      <c r="H86" s="51">
        <v>-36.799999999999997</v>
      </c>
      <c r="I86" s="51">
        <v>9.8000000000000007</v>
      </c>
      <c r="J86" s="51">
        <v>9.8000000000000007</v>
      </c>
      <c r="K86" s="51">
        <v>90</v>
      </c>
      <c r="L86" s="121">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B86" s="299"/>
      <c r="AC86" s="193"/>
      <c r="AD86" s="193"/>
      <c r="AE86" s="193"/>
      <c r="AF86" s="193"/>
      <c r="AG86" s="193"/>
      <c r="AH86" s="193"/>
      <c r="AI86" s="193"/>
      <c r="AJ86" s="300"/>
    </row>
    <row r="87" spans="4:36">
      <c r="D87" s="49">
        <v>81</v>
      </c>
      <c r="E87" s="49" t="s">
        <v>50</v>
      </c>
      <c r="F87" s="49">
        <v>12</v>
      </c>
      <c r="G87" s="51">
        <v>-36.799999999999997</v>
      </c>
      <c r="H87" s="51">
        <v>-40.200000000000003</v>
      </c>
      <c r="I87" s="51">
        <v>9.8000000000000007</v>
      </c>
      <c r="J87" s="51">
        <v>9.8000000000000007</v>
      </c>
      <c r="K87" s="51">
        <v>98</v>
      </c>
      <c r="L87" s="121">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B87" s="299"/>
      <c r="AC87" s="193"/>
      <c r="AD87" s="193"/>
      <c r="AE87" s="193"/>
      <c r="AF87" s="193"/>
      <c r="AG87" s="193"/>
      <c r="AH87" s="193"/>
      <c r="AI87" s="193"/>
      <c r="AJ87" s="300"/>
    </row>
    <row r="88" spans="4:36">
      <c r="D88" s="49">
        <v>82</v>
      </c>
      <c r="E88" s="49" t="s">
        <v>50</v>
      </c>
      <c r="F88" s="49">
        <v>13</v>
      </c>
      <c r="G88" s="51">
        <v>-40.200000000000003</v>
      </c>
      <c r="H88" s="51">
        <v>-43.8</v>
      </c>
      <c r="I88" s="51">
        <v>9.8000000000000007</v>
      </c>
      <c r="J88" s="51">
        <v>9.8000000000000007</v>
      </c>
      <c r="K88" s="51">
        <v>88</v>
      </c>
      <c r="L88" s="121">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69"/>
      <c r="T88" s="169"/>
      <c r="U88" s="49"/>
      <c r="V88" s="167"/>
      <c r="W88" s="121"/>
      <c r="X88" s="51"/>
      <c r="Y88" s="51"/>
      <c r="Z88" s="49"/>
      <c r="AB88" s="299"/>
      <c r="AC88" s="193"/>
      <c r="AD88" s="193"/>
      <c r="AE88" s="193"/>
      <c r="AF88" s="193"/>
      <c r="AG88" s="193"/>
      <c r="AH88" s="193"/>
      <c r="AI88" s="193"/>
      <c r="AJ88" s="300"/>
    </row>
    <row r="89" spans="4:36">
      <c r="D89" s="49">
        <v>83</v>
      </c>
      <c r="E89" s="49" t="s">
        <v>50</v>
      </c>
      <c r="F89" s="49">
        <v>14</v>
      </c>
      <c r="G89" s="51">
        <v>-43.8</v>
      </c>
      <c r="H89" s="51">
        <v>-47.8</v>
      </c>
      <c r="I89" s="51">
        <v>9.8000000000000007</v>
      </c>
      <c r="J89" s="51">
        <v>9.8000000000000007</v>
      </c>
      <c r="K89" s="51">
        <v>88</v>
      </c>
      <c r="L89" s="121">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69"/>
      <c r="T89" s="169"/>
      <c r="U89" s="49"/>
      <c r="V89" s="167"/>
      <c r="W89" s="121"/>
      <c r="X89" s="51"/>
      <c r="Y89" s="51"/>
      <c r="Z89" s="49"/>
      <c r="AB89" s="299"/>
      <c r="AC89" s="193"/>
      <c r="AD89" s="193"/>
      <c r="AE89" s="193"/>
      <c r="AF89" s="193"/>
      <c r="AG89" s="193"/>
      <c r="AH89" s="193"/>
      <c r="AI89" s="193"/>
      <c r="AJ89" s="300"/>
    </row>
    <row r="90" spans="4:36">
      <c r="D90" s="49">
        <v>84</v>
      </c>
      <c r="E90" s="49" t="s">
        <v>50</v>
      </c>
      <c r="F90" s="49">
        <v>15</v>
      </c>
      <c r="G90" s="51">
        <v>-47.8</v>
      </c>
      <c r="H90" s="51">
        <v>-51.8</v>
      </c>
      <c r="I90" s="51">
        <v>9.8000000000000007</v>
      </c>
      <c r="J90" s="51">
        <v>9.8000000000000007</v>
      </c>
      <c r="K90" s="51">
        <v>88</v>
      </c>
      <c r="L90" s="121">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69"/>
      <c r="T90" s="169"/>
      <c r="U90" s="49"/>
      <c r="V90" s="167"/>
      <c r="W90" s="121"/>
      <c r="X90" s="51"/>
      <c r="Y90" s="51"/>
      <c r="Z90" s="49"/>
      <c r="AB90" s="299"/>
      <c r="AC90" s="193"/>
      <c r="AD90" s="193"/>
      <c r="AE90" s="193"/>
      <c r="AF90" s="193"/>
      <c r="AG90" s="193"/>
      <c r="AH90" s="193"/>
      <c r="AI90" s="193"/>
      <c r="AJ90" s="300"/>
    </row>
    <row r="91" spans="4:36">
      <c r="D91" s="49">
        <v>85</v>
      </c>
      <c r="E91" s="49" t="s">
        <v>50</v>
      </c>
      <c r="F91" s="49">
        <v>16</v>
      </c>
      <c r="G91" s="51">
        <v>-51.8</v>
      </c>
      <c r="H91" s="51">
        <v>-55.8</v>
      </c>
      <c r="I91" s="51">
        <v>9.8000000000000007</v>
      </c>
      <c r="J91" s="51">
        <v>9.8000000000000007</v>
      </c>
      <c r="K91" s="51">
        <v>81</v>
      </c>
      <c r="L91" s="121">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69"/>
      <c r="T91" s="169"/>
      <c r="U91" s="49"/>
      <c r="V91" s="167"/>
      <c r="W91" s="121"/>
      <c r="X91" s="51"/>
      <c r="Y91" s="51"/>
      <c r="Z91" s="49"/>
      <c r="AB91" s="299"/>
      <c r="AC91" s="193"/>
      <c r="AD91" s="193"/>
      <c r="AE91" s="193"/>
      <c r="AF91" s="193"/>
      <c r="AG91" s="193"/>
      <c r="AH91" s="193"/>
      <c r="AI91" s="193"/>
      <c r="AJ91" s="300"/>
    </row>
    <row r="92" spans="4:36">
      <c r="D92" s="49">
        <v>86</v>
      </c>
      <c r="E92" s="49" t="s">
        <v>50</v>
      </c>
      <c r="F92" s="49">
        <v>17</v>
      </c>
      <c r="G92" s="51">
        <v>-55.8</v>
      </c>
      <c r="H92" s="51">
        <v>-59.8</v>
      </c>
      <c r="I92" s="51">
        <v>9.8000000000000007</v>
      </c>
      <c r="J92" s="51">
        <v>9.8000000000000007</v>
      </c>
      <c r="K92" s="51">
        <v>81</v>
      </c>
      <c r="L92" s="121">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69"/>
      <c r="T92" s="169"/>
      <c r="U92" s="49"/>
      <c r="V92" s="167"/>
      <c r="W92" s="121"/>
      <c r="X92" s="51"/>
      <c r="Y92" s="51"/>
      <c r="Z92" s="49"/>
      <c r="AB92" s="299"/>
      <c r="AC92" s="193"/>
      <c r="AD92" s="193"/>
      <c r="AE92" s="193"/>
      <c r="AF92" s="193"/>
      <c r="AG92" s="193"/>
      <c r="AH92" s="193"/>
      <c r="AI92" s="193"/>
      <c r="AJ92" s="300"/>
    </row>
    <row r="93" spans="4:36">
      <c r="D93" s="49">
        <v>87</v>
      </c>
      <c r="E93" s="49" t="s">
        <v>50</v>
      </c>
      <c r="F93" s="49">
        <v>18</v>
      </c>
      <c r="G93" s="51">
        <v>-59.8</v>
      </c>
      <c r="H93" s="51">
        <v>-63.8</v>
      </c>
      <c r="I93" s="51">
        <v>9.8000000000000007</v>
      </c>
      <c r="J93" s="51">
        <v>9.8000000000000007</v>
      </c>
      <c r="K93" s="51">
        <v>81</v>
      </c>
      <c r="L93" s="121">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69"/>
      <c r="T93" s="169"/>
      <c r="U93" s="49"/>
      <c r="V93" s="167"/>
      <c r="W93" s="121"/>
      <c r="X93" s="51"/>
      <c r="Y93" s="51"/>
      <c r="Z93" s="49"/>
      <c r="AB93" s="299"/>
      <c r="AC93" s="193"/>
      <c r="AD93" s="193"/>
      <c r="AE93" s="193"/>
      <c r="AF93" s="193"/>
      <c r="AG93" s="193"/>
      <c r="AH93" s="193"/>
      <c r="AI93" s="193"/>
      <c r="AJ93" s="300"/>
    </row>
    <row r="94" spans="4:36">
      <c r="D94" s="49">
        <v>88</v>
      </c>
      <c r="E94" s="49" t="s">
        <v>50</v>
      </c>
      <c r="F94" s="49">
        <v>19</v>
      </c>
      <c r="G94" s="51">
        <v>-63.8</v>
      </c>
      <c r="H94" s="51">
        <v>-67.599999999999994</v>
      </c>
      <c r="I94" s="51">
        <v>9.8000000000000007</v>
      </c>
      <c r="J94" s="51">
        <v>9.8000000000000007</v>
      </c>
      <c r="K94" s="51">
        <v>81</v>
      </c>
      <c r="L94" s="121">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69"/>
      <c r="T94" s="169"/>
      <c r="U94" s="49"/>
      <c r="V94" s="167"/>
      <c r="W94" s="121"/>
      <c r="X94" s="51"/>
      <c r="Y94" s="51"/>
      <c r="Z94" s="49"/>
      <c r="AB94" s="299"/>
      <c r="AC94" s="193"/>
      <c r="AD94" s="193"/>
      <c r="AE94" s="193"/>
      <c r="AF94" s="193"/>
      <c r="AG94" s="193"/>
      <c r="AH94" s="193"/>
      <c r="AI94" s="193"/>
      <c r="AJ94" s="300"/>
    </row>
    <row r="95" spans="4:36">
      <c r="D95" s="49">
        <v>89</v>
      </c>
      <c r="E95" s="49" t="s">
        <v>50</v>
      </c>
      <c r="F95" s="49">
        <v>20</v>
      </c>
      <c r="G95" s="51">
        <v>-67.599999999999994</v>
      </c>
      <c r="H95" s="51">
        <v>-70.599999999999994</v>
      </c>
      <c r="I95" s="51">
        <v>9.8000000000000007</v>
      </c>
      <c r="J95" s="51">
        <v>9.8000000000000007</v>
      </c>
      <c r="K95" s="51">
        <v>81</v>
      </c>
      <c r="L95" s="121">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69"/>
      <c r="T95" s="169"/>
      <c r="U95" s="49"/>
      <c r="V95" s="167"/>
      <c r="W95" s="121"/>
      <c r="X95" s="51"/>
      <c r="Y95" s="51"/>
      <c r="Z95" s="49"/>
      <c r="AB95" s="299"/>
      <c r="AC95" s="193"/>
      <c r="AD95" s="193"/>
      <c r="AE95" s="193"/>
      <c r="AF95" s="193"/>
      <c r="AG95" s="193"/>
      <c r="AH95" s="193"/>
      <c r="AI95" s="193"/>
      <c r="AJ95" s="300"/>
    </row>
    <row r="96" spans="4:36">
      <c r="D96" s="49">
        <v>90</v>
      </c>
      <c r="E96" s="49" t="s">
        <v>50</v>
      </c>
      <c r="F96" s="49">
        <v>21</v>
      </c>
      <c r="G96" s="51">
        <v>-70.599999999999994</v>
      </c>
      <c r="H96" s="51">
        <v>-73.599999999999994</v>
      </c>
      <c r="I96" s="51">
        <v>9.8000000000000007</v>
      </c>
      <c r="J96" s="51">
        <v>9.8000000000000007</v>
      </c>
      <c r="K96" s="51">
        <v>87</v>
      </c>
      <c r="L96" s="121">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69"/>
      <c r="T96" s="169"/>
      <c r="U96" s="49"/>
      <c r="V96" s="167"/>
      <c r="W96" s="121"/>
      <c r="X96" s="51"/>
      <c r="Y96" s="51"/>
      <c r="Z96" s="49"/>
      <c r="AB96" s="299"/>
      <c r="AC96" s="193"/>
      <c r="AD96" s="193"/>
      <c r="AE96" s="193"/>
      <c r="AF96" s="193"/>
      <c r="AG96" s="193"/>
      <c r="AH96" s="193"/>
      <c r="AI96" s="193"/>
      <c r="AJ96" s="300"/>
    </row>
    <row r="97" spans="4:36">
      <c r="D97" s="49">
        <v>91</v>
      </c>
      <c r="E97" s="49" t="s">
        <v>50</v>
      </c>
      <c r="F97" s="49">
        <v>22</v>
      </c>
      <c r="G97" s="51">
        <v>-73.599999999999994</v>
      </c>
      <c r="H97" s="51">
        <v>-76.599999999999994</v>
      </c>
      <c r="I97" s="51">
        <v>9.8000000000000007</v>
      </c>
      <c r="J97" s="51">
        <v>9.8000000000000007</v>
      </c>
      <c r="K97" s="51">
        <v>95</v>
      </c>
      <c r="L97" s="121">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69"/>
      <c r="T97" s="169"/>
      <c r="U97" s="49"/>
      <c r="V97" s="167"/>
      <c r="W97" s="121"/>
      <c r="X97" s="51"/>
      <c r="Y97" s="51"/>
      <c r="Z97" s="49"/>
      <c r="AB97" s="299"/>
      <c r="AC97" s="193"/>
      <c r="AD97" s="193"/>
      <c r="AE97" s="193"/>
      <c r="AF97" s="193"/>
      <c r="AG97" s="193"/>
      <c r="AH97" s="193"/>
      <c r="AI97" s="193"/>
      <c r="AJ97" s="300"/>
    </row>
    <row r="98" spans="4:36">
      <c r="D98" s="49">
        <v>92</v>
      </c>
      <c r="E98" s="49" t="s">
        <v>50</v>
      </c>
      <c r="F98" s="49">
        <v>23</v>
      </c>
      <c r="G98" s="51">
        <v>-76.599999999999994</v>
      </c>
      <c r="H98" s="51">
        <v>-79.62</v>
      </c>
      <c r="I98" s="51">
        <v>9.8000000000000007</v>
      </c>
      <c r="J98" s="51">
        <v>9.8000000000000007</v>
      </c>
      <c r="K98" s="51">
        <v>105</v>
      </c>
      <c r="L98" s="121">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69"/>
      <c r="T98" s="169"/>
      <c r="U98" s="49"/>
      <c r="V98" s="167"/>
      <c r="W98" s="121"/>
      <c r="X98" s="51"/>
      <c r="Y98" s="51"/>
      <c r="Z98" s="49"/>
      <c r="AB98" s="299"/>
      <c r="AC98" s="193"/>
      <c r="AD98" s="193"/>
      <c r="AE98" s="193"/>
      <c r="AF98" s="193"/>
      <c r="AG98" s="193"/>
      <c r="AH98" s="193"/>
      <c r="AI98" s="193"/>
      <c r="AJ98" s="300"/>
    </row>
    <row r="99" spans="4: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B99" s="299"/>
      <c r="AC99" s="193"/>
      <c r="AD99" s="193"/>
      <c r="AE99" s="193"/>
      <c r="AF99" s="193"/>
      <c r="AG99" s="193"/>
      <c r="AH99" s="193"/>
      <c r="AI99" s="193"/>
      <c r="AJ99" s="300"/>
    </row>
    <row r="100" spans="4: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B100" s="299"/>
      <c r="AC100" s="193"/>
      <c r="AD100" s="193"/>
      <c r="AE100" s="193"/>
      <c r="AF100" s="193"/>
      <c r="AG100" s="193"/>
      <c r="AH100" s="193"/>
      <c r="AI100" s="193"/>
      <c r="AJ100" s="300"/>
    </row>
    <row r="101" spans="4: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B101" s="299"/>
      <c r="AC101" s="193"/>
      <c r="AD101" s="193"/>
      <c r="AE101" s="193"/>
      <c r="AF101" s="193"/>
      <c r="AG101" s="193"/>
      <c r="AH101" s="193"/>
      <c r="AI101" s="193"/>
      <c r="AJ101" s="300"/>
    </row>
    <row r="102" spans="4: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B102" s="299"/>
      <c r="AC102" s="193"/>
      <c r="AD102" s="193"/>
      <c r="AE102" s="193"/>
      <c r="AF102" s="193"/>
      <c r="AG102" s="193"/>
      <c r="AH102" s="193"/>
      <c r="AI102" s="193"/>
      <c r="AJ102" s="300"/>
    </row>
    <row r="103" spans="4: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B103" s="299"/>
      <c r="AC103" s="193"/>
      <c r="AD103" s="193"/>
      <c r="AE103" s="193"/>
      <c r="AF103" s="193"/>
      <c r="AG103" s="193"/>
      <c r="AH103" s="193"/>
      <c r="AI103" s="193"/>
      <c r="AJ103" s="300"/>
    </row>
    <row r="104" spans="4: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B104" s="299"/>
      <c r="AC104" s="193"/>
      <c r="AD104" s="193"/>
      <c r="AE104" s="193"/>
      <c r="AF104" s="193"/>
      <c r="AG104" s="193"/>
      <c r="AH104" s="193"/>
      <c r="AI104" s="193"/>
      <c r="AJ104" s="300"/>
    </row>
    <row r="105" spans="4: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B105" s="299"/>
      <c r="AC105" s="193"/>
      <c r="AD105" s="193"/>
      <c r="AE105" s="193"/>
      <c r="AF105" s="193"/>
      <c r="AG105" s="193"/>
      <c r="AH105" s="193"/>
      <c r="AI105" s="193"/>
      <c r="AJ105" s="300"/>
    </row>
    <row r="106" spans="4: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B106" s="299"/>
      <c r="AC106" s="193"/>
      <c r="AD106" s="193"/>
      <c r="AE106" s="193"/>
      <c r="AF106" s="193"/>
      <c r="AG106" s="193"/>
      <c r="AH106" s="193"/>
      <c r="AI106" s="193"/>
      <c r="AJ106" s="300"/>
    </row>
    <row r="107" spans="4: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B107" s="299"/>
      <c r="AC107" s="193"/>
      <c r="AD107" s="193"/>
      <c r="AE107" s="193"/>
      <c r="AF107" s="193"/>
      <c r="AG107" s="193"/>
      <c r="AH107" s="193"/>
      <c r="AI107" s="193"/>
      <c r="AJ107" s="300"/>
    </row>
    <row r="108" spans="4: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B108" s="299"/>
      <c r="AC108" s="193"/>
      <c r="AD108" s="193"/>
      <c r="AE108" s="193"/>
      <c r="AF108" s="193"/>
      <c r="AG108" s="193"/>
      <c r="AH108" s="193"/>
      <c r="AI108" s="193"/>
      <c r="AJ108" s="300"/>
    </row>
    <row r="109" spans="4: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B109" s="299"/>
      <c r="AC109" s="193"/>
      <c r="AD109" s="193"/>
      <c r="AE109" s="193"/>
      <c r="AF109" s="193"/>
      <c r="AG109" s="193"/>
      <c r="AH109" s="193"/>
      <c r="AI109" s="193"/>
      <c r="AJ109" s="300"/>
    </row>
    <row r="110" spans="4: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B110" s="299"/>
      <c r="AC110" s="193"/>
      <c r="AD110" s="193"/>
      <c r="AE110" s="193"/>
      <c r="AF110" s="193"/>
      <c r="AG110" s="193"/>
      <c r="AH110" s="193"/>
      <c r="AI110" s="193"/>
      <c r="AJ110" s="300"/>
    </row>
    <row r="111" spans="4: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B111" s="299"/>
      <c r="AC111" s="193"/>
      <c r="AD111" s="193"/>
      <c r="AE111" s="193"/>
      <c r="AF111" s="193"/>
      <c r="AG111" s="193"/>
      <c r="AH111" s="193"/>
      <c r="AI111" s="193"/>
      <c r="AJ111" s="300"/>
    </row>
    <row r="112" spans="4: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B112" s="299"/>
      <c r="AC112" s="193"/>
      <c r="AD112" s="193"/>
      <c r="AE112" s="193"/>
      <c r="AF112" s="193"/>
      <c r="AG112" s="193"/>
      <c r="AH112" s="193"/>
      <c r="AI112" s="193"/>
      <c r="AJ112" s="300"/>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B113" s="299"/>
      <c r="AC113" s="193"/>
      <c r="AD113" s="193"/>
      <c r="AE113" s="193"/>
      <c r="AF113" s="193"/>
      <c r="AG113" s="193"/>
      <c r="AH113" s="193"/>
      <c r="AI113" s="193"/>
      <c r="AJ113" s="300"/>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B114" s="299"/>
      <c r="AC114" s="193"/>
      <c r="AD114" s="193"/>
      <c r="AE114" s="193"/>
      <c r="AF114" s="193"/>
      <c r="AG114" s="193"/>
      <c r="AH114" s="193"/>
      <c r="AI114" s="193"/>
      <c r="AJ114" s="300"/>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B115" s="299"/>
      <c r="AC115" s="193"/>
      <c r="AD115" s="193"/>
      <c r="AE115" s="193"/>
      <c r="AF115" s="193"/>
      <c r="AG115" s="193"/>
      <c r="AH115" s="193"/>
      <c r="AI115" s="193"/>
      <c r="AJ115" s="300"/>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B116" s="299"/>
      <c r="AC116" s="193"/>
      <c r="AD116" s="193"/>
      <c r="AE116" s="193"/>
      <c r="AF116" s="193"/>
      <c r="AG116" s="193"/>
      <c r="AH116" s="193"/>
      <c r="AI116" s="193"/>
      <c r="AJ116" s="300"/>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B117" s="299"/>
      <c r="AC117" s="193"/>
      <c r="AD117" s="193"/>
      <c r="AE117" s="193"/>
      <c r="AF117" s="193"/>
      <c r="AG117" s="193"/>
      <c r="AH117" s="193"/>
      <c r="AI117" s="193"/>
      <c r="AJ117" s="300"/>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B118" s="299"/>
      <c r="AC118" s="193"/>
      <c r="AD118" s="193"/>
      <c r="AE118" s="193"/>
      <c r="AF118" s="193"/>
      <c r="AG118" s="193"/>
      <c r="AH118" s="193"/>
      <c r="AI118" s="193"/>
      <c r="AJ118" s="300"/>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B119" s="299"/>
      <c r="AC119" s="193"/>
      <c r="AD119" s="193"/>
      <c r="AE119" s="193"/>
      <c r="AF119" s="193"/>
      <c r="AG119" s="193"/>
      <c r="AH119" s="193"/>
      <c r="AI119" s="193"/>
      <c r="AJ119" s="300"/>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B120" s="299"/>
      <c r="AC120" s="193"/>
      <c r="AD120" s="193"/>
      <c r="AE120" s="193"/>
      <c r="AF120" s="193"/>
      <c r="AG120" s="193"/>
      <c r="AH120" s="193"/>
      <c r="AI120" s="193"/>
      <c r="AJ120" s="300"/>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B121" s="299"/>
      <c r="AC121" s="193"/>
      <c r="AD121" s="193"/>
      <c r="AE121" s="193"/>
      <c r="AF121" s="193"/>
      <c r="AG121" s="193"/>
      <c r="AH121" s="193"/>
      <c r="AI121" s="193"/>
      <c r="AJ121" s="300"/>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B122" s="299"/>
      <c r="AC122" s="193"/>
      <c r="AD122" s="193"/>
      <c r="AE122" s="193"/>
      <c r="AF122" s="193"/>
      <c r="AG122" s="193"/>
      <c r="AH122" s="193"/>
      <c r="AI122" s="193"/>
      <c r="AJ122" s="300"/>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B123" s="299"/>
      <c r="AC123" s="193"/>
      <c r="AD123" s="193"/>
      <c r="AE123" s="193"/>
      <c r="AF123" s="193"/>
      <c r="AG123" s="193"/>
      <c r="AH123" s="193"/>
      <c r="AI123" s="193"/>
      <c r="AJ123" s="300"/>
    </row>
    <row r="124" spans="7:36">
      <c r="G124" s="51"/>
      <c r="H124" s="51"/>
      <c r="I124" s="51"/>
      <c r="J124" s="51"/>
      <c r="K124" s="50"/>
      <c r="L124" s="121"/>
      <c r="O124" s="50"/>
      <c r="S124" s="169"/>
      <c r="T124" s="169"/>
      <c r="U124" s="49"/>
      <c r="V124" s="167"/>
      <c r="W124" s="121"/>
      <c r="X124" s="51"/>
      <c r="Y124" s="51"/>
      <c r="Z124" s="49"/>
      <c r="AB124" s="299"/>
      <c r="AC124" s="193"/>
      <c r="AD124" s="193"/>
      <c r="AE124" s="193"/>
      <c r="AF124" s="193"/>
      <c r="AG124" s="193"/>
      <c r="AH124" s="193"/>
      <c r="AI124" s="193"/>
      <c r="AJ124" s="300"/>
    </row>
    <row r="125" spans="7:36">
      <c r="G125" s="51"/>
      <c r="H125" s="51"/>
      <c r="I125" s="51"/>
      <c r="J125" s="51"/>
      <c r="K125" s="50"/>
      <c r="L125" s="121"/>
      <c r="O125" s="50"/>
      <c r="S125" s="169"/>
      <c r="T125" s="169"/>
      <c r="U125" s="49"/>
      <c r="V125" s="167"/>
      <c r="W125" s="121"/>
      <c r="X125" s="51"/>
      <c r="Y125" s="51"/>
      <c r="Z125" s="49"/>
      <c r="AB125" s="299"/>
      <c r="AC125" s="193"/>
      <c r="AD125" s="193"/>
      <c r="AE125" s="193"/>
      <c r="AF125" s="193"/>
      <c r="AG125" s="193"/>
      <c r="AH125" s="193"/>
      <c r="AI125" s="193"/>
      <c r="AJ125" s="300"/>
    </row>
    <row r="126" spans="7:36">
      <c r="G126" s="51"/>
      <c r="H126" s="51"/>
      <c r="I126" s="51"/>
      <c r="J126" s="51"/>
      <c r="K126" s="50"/>
      <c r="L126" s="121"/>
      <c r="O126" s="50"/>
      <c r="S126" s="169"/>
      <c r="T126" s="169"/>
      <c r="U126" s="49"/>
      <c r="V126" s="167"/>
      <c r="W126" s="121"/>
      <c r="X126" s="51"/>
      <c r="Y126" s="51"/>
      <c r="Z126" s="49"/>
      <c r="AB126" s="299"/>
      <c r="AC126" s="193"/>
      <c r="AD126" s="193"/>
      <c r="AE126" s="193"/>
      <c r="AF126" s="193"/>
      <c r="AG126" s="193"/>
      <c r="AH126" s="193"/>
      <c r="AI126" s="193"/>
      <c r="AJ126" s="300"/>
    </row>
    <row r="127" spans="7:36">
      <c r="G127" s="51"/>
      <c r="H127" s="51"/>
      <c r="I127" s="51"/>
      <c r="J127" s="51"/>
      <c r="K127" s="50"/>
      <c r="L127" s="121"/>
      <c r="O127" s="50"/>
      <c r="S127" s="169"/>
      <c r="T127" s="169"/>
      <c r="U127" s="49"/>
      <c r="V127" s="167"/>
      <c r="W127" s="121"/>
      <c r="X127" s="51"/>
      <c r="Y127" s="51"/>
      <c r="Z127" s="49"/>
      <c r="AB127" s="299"/>
      <c r="AC127" s="193"/>
      <c r="AD127" s="193"/>
      <c r="AE127" s="193"/>
      <c r="AF127" s="193"/>
      <c r="AG127" s="193"/>
      <c r="AH127" s="193"/>
      <c r="AI127" s="193"/>
      <c r="AJ127" s="300"/>
    </row>
    <row r="128" spans="7:36">
      <c r="G128" s="51"/>
      <c r="H128" s="51"/>
      <c r="I128" s="51"/>
      <c r="J128" s="51"/>
      <c r="K128" s="50"/>
      <c r="L128" s="121"/>
      <c r="O128" s="50"/>
      <c r="S128" s="169"/>
      <c r="T128" s="169"/>
      <c r="U128" s="49"/>
      <c r="V128" s="167"/>
      <c r="W128" s="121"/>
      <c r="X128" s="51"/>
      <c r="Y128" s="51"/>
      <c r="Z128" s="49"/>
      <c r="AB128" s="299"/>
      <c r="AC128" s="193"/>
      <c r="AD128" s="193"/>
      <c r="AE128" s="193"/>
      <c r="AF128" s="193"/>
      <c r="AG128" s="193"/>
      <c r="AH128" s="193"/>
      <c r="AI128" s="193"/>
      <c r="AJ128" s="300"/>
    </row>
    <row r="129" spans="7:36">
      <c r="G129" s="51"/>
      <c r="H129" s="51"/>
      <c r="I129" s="51"/>
      <c r="J129" s="51"/>
      <c r="K129" s="50"/>
      <c r="L129" s="121"/>
      <c r="O129" s="50"/>
      <c r="S129" s="169"/>
      <c r="T129" s="169"/>
      <c r="U129" s="49"/>
      <c r="V129" s="167"/>
      <c r="W129" s="121"/>
      <c r="X129" s="51"/>
      <c r="Y129" s="51"/>
      <c r="Z129" s="49"/>
      <c r="AB129" s="299"/>
      <c r="AC129" s="193"/>
      <c r="AD129" s="193"/>
      <c r="AE129" s="193"/>
      <c r="AF129" s="193"/>
      <c r="AG129" s="193"/>
      <c r="AH129" s="193"/>
      <c r="AI129" s="193"/>
      <c r="AJ129" s="300"/>
    </row>
    <row r="130" spans="7:36">
      <c r="G130" s="51"/>
      <c r="H130" s="51"/>
      <c r="I130" s="51"/>
      <c r="J130" s="51"/>
      <c r="K130" s="50"/>
      <c r="L130" s="121"/>
      <c r="O130" s="50"/>
      <c r="S130" s="169"/>
      <c r="T130" s="169"/>
      <c r="U130" s="49"/>
      <c r="V130" s="167"/>
      <c r="W130" s="121"/>
      <c r="X130" s="51"/>
      <c r="Y130" s="51"/>
      <c r="Z130" s="49"/>
      <c r="AB130" s="299"/>
      <c r="AC130" s="193"/>
      <c r="AD130" s="193"/>
      <c r="AE130" s="193"/>
      <c r="AF130" s="193"/>
      <c r="AG130" s="193"/>
      <c r="AH130" s="193"/>
      <c r="AI130" s="193"/>
      <c r="AJ130" s="300"/>
    </row>
    <row r="131" spans="7:36">
      <c r="G131" s="51"/>
      <c r="H131" s="51"/>
      <c r="I131" s="51"/>
      <c r="J131" s="51"/>
      <c r="K131" s="50"/>
      <c r="L131" s="121"/>
      <c r="O131" s="50"/>
      <c r="S131" s="169"/>
      <c r="T131" s="169"/>
      <c r="U131" s="49"/>
      <c r="V131" s="167"/>
      <c r="W131" s="121"/>
      <c r="X131" s="51"/>
      <c r="Y131" s="51"/>
      <c r="Z131" s="49"/>
      <c r="AB131" s="299"/>
      <c r="AC131" s="193"/>
      <c r="AD131" s="193"/>
      <c r="AE131" s="193"/>
      <c r="AF131" s="193"/>
      <c r="AG131" s="193"/>
      <c r="AH131" s="193"/>
      <c r="AI131" s="193"/>
      <c r="AJ131" s="300"/>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B132" s="299"/>
      <c r="AC132" s="193"/>
      <c r="AD132" s="193"/>
      <c r="AE132" s="193"/>
      <c r="AF132" s="193"/>
      <c r="AG132" s="193"/>
      <c r="AH132" s="193"/>
      <c r="AI132" s="193"/>
      <c r="AJ132" s="300"/>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B133" s="299"/>
      <c r="AC133" s="193"/>
      <c r="AD133" s="193"/>
      <c r="AE133" s="193"/>
      <c r="AF133" s="193"/>
      <c r="AG133" s="193"/>
      <c r="AH133" s="193"/>
      <c r="AI133" s="193"/>
      <c r="AJ133" s="300"/>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B134" s="299"/>
      <c r="AC134" s="193"/>
      <c r="AD134" s="193"/>
      <c r="AE134" s="193"/>
      <c r="AF134" s="193"/>
      <c r="AG134" s="193"/>
      <c r="AH134" s="193"/>
      <c r="AI134" s="193"/>
      <c r="AJ134" s="300"/>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B135" s="299"/>
      <c r="AC135" s="193"/>
      <c r="AD135" s="193"/>
      <c r="AE135" s="193"/>
      <c r="AF135" s="193"/>
      <c r="AG135" s="193"/>
      <c r="AH135" s="193"/>
      <c r="AI135" s="193"/>
      <c r="AJ135" s="300"/>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B136" s="299"/>
      <c r="AC136" s="193"/>
      <c r="AD136" s="193"/>
      <c r="AE136" s="193"/>
      <c r="AF136" s="193"/>
      <c r="AG136" s="193"/>
      <c r="AH136" s="193"/>
      <c r="AI136" s="193"/>
      <c r="AJ136" s="300"/>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B137" s="299"/>
      <c r="AC137" s="193"/>
      <c r="AD137" s="193"/>
      <c r="AE137" s="193"/>
      <c r="AF137" s="193"/>
      <c r="AG137" s="193"/>
      <c r="AH137" s="193"/>
      <c r="AI137" s="193"/>
      <c r="AJ137" s="300"/>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9"/>
      <c r="AC138" s="193"/>
      <c r="AD138" s="193"/>
      <c r="AE138" s="193"/>
      <c r="AF138" s="193"/>
      <c r="AG138" s="193"/>
      <c r="AH138" s="193"/>
      <c r="AI138" s="193"/>
      <c r="AJ138" s="300"/>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9"/>
      <c r="AC139" s="193"/>
      <c r="AD139" s="193"/>
      <c r="AE139" s="193"/>
      <c r="AF139" s="193"/>
      <c r="AG139" s="193"/>
      <c r="AH139" s="193"/>
      <c r="AI139" s="193"/>
      <c r="AJ139" s="300"/>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9"/>
      <c r="AC140" s="193"/>
      <c r="AD140" s="193"/>
      <c r="AE140" s="193"/>
      <c r="AF140" s="193"/>
      <c r="AG140" s="193"/>
      <c r="AH140" s="193"/>
      <c r="AI140" s="193"/>
      <c r="AJ140" s="300"/>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9"/>
      <c r="AC141" s="193"/>
      <c r="AD141" s="193"/>
      <c r="AE141" s="193"/>
      <c r="AF141" s="193"/>
      <c r="AG141" s="193"/>
      <c r="AH141" s="193"/>
      <c r="AI141" s="193"/>
      <c r="AJ141" s="300"/>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9"/>
      <c r="AC142" s="193"/>
      <c r="AD142" s="193"/>
      <c r="AE142" s="193"/>
      <c r="AF142" s="193"/>
      <c r="AG142" s="193"/>
      <c r="AH142" s="193"/>
      <c r="AI142" s="193"/>
      <c r="AJ142" s="300"/>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9"/>
      <c r="AC143" s="193"/>
      <c r="AD143" s="193"/>
      <c r="AE143" s="193"/>
      <c r="AF143" s="193"/>
      <c r="AG143" s="193"/>
      <c r="AH143" s="193"/>
      <c r="AI143" s="193"/>
      <c r="AJ143" s="300"/>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9"/>
      <c r="AC144" s="193"/>
      <c r="AD144" s="193"/>
      <c r="AE144" s="193"/>
      <c r="AF144" s="193"/>
      <c r="AG144" s="193"/>
      <c r="AH144" s="193"/>
      <c r="AI144" s="193"/>
      <c r="AJ144" s="300"/>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9"/>
      <c r="AC145" s="193"/>
      <c r="AD145" s="193"/>
      <c r="AE145" s="193"/>
      <c r="AF145" s="193"/>
      <c r="AG145" s="193"/>
      <c r="AH145" s="193"/>
      <c r="AI145" s="193"/>
      <c r="AJ145" s="300"/>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9"/>
      <c r="AC146" s="193"/>
      <c r="AD146" s="193"/>
      <c r="AE146" s="193"/>
      <c r="AF146" s="193"/>
      <c r="AG146" s="193"/>
      <c r="AH146" s="193"/>
      <c r="AI146" s="193"/>
      <c r="AJ146" s="300"/>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9"/>
      <c r="AC147" s="193"/>
      <c r="AD147" s="193"/>
      <c r="AE147" s="193"/>
      <c r="AF147" s="193"/>
      <c r="AG147" s="193"/>
      <c r="AH147" s="193"/>
      <c r="AI147" s="193"/>
      <c r="AJ147" s="300"/>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9"/>
      <c r="AC148" s="193"/>
      <c r="AD148" s="193"/>
      <c r="AE148" s="193"/>
      <c r="AF148" s="193"/>
      <c r="AG148" s="193"/>
      <c r="AH148" s="193"/>
      <c r="AI148" s="193"/>
      <c r="AJ148" s="300"/>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9"/>
      <c r="AC149" s="193"/>
      <c r="AD149" s="193"/>
      <c r="AE149" s="193"/>
      <c r="AF149" s="193"/>
      <c r="AG149" s="193"/>
      <c r="AH149" s="193"/>
      <c r="AI149" s="193"/>
      <c r="AJ149" s="300"/>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9"/>
      <c r="AC150" s="193"/>
      <c r="AD150" s="193"/>
      <c r="AE150" s="193"/>
      <c r="AF150" s="193"/>
      <c r="AG150" s="193"/>
      <c r="AH150" s="193"/>
      <c r="AI150" s="193"/>
      <c r="AJ150" s="300"/>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9"/>
      <c r="AC151" s="193"/>
      <c r="AD151" s="193"/>
      <c r="AE151" s="193"/>
      <c r="AF151" s="193"/>
      <c r="AG151" s="193"/>
      <c r="AH151" s="193"/>
      <c r="AI151" s="193"/>
      <c r="AJ151" s="300"/>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9"/>
      <c r="AC152" s="193"/>
      <c r="AD152" s="193"/>
      <c r="AE152" s="193"/>
      <c r="AF152" s="193"/>
      <c r="AG152" s="193"/>
      <c r="AH152" s="193"/>
      <c r="AI152" s="193"/>
      <c r="AJ152" s="300"/>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9"/>
      <c r="AC153" s="193"/>
      <c r="AD153" s="193"/>
      <c r="AE153" s="193"/>
      <c r="AF153" s="193"/>
      <c r="AG153" s="193"/>
      <c r="AH153" s="193"/>
      <c r="AI153" s="193"/>
      <c r="AJ153" s="300"/>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9"/>
      <c r="AC154" s="193"/>
      <c r="AD154" s="193"/>
      <c r="AE154" s="193"/>
      <c r="AF154" s="193"/>
      <c r="AG154" s="193"/>
      <c r="AH154" s="193"/>
      <c r="AI154" s="193"/>
      <c r="AJ154" s="300"/>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9"/>
      <c r="AC155" s="193"/>
      <c r="AD155" s="193"/>
      <c r="AE155" s="193"/>
      <c r="AF155" s="193"/>
      <c r="AG155" s="193"/>
      <c r="AH155" s="193"/>
      <c r="AI155" s="193"/>
      <c r="AJ155" s="300"/>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9"/>
      <c r="AC156" s="193"/>
      <c r="AD156" s="193"/>
      <c r="AE156" s="193"/>
      <c r="AF156" s="193"/>
      <c r="AG156" s="193"/>
      <c r="AH156" s="193"/>
      <c r="AI156" s="193"/>
      <c r="AJ156" s="300"/>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9"/>
      <c r="AC157" s="193"/>
      <c r="AD157" s="193"/>
      <c r="AE157" s="193"/>
      <c r="AF157" s="193"/>
      <c r="AG157" s="193"/>
      <c r="AH157" s="193"/>
      <c r="AI157" s="193"/>
      <c r="AJ157" s="300"/>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9"/>
      <c r="AC158" s="193"/>
      <c r="AD158" s="193"/>
      <c r="AE158" s="193"/>
      <c r="AF158" s="193"/>
      <c r="AG158" s="193"/>
      <c r="AH158" s="193"/>
      <c r="AI158" s="193"/>
      <c r="AJ158" s="300"/>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9"/>
      <c r="AC159" s="193"/>
      <c r="AD159" s="193"/>
      <c r="AE159" s="193"/>
      <c r="AF159" s="193"/>
      <c r="AG159" s="193"/>
      <c r="AH159" s="193"/>
      <c r="AI159" s="193"/>
      <c r="AJ159" s="300"/>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9"/>
      <c r="AC160" s="193"/>
      <c r="AD160" s="193"/>
      <c r="AE160" s="193"/>
      <c r="AF160" s="193"/>
      <c r="AG160" s="193"/>
      <c r="AH160" s="193"/>
      <c r="AI160" s="193"/>
      <c r="AJ160" s="300"/>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9"/>
      <c r="AC161" s="193"/>
      <c r="AD161" s="193"/>
      <c r="AE161" s="193"/>
      <c r="AF161" s="193"/>
      <c r="AG161" s="193"/>
      <c r="AH161" s="193"/>
      <c r="AI161" s="193"/>
      <c r="AJ161" s="300"/>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9"/>
      <c r="AC162" s="193"/>
      <c r="AD162" s="193"/>
      <c r="AE162" s="193"/>
      <c r="AF162" s="193"/>
      <c r="AG162" s="193"/>
      <c r="AH162" s="193"/>
      <c r="AI162" s="193"/>
      <c r="AJ162" s="300"/>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9"/>
      <c r="AC163" s="193"/>
      <c r="AD163" s="193"/>
      <c r="AE163" s="193"/>
      <c r="AF163" s="193"/>
      <c r="AG163" s="193"/>
      <c r="AH163" s="193"/>
      <c r="AI163" s="193"/>
      <c r="AJ163" s="300"/>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9"/>
      <c r="AC164" s="193"/>
      <c r="AD164" s="193"/>
      <c r="AE164" s="193"/>
      <c r="AF164" s="193"/>
      <c r="AG164" s="193"/>
      <c r="AH164" s="193"/>
      <c r="AI164" s="193"/>
      <c r="AJ164" s="300"/>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9"/>
      <c r="AC165" s="193"/>
      <c r="AD165" s="193"/>
      <c r="AE165" s="193"/>
      <c r="AF165" s="193"/>
      <c r="AG165" s="193"/>
      <c r="AH165" s="193"/>
      <c r="AI165" s="193"/>
      <c r="AJ165" s="300"/>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9"/>
      <c r="AC166" s="193"/>
      <c r="AD166" s="193"/>
      <c r="AE166" s="193"/>
      <c r="AF166" s="193"/>
      <c r="AG166" s="193"/>
      <c r="AH166" s="193"/>
      <c r="AI166" s="193"/>
      <c r="AJ166" s="300"/>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9"/>
      <c r="AC167" s="193"/>
      <c r="AD167" s="193"/>
      <c r="AE167" s="193"/>
      <c r="AF167" s="193"/>
      <c r="AG167" s="193"/>
      <c r="AH167" s="193"/>
      <c r="AI167" s="193"/>
      <c r="AJ167" s="300"/>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9"/>
      <c r="AC168" s="193"/>
      <c r="AD168" s="193"/>
      <c r="AE168" s="193"/>
      <c r="AF168" s="193"/>
      <c r="AG168" s="193"/>
      <c r="AH168" s="193"/>
      <c r="AI168" s="193"/>
      <c r="AJ168" s="300"/>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9"/>
      <c r="AC169" s="193"/>
      <c r="AD169" s="193"/>
      <c r="AE169" s="193"/>
      <c r="AF169" s="193"/>
      <c r="AG169" s="193"/>
      <c r="AH169" s="193"/>
      <c r="AI169" s="193"/>
      <c r="AJ169" s="300"/>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9"/>
      <c r="AC170" s="193"/>
      <c r="AD170" s="193"/>
      <c r="AE170" s="193"/>
      <c r="AF170" s="193"/>
      <c r="AG170" s="193"/>
      <c r="AH170" s="193"/>
      <c r="AI170" s="193"/>
      <c r="AJ170" s="300"/>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9"/>
      <c r="AC171" s="193"/>
      <c r="AD171" s="193"/>
      <c r="AE171" s="193"/>
      <c r="AF171" s="193"/>
      <c r="AG171" s="193"/>
      <c r="AH171" s="193"/>
      <c r="AI171" s="193"/>
      <c r="AJ171" s="300"/>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9"/>
      <c r="AC172" s="193"/>
      <c r="AD172" s="193"/>
      <c r="AE172" s="193"/>
      <c r="AF172" s="193"/>
      <c r="AG172" s="193"/>
      <c r="AH172" s="193"/>
      <c r="AI172" s="193"/>
      <c r="AJ172" s="300"/>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9"/>
      <c r="AC173" s="193"/>
      <c r="AD173" s="193"/>
      <c r="AE173" s="193"/>
      <c r="AF173" s="193"/>
      <c r="AG173" s="193"/>
      <c r="AH173" s="193"/>
      <c r="AI173" s="193"/>
      <c r="AJ173" s="300"/>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9"/>
      <c r="AC174" s="193"/>
      <c r="AD174" s="193"/>
      <c r="AE174" s="193"/>
      <c r="AF174" s="193"/>
      <c r="AG174" s="193"/>
      <c r="AH174" s="193"/>
      <c r="AI174" s="193"/>
      <c r="AJ174" s="300"/>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9"/>
      <c r="AC175" s="193"/>
      <c r="AD175" s="193"/>
      <c r="AE175" s="193"/>
      <c r="AF175" s="193"/>
      <c r="AG175" s="193"/>
      <c r="AH175" s="193"/>
      <c r="AI175" s="193"/>
      <c r="AJ175" s="300"/>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9"/>
      <c r="AC176" s="193"/>
      <c r="AD176" s="193"/>
      <c r="AE176" s="193"/>
      <c r="AF176" s="193"/>
      <c r="AG176" s="193"/>
      <c r="AH176" s="193"/>
      <c r="AI176" s="193"/>
      <c r="AJ176" s="300"/>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9"/>
      <c r="AC177" s="193"/>
      <c r="AD177" s="193"/>
      <c r="AE177" s="193"/>
      <c r="AF177" s="193"/>
      <c r="AG177" s="193"/>
      <c r="AH177" s="193"/>
      <c r="AI177" s="193"/>
      <c r="AJ177" s="300"/>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9"/>
      <c r="AC178" s="193"/>
      <c r="AD178" s="193"/>
      <c r="AE178" s="193"/>
      <c r="AF178" s="193"/>
      <c r="AG178" s="193"/>
      <c r="AH178" s="193"/>
      <c r="AI178" s="193"/>
      <c r="AJ178" s="300"/>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9"/>
      <c r="AC179" s="193"/>
      <c r="AD179" s="193"/>
      <c r="AE179" s="193"/>
      <c r="AF179" s="193"/>
      <c r="AG179" s="193"/>
      <c r="AH179" s="193"/>
      <c r="AI179" s="193"/>
      <c r="AJ179" s="300"/>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9"/>
      <c r="AC180" s="193"/>
      <c r="AD180" s="193"/>
      <c r="AE180" s="193"/>
      <c r="AF180" s="193"/>
      <c r="AG180" s="193"/>
      <c r="AH180" s="193"/>
      <c r="AI180" s="193"/>
      <c r="AJ180" s="300"/>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9"/>
      <c r="AC181" s="193"/>
      <c r="AD181" s="193"/>
      <c r="AE181" s="193"/>
      <c r="AF181" s="193"/>
      <c r="AG181" s="193"/>
      <c r="AH181" s="193"/>
      <c r="AI181" s="193"/>
      <c r="AJ181" s="300"/>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9"/>
      <c r="AC182" s="193"/>
      <c r="AD182" s="193"/>
      <c r="AE182" s="193"/>
      <c r="AF182" s="193"/>
      <c r="AG182" s="193"/>
      <c r="AH182" s="193"/>
      <c r="AI182" s="193"/>
      <c r="AJ182" s="300"/>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9"/>
      <c r="AC183" s="193"/>
      <c r="AD183" s="193"/>
      <c r="AE183" s="193"/>
      <c r="AF183" s="193"/>
      <c r="AG183" s="193"/>
      <c r="AH183" s="193"/>
      <c r="AI183" s="193"/>
      <c r="AJ183" s="300"/>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9"/>
      <c r="AC184" s="193"/>
      <c r="AD184" s="193"/>
      <c r="AE184" s="193"/>
      <c r="AF184" s="193"/>
      <c r="AG184" s="193"/>
      <c r="AH184" s="193"/>
      <c r="AI184" s="193"/>
      <c r="AJ184" s="300"/>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9"/>
      <c r="AC185" s="193"/>
      <c r="AD185" s="193"/>
      <c r="AE185" s="193"/>
      <c r="AF185" s="193"/>
      <c r="AG185" s="193"/>
      <c r="AH185" s="193"/>
      <c r="AI185" s="193"/>
      <c r="AJ185" s="300"/>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9"/>
      <c r="AC186" s="193"/>
      <c r="AD186" s="193"/>
      <c r="AE186" s="193"/>
      <c r="AF186" s="193"/>
      <c r="AG186" s="193"/>
      <c r="AH186" s="193"/>
      <c r="AI186" s="193"/>
      <c r="AJ186" s="300"/>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9"/>
      <c r="AC187" s="193"/>
      <c r="AD187" s="193"/>
      <c r="AE187" s="193"/>
      <c r="AF187" s="193"/>
      <c r="AG187" s="193"/>
      <c r="AH187" s="193"/>
      <c r="AI187" s="193"/>
      <c r="AJ187" s="300"/>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9"/>
      <c r="AC188" s="193"/>
      <c r="AD188" s="193"/>
      <c r="AE188" s="193"/>
      <c r="AF188" s="193"/>
      <c r="AG188" s="193"/>
      <c r="AH188" s="193"/>
      <c r="AI188" s="193"/>
      <c r="AJ188" s="300"/>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9"/>
      <c r="AC189" s="193"/>
      <c r="AD189" s="193"/>
      <c r="AE189" s="193"/>
      <c r="AF189" s="193"/>
      <c r="AG189" s="193"/>
      <c r="AH189" s="193"/>
      <c r="AI189" s="193"/>
      <c r="AJ189" s="300"/>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9"/>
      <c r="AC190" s="193"/>
      <c r="AD190" s="193"/>
      <c r="AE190" s="193"/>
      <c r="AF190" s="193"/>
      <c r="AG190" s="193"/>
      <c r="AH190" s="193"/>
      <c r="AI190" s="193"/>
      <c r="AJ190" s="300"/>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9"/>
      <c r="AC191" s="193"/>
      <c r="AD191" s="193"/>
      <c r="AE191" s="193"/>
      <c r="AF191" s="193"/>
      <c r="AG191" s="193"/>
      <c r="AH191" s="193"/>
      <c r="AI191" s="193"/>
      <c r="AJ191" s="300"/>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9"/>
      <c r="AC192" s="193"/>
      <c r="AD192" s="193"/>
      <c r="AE192" s="193"/>
      <c r="AF192" s="193"/>
      <c r="AG192" s="193"/>
      <c r="AH192" s="193"/>
      <c r="AI192" s="193"/>
      <c r="AJ192" s="300"/>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9"/>
      <c r="AC193" s="193"/>
      <c r="AD193" s="193"/>
      <c r="AE193" s="193"/>
      <c r="AF193" s="193"/>
      <c r="AG193" s="193"/>
      <c r="AH193" s="193"/>
      <c r="AI193" s="193"/>
      <c r="AJ193" s="300"/>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9"/>
      <c r="AC194" s="193"/>
      <c r="AD194" s="193"/>
      <c r="AE194" s="193"/>
      <c r="AF194" s="193"/>
      <c r="AG194" s="193"/>
      <c r="AH194" s="193"/>
      <c r="AI194" s="193"/>
      <c r="AJ194" s="300"/>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9"/>
      <c r="AC195" s="193"/>
      <c r="AD195" s="193"/>
      <c r="AE195" s="193"/>
      <c r="AF195" s="193"/>
      <c r="AG195" s="193"/>
      <c r="AH195" s="193"/>
      <c r="AI195" s="193"/>
      <c r="AJ195" s="300"/>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9"/>
      <c r="AC196" s="193"/>
      <c r="AD196" s="193"/>
      <c r="AE196" s="193"/>
      <c r="AF196" s="193"/>
      <c r="AG196" s="193"/>
      <c r="AH196" s="193"/>
      <c r="AI196" s="193"/>
      <c r="AJ196" s="300"/>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9"/>
      <c r="AC197" s="193"/>
      <c r="AD197" s="193"/>
      <c r="AE197" s="193"/>
      <c r="AF197" s="193"/>
      <c r="AG197" s="193"/>
      <c r="AH197" s="193"/>
      <c r="AI197" s="193"/>
      <c r="AJ197" s="300"/>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9"/>
      <c r="AC198" s="193"/>
      <c r="AD198" s="193"/>
      <c r="AE198" s="193"/>
      <c r="AF198" s="193"/>
      <c r="AG198" s="193"/>
      <c r="AH198" s="193"/>
      <c r="AI198" s="193"/>
      <c r="AJ198" s="300"/>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9"/>
      <c r="AC199" s="193"/>
      <c r="AD199" s="193"/>
      <c r="AE199" s="193"/>
      <c r="AF199" s="193"/>
      <c r="AG199" s="193"/>
      <c r="AH199" s="193"/>
      <c r="AI199" s="193"/>
      <c r="AJ199" s="300"/>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9"/>
      <c r="AC200" s="193"/>
      <c r="AD200" s="193"/>
      <c r="AE200" s="193"/>
      <c r="AF200" s="193"/>
      <c r="AG200" s="193"/>
      <c r="AH200" s="193"/>
      <c r="AI200" s="193"/>
      <c r="AJ200" s="300"/>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9"/>
      <c r="AC201" s="193"/>
      <c r="AD201" s="193"/>
      <c r="AE201" s="193"/>
      <c r="AF201" s="193"/>
      <c r="AG201" s="193"/>
      <c r="AH201" s="193"/>
      <c r="AI201" s="193"/>
      <c r="AJ201" s="300"/>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9"/>
      <c r="AC202" s="193"/>
      <c r="AD202" s="193"/>
      <c r="AE202" s="193"/>
      <c r="AF202" s="193"/>
      <c r="AG202" s="193"/>
      <c r="AH202" s="193"/>
      <c r="AI202" s="193"/>
      <c r="AJ202" s="300"/>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9"/>
      <c r="AC203" s="193"/>
      <c r="AD203" s="193"/>
      <c r="AE203" s="193"/>
      <c r="AF203" s="193"/>
      <c r="AG203" s="193"/>
      <c r="AH203" s="193"/>
      <c r="AI203" s="193"/>
      <c r="AJ203" s="300"/>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9"/>
      <c r="AC204" s="193"/>
      <c r="AD204" s="193"/>
      <c r="AE204" s="193"/>
      <c r="AF204" s="193"/>
      <c r="AG204" s="193"/>
      <c r="AH204" s="193"/>
      <c r="AI204" s="193"/>
      <c r="AJ204" s="300"/>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9"/>
      <c r="AC205" s="193"/>
      <c r="AD205" s="193"/>
      <c r="AE205" s="193"/>
      <c r="AF205" s="193"/>
      <c r="AG205" s="193"/>
      <c r="AH205" s="193"/>
      <c r="AI205" s="193"/>
      <c r="AJ205" s="300"/>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9"/>
      <c r="AC206" s="193"/>
      <c r="AD206" s="193"/>
      <c r="AE206" s="193"/>
      <c r="AF206" s="193"/>
      <c r="AG206" s="193"/>
      <c r="AH206" s="193"/>
      <c r="AI206" s="193"/>
      <c r="AJ206" s="300"/>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9"/>
      <c r="AC207" s="193"/>
      <c r="AD207" s="193"/>
      <c r="AE207" s="193"/>
      <c r="AF207" s="193"/>
      <c r="AG207" s="193"/>
      <c r="AH207" s="193"/>
      <c r="AI207" s="193"/>
      <c r="AJ207" s="300"/>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9"/>
      <c r="AC208" s="193"/>
      <c r="AD208" s="193"/>
      <c r="AE208" s="193"/>
      <c r="AF208" s="193"/>
      <c r="AG208" s="193"/>
      <c r="AH208" s="193"/>
      <c r="AI208" s="193"/>
      <c r="AJ208" s="300"/>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9"/>
      <c r="AC209" s="193"/>
      <c r="AD209" s="193"/>
      <c r="AE209" s="193"/>
      <c r="AF209" s="193"/>
      <c r="AG209" s="193"/>
      <c r="AH209" s="193"/>
      <c r="AI209" s="193"/>
      <c r="AJ209" s="300"/>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9"/>
      <c r="AC210" s="193"/>
      <c r="AD210" s="193"/>
      <c r="AE210" s="193"/>
      <c r="AF210" s="193"/>
      <c r="AG210" s="193"/>
      <c r="AH210" s="193"/>
      <c r="AI210" s="193"/>
      <c r="AJ210" s="300"/>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9"/>
      <c r="AC211" s="193"/>
      <c r="AD211" s="193"/>
      <c r="AE211" s="193"/>
      <c r="AF211" s="193"/>
      <c r="AG211" s="193"/>
      <c r="AH211" s="193"/>
      <c r="AI211" s="193"/>
      <c r="AJ211" s="300"/>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9"/>
      <c r="AC212" s="193"/>
      <c r="AD212" s="193"/>
      <c r="AE212" s="193"/>
      <c r="AF212" s="193"/>
      <c r="AG212" s="193"/>
      <c r="AH212" s="193"/>
      <c r="AI212" s="193"/>
      <c r="AJ212" s="300"/>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9"/>
      <c r="AC213" s="193"/>
      <c r="AD213" s="193"/>
      <c r="AE213" s="193"/>
      <c r="AF213" s="193"/>
      <c r="AG213" s="193"/>
      <c r="AH213" s="193"/>
      <c r="AI213" s="193"/>
      <c r="AJ213" s="300"/>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9"/>
      <c r="AC214" s="193"/>
      <c r="AD214" s="193"/>
      <c r="AE214" s="193"/>
      <c r="AF214" s="193"/>
      <c r="AG214" s="193"/>
      <c r="AH214" s="193"/>
      <c r="AI214" s="193"/>
      <c r="AJ214" s="300"/>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9"/>
      <c r="AC215" s="193"/>
      <c r="AD215" s="193"/>
      <c r="AE215" s="193"/>
      <c r="AF215" s="193"/>
      <c r="AG215" s="193"/>
      <c r="AH215" s="193"/>
      <c r="AI215" s="193"/>
      <c r="AJ215" s="300"/>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9"/>
      <c r="AC216" s="193"/>
      <c r="AD216" s="193"/>
      <c r="AE216" s="193"/>
      <c r="AF216" s="193"/>
      <c r="AG216" s="193"/>
      <c r="AH216" s="193"/>
      <c r="AI216" s="193"/>
      <c r="AJ216" s="300"/>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9"/>
      <c r="AC217" s="193"/>
      <c r="AD217" s="193"/>
      <c r="AE217" s="193"/>
      <c r="AF217" s="193"/>
      <c r="AG217" s="193"/>
      <c r="AH217" s="193"/>
      <c r="AI217" s="193"/>
      <c r="AJ217" s="300"/>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9"/>
      <c r="AC218" s="193"/>
      <c r="AD218" s="193"/>
      <c r="AE218" s="193"/>
      <c r="AF218" s="193"/>
      <c r="AG218" s="193"/>
      <c r="AH218" s="193"/>
      <c r="AI218" s="193"/>
      <c r="AJ218" s="300"/>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9"/>
      <c r="AC219" s="193"/>
      <c r="AD219" s="193"/>
      <c r="AE219" s="193"/>
      <c r="AF219" s="193"/>
      <c r="AG219" s="193"/>
      <c r="AH219" s="193"/>
      <c r="AI219" s="193"/>
      <c r="AJ219" s="300"/>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9"/>
      <c r="AC220" s="193"/>
      <c r="AD220" s="193"/>
      <c r="AE220" s="193"/>
      <c r="AF220" s="193"/>
      <c r="AG220" s="193"/>
      <c r="AH220" s="193"/>
      <c r="AI220" s="193"/>
      <c r="AJ220" s="300"/>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9"/>
      <c r="AC221" s="193"/>
      <c r="AD221" s="193"/>
      <c r="AE221" s="193"/>
      <c r="AF221" s="193"/>
      <c r="AG221" s="193"/>
      <c r="AH221" s="193"/>
      <c r="AI221" s="193"/>
      <c r="AJ221" s="300"/>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9"/>
      <c r="AC222" s="193"/>
      <c r="AD222" s="193"/>
      <c r="AE222" s="193"/>
      <c r="AF222" s="193"/>
      <c r="AG222" s="193"/>
      <c r="AH222" s="193"/>
      <c r="AI222" s="193"/>
      <c r="AJ222" s="300"/>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9"/>
      <c r="AC223" s="193"/>
      <c r="AD223" s="193"/>
      <c r="AE223" s="193"/>
      <c r="AF223" s="193"/>
      <c r="AG223" s="193"/>
      <c r="AH223" s="193"/>
      <c r="AI223" s="193"/>
      <c r="AJ223" s="300"/>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9"/>
      <c r="AC224" s="193"/>
      <c r="AD224" s="193"/>
      <c r="AE224" s="193"/>
      <c r="AF224" s="193"/>
      <c r="AG224" s="193"/>
      <c r="AH224" s="193"/>
      <c r="AI224" s="193"/>
      <c r="AJ224" s="300"/>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9"/>
      <c r="AC225" s="193"/>
      <c r="AD225" s="193"/>
      <c r="AE225" s="193"/>
      <c r="AF225" s="193"/>
      <c r="AG225" s="193"/>
      <c r="AH225" s="193"/>
      <c r="AI225" s="193"/>
      <c r="AJ225" s="300"/>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9"/>
      <c r="AC226" s="193"/>
      <c r="AD226" s="193"/>
      <c r="AE226" s="193"/>
      <c r="AF226" s="193"/>
      <c r="AG226" s="193"/>
      <c r="AH226" s="193"/>
      <c r="AI226" s="193"/>
      <c r="AJ226" s="300"/>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9"/>
      <c r="AC227" s="193"/>
      <c r="AD227" s="193"/>
      <c r="AE227" s="193"/>
      <c r="AF227" s="193"/>
      <c r="AG227" s="193"/>
      <c r="AH227" s="193"/>
      <c r="AI227" s="193"/>
      <c r="AJ227" s="300"/>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9"/>
      <c r="AC228" s="193"/>
      <c r="AD228" s="193"/>
      <c r="AE228" s="193"/>
      <c r="AF228" s="193"/>
      <c r="AG228" s="193"/>
      <c r="AH228" s="193"/>
      <c r="AI228" s="193"/>
      <c r="AJ228" s="300"/>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9"/>
      <c r="AC229" s="193"/>
      <c r="AD229" s="193"/>
      <c r="AE229" s="193"/>
      <c r="AF229" s="193"/>
      <c r="AG229" s="193"/>
      <c r="AH229" s="193"/>
      <c r="AI229" s="193"/>
      <c r="AJ229" s="300"/>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9"/>
      <c r="AC230" s="193"/>
      <c r="AD230" s="193"/>
      <c r="AE230" s="193"/>
      <c r="AF230" s="193"/>
      <c r="AG230" s="193"/>
      <c r="AH230" s="193"/>
      <c r="AI230" s="193"/>
      <c r="AJ230" s="300"/>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9"/>
      <c r="AC231" s="193"/>
      <c r="AD231" s="193"/>
      <c r="AE231" s="193"/>
      <c r="AF231" s="193"/>
      <c r="AG231" s="193"/>
      <c r="AH231" s="193"/>
      <c r="AI231" s="193"/>
      <c r="AJ231" s="300"/>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9"/>
      <c r="AC232" s="193"/>
      <c r="AD232" s="193"/>
      <c r="AE232" s="193"/>
      <c r="AF232" s="193"/>
      <c r="AG232" s="193"/>
      <c r="AH232" s="193"/>
      <c r="AI232" s="193"/>
      <c r="AJ232" s="300"/>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9"/>
      <c r="AC233" s="193"/>
      <c r="AD233" s="193"/>
      <c r="AE233" s="193"/>
      <c r="AF233" s="193"/>
      <c r="AG233" s="193"/>
      <c r="AH233" s="193"/>
      <c r="AI233" s="193"/>
      <c r="AJ233" s="300"/>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9"/>
      <c r="AC234" s="193"/>
      <c r="AD234" s="193"/>
      <c r="AE234" s="193"/>
      <c r="AF234" s="193"/>
      <c r="AG234" s="193"/>
      <c r="AH234" s="193"/>
      <c r="AI234" s="193"/>
      <c r="AJ234" s="300"/>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9"/>
      <c r="AC235" s="193"/>
      <c r="AD235" s="193"/>
      <c r="AE235" s="193"/>
      <c r="AF235" s="193"/>
      <c r="AG235" s="193"/>
      <c r="AH235" s="193"/>
      <c r="AI235" s="193"/>
      <c r="AJ235" s="300"/>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9"/>
      <c r="AC236" s="193"/>
      <c r="AD236" s="193"/>
      <c r="AE236" s="193"/>
      <c r="AF236" s="193"/>
      <c r="AG236" s="193"/>
      <c r="AH236" s="193"/>
      <c r="AI236" s="193"/>
      <c r="AJ236" s="300"/>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9"/>
      <c r="AC237" s="193"/>
      <c r="AD237" s="193"/>
      <c r="AE237" s="193"/>
      <c r="AF237" s="193"/>
      <c r="AG237" s="193"/>
      <c r="AH237" s="193"/>
      <c r="AI237" s="193"/>
      <c r="AJ237" s="300"/>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9"/>
      <c r="AC238" s="193"/>
      <c r="AD238" s="193"/>
      <c r="AE238" s="193"/>
      <c r="AF238" s="193"/>
      <c r="AG238" s="193"/>
      <c r="AH238" s="193"/>
      <c r="AI238" s="193"/>
      <c r="AJ238" s="300"/>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9"/>
      <c r="AC239" s="193"/>
      <c r="AD239" s="193"/>
      <c r="AE239" s="193"/>
      <c r="AF239" s="193"/>
      <c r="AG239" s="193"/>
      <c r="AH239" s="193"/>
      <c r="AI239" s="193"/>
      <c r="AJ239" s="300"/>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9"/>
      <c r="AC240" s="193"/>
      <c r="AD240" s="193"/>
      <c r="AE240" s="193"/>
      <c r="AF240" s="193"/>
      <c r="AG240" s="193"/>
      <c r="AH240" s="193"/>
      <c r="AI240" s="193"/>
      <c r="AJ240" s="300"/>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9"/>
      <c r="AC241" s="193"/>
      <c r="AD241" s="193"/>
      <c r="AE241" s="193"/>
      <c r="AF241" s="193"/>
      <c r="AG241" s="193"/>
      <c r="AH241" s="193"/>
      <c r="AI241" s="193"/>
      <c r="AJ241" s="300"/>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9"/>
      <c r="AC242" s="193"/>
      <c r="AD242" s="193"/>
      <c r="AE242" s="193"/>
      <c r="AF242" s="193"/>
      <c r="AG242" s="193"/>
      <c r="AH242" s="193"/>
      <c r="AI242" s="193"/>
      <c r="AJ242" s="300"/>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9"/>
      <c r="AC243" s="193"/>
      <c r="AD243" s="193"/>
      <c r="AE243" s="193"/>
      <c r="AF243" s="193"/>
      <c r="AG243" s="193"/>
      <c r="AH243" s="193"/>
      <c r="AI243" s="193"/>
      <c r="AJ243" s="300"/>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9"/>
      <c r="AC244" s="193"/>
      <c r="AD244" s="193"/>
      <c r="AE244" s="193"/>
      <c r="AF244" s="193"/>
      <c r="AG244" s="193"/>
      <c r="AH244" s="193"/>
      <c r="AI244" s="193"/>
      <c r="AJ244" s="300"/>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9"/>
      <c r="AC245" s="193"/>
      <c r="AD245" s="193"/>
      <c r="AE245" s="193"/>
      <c r="AF245" s="193"/>
      <c r="AG245" s="193"/>
      <c r="AH245" s="193"/>
      <c r="AI245" s="193"/>
      <c r="AJ245" s="300"/>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9"/>
      <c r="AC246" s="193"/>
      <c r="AD246" s="193"/>
      <c r="AE246" s="193"/>
      <c r="AF246" s="193"/>
      <c r="AG246" s="193"/>
      <c r="AH246" s="193"/>
      <c r="AI246" s="193"/>
      <c r="AJ246" s="300"/>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9"/>
      <c r="AC247" s="193"/>
      <c r="AD247" s="193"/>
      <c r="AE247" s="193"/>
      <c r="AF247" s="193"/>
      <c r="AG247" s="193"/>
      <c r="AH247" s="193"/>
      <c r="AI247" s="193"/>
      <c r="AJ247" s="300"/>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9"/>
      <c r="AC248" s="193"/>
      <c r="AD248" s="193"/>
      <c r="AE248" s="193"/>
      <c r="AF248" s="193"/>
      <c r="AG248" s="193"/>
      <c r="AH248" s="193"/>
      <c r="AI248" s="193"/>
      <c r="AJ248" s="300"/>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9"/>
      <c r="AC249" s="193"/>
      <c r="AD249" s="193"/>
      <c r="AE249" s="193"/>
      <c r="AF249" s="193"/>
      <c r="AG249" s="193"/>
      <c r="AH249" s="193"/>
      <c r="AI249" s="193"/>
      <c r="AJ249" s="300"/>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9"/>
      <c r="AC250" s="193"/>
      <c r="AD250" s="193"/>
      <c r="AE250" s="193"/>
      <c r="AF250" s="193"/>
      <c r="AG250" s="193"/>
      <c r="AH250" s="193"/>
      <c r="AI250" s="193"/>
      <c r="AJ250" s="300"/>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9"/>
      <c r="AC251" s="193"/>
      <c r="AD251" s="193"/>
      <c r="AE251" s="193"/>
      <c r="AF251" s="193"/>
      <c r="AG251" s="193"/>
      <c r="AH251" s="193"/>
      <c r="AI251" s="193"/>
      <c r="AJ251" s="300"/>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9"/>
      <c r="AC252" s="193"/>
      <c r="AD252" s="193"/>
      <c r="AE252" s="193"/>
      <c r="AF252" s="193"/>
      <c r="AG252" s="193"/>
      <c r="AH252" s="193"/>
      <c r="AI252" s="193"/>
      <c r="AJ252" s="300"/>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9"/>
      <c r="AC253" s="193"/>
      <c r="AD253" s="193"/>
      <c r="AE253" s="193"/>
      <c r="AF253" s="193"/>
      <c r="AG253" s="193"/>
      <c r="AH253" s="193"/>
      <c r="AI253" s="193"/>
      <c r="AJ253" s="300"/>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9"/>
      <c r="AC254" s="193"/>
      <c r="AD254" s="193"/>
      <c r="AE254" s="193"/>
      <c r="AF254" s="193"/>
      <c r="AG254" s="193"/>
      <c r="AH254" s="193"/>
      <c r="AI254" s="193"/>
      <c r="AJ254" s="300"/>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9"/>
      <c r="AC255" s="193"/>
      <c r="AD255" s="193"/>
      <c r="AE255" s="193"/>
      <c r="AF255" s="193"/>
      <c r="AG255" s="193"/>
      <c r="AH255" s="193"/>
      <c r="AI255" s="193"/>
      <c r="AJ255" s="300"/>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9"/>
      <c r="AC256" s="193"/>
      <c r="AD256" s="193"/>
      <c r="AE256" s="193"/>
      <c r="AF256" s="193"/>
      <c r="AG256" s="193"/>
      <c r="AH256" s="193"/>
      <c r="AI256" s="193"/>
      <c r="AJ256" s="300"/>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9"/>
      <c r="AC257" s="193"/>
      <c r="AD257" s="193"/>
      <c r="AE257" s="193"/>
      <c r="AF257" s="193"/>
      <c r="AG257" s="193"/>
      <c r="AH257" s="193"/>
      <c r="AI257" s="193"/>
      <c r="AJ257" s="300"/>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9"/>
      <c r="AC258" s="193"/>
      <c r="AD258" s="193"/>
      <c r="AE258" s="193"/>
      <c r="AF258" s="193"/>
      <c r="AG258" s="193"/>
      <c r="AH258" s="193"/>
      <c r="AI258" s="193"/>
      <c r="AJ258" s="300"/>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9"/>
      <c r="AC259" s="193"/>
      <c r="AD259" s="193"/>
      <c r="AE259" s="193"/>
      <c r="AF259" s="193"/>
      <c r="AG259" s="193"/>
      <c r="AH259" s="193"/>
      <c r="AI259" s="193"/>
      <c r="AJ259" s="300"/>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9"/>
      <c r="AC260" s="193"/>
      <c r="AD260" s="193"/>
      <c r="AE260" s="193"/>
      <c r="AF260" s="193"/>
      <c r="AG260" s="193"/>
      <c r="AH260" s="193"/>
      <c r="AI260" s="193"/>
      <c r="AJ260" s="300"/>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9"/>
      <c r="AC261" s="193"/>
      <c r="AD261" s="193"/>
      <c r="AE261" s="193"/>
      <c r="AF261" s="193"/>
      <c r="AG261" s="193"/>
      <c r="AH261" s="193"/>
      <c r="AI261" s="193"/>
      <c r="AJ261" s="300"/>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9"/>
      <c r="AC262" s="193"/>
      <c r="AD262" s="193"/>
      <c r="AE262" s="193"/>
      <c r="AF262" s="193"/>
      <c r="AG262" s="193"/>
      <c r="AH262" s="193"/>
      <c r="AI262" s="193"/>
      <c r="AJ262" s="300"/>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9"/>
      <c r="AC263" s="193"/>
      <c r="AD263" s="193"/>
      <c r="AE263" s="193"/>
      <c r="AF263" s="193"/>
      <c r="AG263" s="193"/>
      <c r="AH263" s="193"/>
      <c r="AI263" s="193"/>
      <c r="AJ263" s="300"/>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9"/>
      <c r="AC264" s="193"/>
      <c r="AD264" s="193"/>
      <c r="AE264" s="193"/>
      <c r="AF264" s="193"/>
      <c r="AG264" s="193"/>
      <c r="AH264" s="193"/>
      <c r="AI264" s="193"/>
      <c r="AJ264" s="300"/>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9"/>
      <c r="AC265" s="193"/>
      <c r="AD265" s="193"/>
      <c r="AE265" s="193"/>
      <c r="AF265" s="193"/>
      <c r="AG265" s="193"/>
      <c r="AH265" s="193"/>
      <c r="AI265" s="193"/>
      <c r="AJ265" s="300"/>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9"/>
      <c r="AC266" s="193"/>
      <c r="AD266" s="193"/>
      <c r="AE266" s="193"/>
      <c r="AF266" s="193"/>
      <c r="AG266" s="193"/>
      <c r="AH266" s="193"/>
      <c r="AI266" s="193"/>
      <c r="AJ266" s="300"/>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9"/>
      <c r="AC267" s="193"/>
      <c r="AD267" s="193"/>
      <c r="AE267" s="193"/>
      <c r="AF267" s="193"/>
      <c r="AG267" s="193"/>
      <c r="AH267" s="193"/>
      <c r="AI267" s="193"/>
      <c r="AJ267" s="300"/>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9"/>
      <c r="AC268" s="193"/>
      <c r="AD268" s="193"/>
      <c r="AE268" s="193"/>
      <c r="AF268" s="193"/>
      <c r="AG268" s="193"/>
      <c r="AH268" s="193"/>
      <c r="AI268" s="193"/>
      <c r="AJ268" s="300"/>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9"/>
      <c r="AC269" s="193"/>
      <c r="AD269" s="193"/>
      <c r="AE269" s="193"/>
      <c r="AF269" s="193"/>
      <c r="AG269" s="193"/>
      <c r="AH269" s="193"/>
      <c r="AI269" s="193"/>
      <c r="AJ269" s="300"/>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9"/>
      <c r="AC270" s="193"/>
      <c r="AD270" s="193"/>
      <c r="AE270" s="193"/>
      <c r="AF270" s="193"/>
      <c r="AG270" s="193"/>
      <c r="AH270" s="193"/>
      <c r="AI270" s="193"/>
      <c r="AJ270" s="300"/>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9"/>
      <c r="AC271" s="193"/>
      <c r="AD271" s="193"/>
      <c r="AE271" s="193"/>
      <c r="AF271" s="193"/>
      <c r="AG271" s="193"/>
      <c r="AH271" s="193"/>
      <c r="AI271" s="193"/>
      <c r="AJ271" s="300"/>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9"/>
      <c r="AC272" s="193"/>
      <c r="AD272" s="193"/>
      <c r="AE272" s="193"/>
      <c r="AF272" s="193"/>
      <c r="AG272" s="193"/>
      <c r="AH272" s="193"/>
      <c r="AI272" s="193"/>
      <c r="AJ272" s="300"/>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9"/>
      <c r="AC273" s="193"/>
      <c r="AD273" s="193"/>
      <c r="AE273" s="193"/>
      <c r="AF273" s="193"/>
      <c r="AG273" s="193"/>
      <c r="AH273" s="193"/>
      <c r="AI273" s="193"/>
      <c r="AJ273" s="300"/>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9"/>
      <c r="AC274" s="193"/>
      <c r="AD274" s="193"/>
      <c r="AE274" s="193"/>
      <c r="AF274" s="193"/>
      <c r="AG274" s="193"/>
      <c r="AH274" s="193"/>
      <c r="AI274" s="193"/>
      <c r="AJ274" s="300"/>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9"/>
      <c r="AC275" s="193"/>
      <c r="AD275" s="193"/>
      <c r="AE275" s="193"/>
      <c r="AF275" s="193"/>
      <c r="AG275" s="193"/>
      <c r="AH275" s="193"/>
      <c r="AI275" s="193"/>
      <c r="AJ275" s="300"/>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9"/>
      <c r="AC276" s="193"/>
      <c r="AD276" s="193"/>
      <c r="AE276" s="193"/>
      <c r="AF276" s="193"/>
      <c r="AG276" s="193"/>
      <c r="AH276" s="193"/>
      <c r="AI276" s="193"/>
      <c r="AJ276" s="300"/>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9"/>
      <c r="AC277" s="193"/>
      <c r="AD277" s="193"/>
      <c r="AE277" s="193"/>
      <c r="AF277" s="193"/>
      <c r="AG277" s="193"/>
      <c r="AH277" s="193"/>
      <c r="AI277" s="193"/>
      <c r="AJ277" s="300"/>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9"/>
      <c r="AC278" s="193"/>
      <c r="AD278" s="193"/>
      <c r="AE278" s="193"/>
      <c r="AF278" s="193"/>
      <c r="AG278" s="193"/>
      <c r="AH278" s="193"/>
      <c r="AI278" s="193"/>
      <c r="AJ278" s="300"/>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9"/>
      <c r="AC279" s="193"/>
      <c r="AD279" s="193"/>
      <c r="AE279" s="193"/>
      <c r="AF279" s="193"/>
      <c r="AG279" s="193"/>
      <c r="AH279" s="193"/>
      <c r="AI279" s="193"/>
      <c r="AJ279" s="300"/>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9"/>
      <c r="AC280" s="193"/>
      <c r="AD280" s="193"/>
      <c r="AE280" s="193"/>
      <c r="AF280" s="193"/>
      <c r="AG280" s="193"/>
      <c r="AH280" s="193"/>
      <c r="AI280" s="193"/>
      <c r="AJ280" s="300"/>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9"/>
      <c r="AC281" s="193"/>
      <c r="AD281" s="193"/>
      <c r="AE281" s="193"/>
      <c r="AF281" s="193"/>
      <c r="AG281" s="193"/>
      <c r="AH281" s="193"/>
      <c r="AI281" s="193"/>
      <c r="AJ281" s="300"/>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9"/>
      <c r="AC282" s="193"/>
      <c r="AD282" s="193"/>
      <c r="AE282" s="193"/>
      <c r="AF282" s="193"/>
      <c r="AG282" s="193"/>
      <c r="AH282" s="193"/>
      <c r="AI282" s="193"/>
      <c r="AJ282" s="300"/>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9"/>
      <c r="AC283" s="193"/>
      <c r="AD283" s="193"/>
      <c r="AE283" s="193"/>
      <c r="AF283" s="193"/>
      <c r="AG283" s="193"/>
      <c r="AH283" s="193"/>
      <c r="AI283" s="193"/>
      <c r="AJ283" s="300"/>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9"/>
      <c r="AC284" s="193"/>
      <c r="AD284" s="193"/>
      <c r="AE284" s="193"/>
      <c r="AF284" s="193"/>
      <c r="AG284" s="193"/>
      <c r="AH284" s="193"/>
      <c r="AI284" s="193"/>
      <c r="AJ284" s="300"/>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9"/>
      <c r="AC285" s="193"/>
      <c r="AD285" s="193"/>
      <c r="AE285" s="193"/>
      <c r="AF285" s="193"/>
      <c r="AG285" s="193"/>
      <c r="AH285" s="193"/>
      <c r="AI285" s="193"/>
      <c r="AJ285" s="300"/>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9"/>
      <c r="AC286" s="193"/>
      <c r="AD286" s="193"/>
      <c r="AE286" s="193"/>
      <c r="AF286" s="193"/>
      <c r="AG286" s="193"/>
      <c r="AH286" s="193"/>
      <c r="AI286" s="193"/>
      <c r="AJ286" s="300"/>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9"/>
      <c r="AC287" s="193"/>
      <c r="AD287" s="193"/>
      <c r="AE287" s="193"/>
      <c r="AF287" s="193"/>
      <c r="AG287" s="193"/>
      <c r="AH287" s="193"/>
      <c r="AI287" s="193"/>
      <c r="AJ287" s="300"/>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9"/>
      <c r="AC288" s="193"/>
      <c r="AD288" s="193"/>
      <c r="AE288" s="193"/>
      <c r="AF288" s="193"/>
      <c r="AG288" s="193"/>
      <c r="AH288" s="193"/>
      <c r="AI288" s="193"/>
      <c r="AJ288" s="300"/>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9"/>
      <c r="AC289" s="193"/>
      <c r="AD289" s="193"/>
      <c r="AE289" s="193"/>
      <c r="AF289" s="193"/>
      <c r="AG289" s="193"/>
      <c r="AH289" s="193"/>
      <c r="AI289" s="193"/>
      <c r="AJ289" s="300"/>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9"/>
      <c r="AC290" s="193"/>
      <c r="AD290" s="193"/>
      <c r="AE290" s="193"/>
      <c r="AF290" s="193"/>
      <c r="AG290" s="193"/>
      <c r="AH290" s="193"/>
      <c r="AI290" s="193"/>
      <c r="AJ290" s="300"/>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9"/>
      <c r="AC291" s="193"/>
      <c r="AD291" s="193"/>
      <c r="AE291" s="193"/>
      <c r="AF291" s="193"/>
      <c r="AG291" s="193"/>
      <c r="AH291" s="193"/>
      <c r="AI291" s="193"/>
      <c r="AJ291" s="300"/>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9"/>
      <c r="AC292" s="193"/>
      <c r="AD292" s="193"/>
      <c r="AE292" s="193"/>
      <c r="AF292" s="193"/>
      <c r="AG292" s="193"/>
      <c r="AH292" s="193"/>
      <c r="AI292" s="193"/>
      <c r="AJ292" s="300"/>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9"/>
      <c r="AC293" s="193"/>
      <c r="AD293" s="193"/>
      <c r="AE293" s="193"/>
      <c r="AF293" s="193"/>
      <c r="AG293" s="193"/>
      <c r="AH293" s="193"/>
      <c r="AI293" s="193"/>
      <c r="AJ293" s="300"/>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9"/>
      <c r="AC294" s="193"/>
      <c r="AD294" s="193"/>
      <c r="AE294" s="193"/>
      <c r="AF294" s="193"/>
      <c r="AG294" s="193"/>
      <c r="AH294" s="193"/>
      <c r="AI294" s="193"/>
      <c r="AJ294" s="300"/>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9"/>
      <c r="AC295" s="193"/>
      <c r="AD295" s="193"/>
      <c r="AE295" s="193"/>
      <c r="AF295" s="193"/>
      <c r="AG295" s="193"/>
      <c r="AH295" s="193"/>
      <c r="AI295" s="193"/>
      <c r="AJ295" s="300"/>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9"/>
      <c r="AC296" s="193"/>
      <c r="AD296" s="193"/>
      <c r="AE296" s="193"/>
      <c r="AF296" s="193"/>
      <c r="AG296" s="193"/>
      <c r="AH296" s="193"/>
      <c r="AI296" s="193"/>
      <c r="AJ296" s="300"/>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9"/>
      <c r="AC297" s="193"/>
      <c r="AD297" s="193"/>
      <c r="AE297" s="193"/>
      <c r="AF297" s="193"/>
      <c r="AG297" s="193"/>
      <c r="AH297" s="193"/>
      <c r="AI297" s="193"/>
      <c r="AJ297" s="300"/>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9"/>
      <c r="AC298" s="193"/>
      <c r="AD298" s="193"/>
      <c r="AE298" s="193"/>
      <c r="AF298" s="193"/>
      <c r="AG298" s="193"/>
      <c r="AH298" s="193"/>
      <c r="AI298" s="193"/>
      <c r="AJ298" s="300"/>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9"/>
      <c r="AC299" s="193"/>
      <c r="AD299" s="193"/>
      <c r="AE299" s="193"/>
      <c r="AF299" s="193"/>
      <c r="AG299" s="193"/>
      <c r="AH299" s="193"/>
      <c r="AI299" s="193"/>
      <c r="AJ299" s="300"/>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9"/>
      <c r="AC300" s="193"/>
      <c r="AD300" s="193"/>
      <c r="AE300" s="193"/>
      <c r="AF300" s="193"/>
      <c r="AG300" s="193"/>
      <c r="AH300" s="193"/>
      <c r="AI300" s="193"/>
      <c r="AJ300" s="300"/>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9"/>
      <c r="AC301" s="193"/>
      <c r="AD301" s="193"/>
      <c r="AE301" s="193"/>
      <c r="AF301" s="193"/>
      <c r="AG301" s="193"/>
      <c r="AH301" s="193"/>
      <c r="AI301" s="193"/>
      <c r="AJ301" s="300"/>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9"/>
      <c r="AC302" s="193"/>
      <c r="AD302" s="193"/>
      <c r="AE302" s="193"/>
      <c r="AF302" s="193"/>
      <c r="AG302" s="193"/>
      <c r="AH302" s="193"/>
      <c r="AI302" s="193"/>
      <c r="AJ302" s="300"/>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9"/>
      <c r="AC303" s="193"/>
      <c r="AD303" s="193"/>
      <c r="AE303" s="193"/>
      <c r="AF303" s="193"/>
      <c r="AG303" s="193"/>
      <c r="AH303" s="193"/>
      <c r="AI303" s="193"/>
      <c r="AJ303" s="300"/>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9"/>
      <c r="AC304" s="193"/>
      <c r="AD304" s="193"/>
      <c r="AE304" s="193"/>
      <c r="AF304" s="193"/>
      <c r="AG304" s="193"/>
      <c r="AH304" s="193"/>
      <c r="AI304" s="193"/>
      <c r="AJ304" s="300"/>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9"/>
      <c r="AC305" s="193"/>
      <c r="AD305" s="193"/>
      <c r="AE305" s="193"/>
      <c r="AF305" s="193"/>
      <c r="AG305" s="193"/>
      <c r="AH305" s="193"/>
      <c r="AI305" s="193"/>
      <c r="AJ305" s="300"/>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9"/>
      <c r="AC306" s="193"/>
      <c r="AD306" s="193"/>
      <c r="AE306" s="193"/>
      <c r="AF306" s="193"/>
      <c r="AG306" s="193"/>
      <c r="AH306" s="193"/>
      <c r="AI306" s="193"/>
      <c r="AJ306" s="300"/>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9"/>
      <c r="AC307" s="193"/>
      <c r="AD307" s="193"/>
      <c r="AE307" s="193"/>
      <c r="AF307" s="193"/>
      <c r="AG307" s="193"/>
      <c r="AH307" s="193"/>
      <c r="AI307" s="193"/>
      <c r="AJ307" s="300"/>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9"/>
      <c r="AC308" s="193"/>
      <c r="AD308" s="193"/>
      <c r="AE308" s="193"/>
      <c r="AF308" s="193"/>
      <c r="AG308" s="193"/>
      <c r="AH308" s="193"/>
      <c r="AI308" s="193"/>
      <c r="AJ308" s="300"/>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9"/>
      <c r="AC309" s="193"/>
      <c r="AD309" s="193"/>
      <c r="AE309" s="193"/>
      <c r="AF309" s="193"/>
      <c r="AG309" s="193"/>
      <c r="AH309" s="193"/>
      <c r="AI309" s="193"/>
      <c r="AJ309" s="300"/>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9"/>
      <c r="AC310" s="193"/>
      <c r="AD310" s="193"/>
      <c r="AE310" s="193"/>
      <c r="AF310" s="193"/>
      <c r="AG310" s="193"/>
      <c r="AH310" s="193"/>
      <c r="AI310" s="193"/>
      <c r="AJ310" s="300"/>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9"/>
      <c r="AC311" s="193"/>
      <c r="AD311" s="193"/>
      <c r="AE311" s="193"/>
      <c r="AF311" s="193"/>
      <c r="AG311" s="193"/>
      <c r="AH311" s="193"/>
      <c r="AI311" s="193"/>
      <c r="AJ311" s="300"/>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9"/>
      <c r="AC312" s="193"/>
      <c r="AD312" s="193"/>
      <c r="AE312" s="193"/>
      <c r="AF312" s="193"/>
      <c r="AG312" s="193"/>
      <c r="AH312" s="193"/>
      <c r="AI312" s="193"/>
      <c r="AJ312" s="300"/>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9"/>
      <c r="AC313" s="193"/>
      <c r="AD313" s="193"/>
      <c r="AE313" s="193"/>
      <c r="AF313" s="193"/>
      <c r="AG313" s="193"/>
      <c r="AH313" s="193"/>
      <c r="AI313" s="193"/>
      <c r="AJ313" s="300"/>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9"/>
      <c r="AC314" s="193"/>
      <c r="AD314" s="193"/>
      <c r="AE314" s="193"/>
      <c r="AF314" s="193"/>
      <c r="AG314" s="193"/>
      <c r="AH314" s="193"/>
      <c r="AI314" s="193"/>
      <c r="AJ314" s="300"/>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9"/>
      <c r="AC315" s="193"/>
      <c r="AD315" s="193"/>
      <c r="AE315" s="193"/>
      <c r="AF315" s="193"/>
      <c r="AG315" s="193"/>
      <c r="AH315" s="193"/>
      <c r="AI315" s="193"/>
      <c r="AJ315" s="300"/>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9"/>
      <c r="AC316" s="193"/>
      <c r="AD316" s="193"/>
      <c r="AE316" s="193"/>
      <c r="AF316" s="193"/>
      <c r="AG316" s="193"/>
      <c r="AH316" s="193"/>
      <c r="AI316" s="193"/>
      <c r="AJ316" s="300"/>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9"/>
      <c r="AC317" s="193"/>
      <c r="AD317" s="193"/>
      <c r="AE317" s="193"/>
      <c r="AF317" s="193"/>
      <c r="AG317" s="193"/>
      <c r="AH317" s="193"/>
      <c r="AI317" s="193"/>
      <c r="AJ317" s="300"/>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9"/>
      <c r="AC318" s="193"/>
      <c r="AD318" s="193"/>
      <c r="AE318" s="193"/>
      <c r="AF318" s="193"/>
      <c r="AG318" s="193"/>
      <c r="AH318" s="193"/>
      <c r="AI318" s="193"/>
      <c r="AJ318" s="300"/>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9"/>
      <c r="AC319" s="193"/>
      <c r="AD319" s="193"/>
      <c r="AE319" s="193"/>
      <c r="AF319" s="193"/>
      <c r="AG319" s="193"/>
      <c r="AH319" s="193"/>
      <c r="AI319" s="193"/>
      <c r="AJ319" s="300"/>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9"/>
      <c r="AC320" s="193"/>
      <c r="AD320" s="193"/>
      <c r="AE320" s="193"/>
      <c r="AF320" s="193"/>
      <c r="AG320" s="193"/>
      <c r="AH320" s="193"/>
      <c r="AI320" s="193"/>
      <c r="AJ320" s="300"/>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9"/>
      <c r="AC321" s="193"/>
      <c r="AD321" s="193"/>
      <c r="AE321" s="193"/>
      <c r="AF321" s="193"/>
      <c r="AG321" s="193"/>
      <c r="AH321" s="193"/>
      <c r="AI321" s="193"/>
      <c r="AJ321" s="300"/>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9"/>
      <c r="AC322" s="193"/>
      <c r="AD322" s="193"/>
      <c r="AE322" s="193"/>
      <c r="AF322" s="193"/>
      <c r="AG322" s="193"/>
      <c r="AH322" s="193"/>
      <c r="AI322" s="193"/>
      <c r="AJ322" s="300"/>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9"/>
      <c r="AC323" s="193"/>
      <c r="AD323" s="193"/>
      <c r="AE323" s="193"/>
      <c r="AF323" s="193"/>
      <c r="AG323" s="193"/>
      <c r="AH323" s="193"/>
      <c r="AI323" s="193"/>
      <c r="AJ323" s="300"/>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9"/>
      <c r="AC324" s="193"/>
      <c r="AD324" s="193"/>
      <c r="AE324" s="193"/>
      <c r="AF324" s="193"/>
      <c r="AG324" s="193"/>
      <c r="AH324" s="193"/>
      <c r="AI324" s="193"/>
      <c r="AJ324" s="300"/>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9"/>
      <c r="AC325" s="193"/>
      <c r="AD325" s="193"/>
      <c r="AE325" s="193"/>
      <c r="AF325" s="193"/>
      <c r="AG325" s="193"/>
      <c r="AH325" s="193"/>
      <c r="AI325" s="193"/>
      <c r="AJ325" s="300"/>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9"/>
      <c r="AC326" s="193"/>
      <c r="AD326" s="193"/>
      <c r="AE326" s="193"/>
      <c r="AF326" s="193"/>
      <c r="AG326" s="193"/>
      <c r="AH326" s="193"/>
      <c r="AI326" s="193"/>
      <c r="AJ326" s="300"/>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9"/>
      <c r="AC327" s="193"/>
      <c r="AD327" s="193"/>
      <c r="AE327" s="193"/>
      <c r="AF327" s="193"/>
      <c r="AG327" s="193"/>
      <c r="AH327" s="193"/>
      <c r="AI327" s="193"/>
      <c r="AJ327" s="300"/>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9"/>
      <c r="AC328" s="193"/>
      <c r="AD328" s="193"/>
      <c r="AE328" s="193"/>
      <c r="AF328" s="193"/>
      <c r="AG328" s="193"/>
      <c r="AH328" s="193"/>
      <c r="AI328" s="193"/>
      <c r="AJ328" s="300"/>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9"/>
      <c r="AC329" s="193"/>
      <c r="AD329" s="193"/>
      <c r="AE329" s="193"/>
      <c r="AF329" s="193"/>
      <c r="AG329" s="193"/>
      <c r="AH329" s="193"/>
      <c r="AI329" s="193"/>
      <c r="AJ329" s="300"/>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9"/>
      <c r="AC330" s="193"/>
      <c r="AD330" s="193"/>
      <c r="AE330" s="193"/>
      <c r="AF330" s="193"/>
      <c r="AG330" s="193"/>
      <c r="AH330" s="193"/>
      <c r="AI330" s="193"/>
      <c r="AJ330" s="300"/>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9"/>
      <c r="AC331" s="193"/>
      <c r="AD331" s="193"/>
      <c r="AE331" s="193"/>
      <c r="AF331" s="193"/>
      <c r="AG331" s="193"/>
      <c r="AH331" s="193"/>
      <c r="AI331" s="193"/>
      <c r="AJ331" s="300"/>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9"/>
      <c r="AC332" s="193"/>
      <c r="AD332" s="193"/>
      <c r="AE332" s="193"/>
      <c r="AF332" s="193"/>
      <c r="AG332" s="193"/>
      <c r="AH332" s="193"/>
      <c r="AI332" s="193"/>
      <c r="AJ332" s="300"/>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9"/>
      <c r="AC333" s="193"/>
      <c r="AD333" s="193"/>
      <c r="AE333" s="193"/>
      <c r="AF333" s="193"/>
      <c r="AG333" s="193"/>
      <c r="AH333" s="193"/>
      <c r="AI333" s="193"/>
      <c r="AJ333" s="300"/>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9"/>
      <c r="AC334" s="193"/>
      <c r="AD334" s="193"/>
      <c r="AE334" s="193"/>
      <c r="AF334" s="193"/>
      <c r="AG334" s="193"/>
      <c r="AH334" s="193"/>
      <c r="AI334" s="193"/>
      <c r="AJ334" s="300"/>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9"/>
      <c r="AC335" s="193"/>
      <c r="AD335" s="193"/>
      <c r="AE335" s="193"/>
      <c r="AF335" s="193"/>
      <c r="AG335" s="193"/>
      <c r="AH335" s="193"/>
      <c r="AI335" s="193"/>
      <c r="AJ335" s="300"/>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9"/>
      <c r="AC336" s="193"/>
      <c r="AD336" s="193"/>
      <c r="AE336" s="193"/>
      <c r="AF336" s="193"/>
      <c r="AG336" s="193"/>
      <c r="AH336" s="193"/>
      <c r="AI336" s="193"/>
      <c r="AJ336" s="300"/>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9"/>
      <c r="AC337" s="193"/>
      <c r="AD337" s="193"/>
      <c r="AE337" s="193"/>
      <c r="AF337" s="193"/>
      <c r="AG337" s="193"/>
      <c r="AH337" s="193"/>
      <c r="AI337" s="193"/>
      <c r="AJ337" s="300"/>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9"/>
      <c r="AC338" s="193"/>
      <c r="AD338" s="193"/>
      <c r="AE338" s="193"/>
      <c r="AF338" s="193"/>
      <c r="AG338" s="193"/>
      <c r="AH338" s="193"/>
      <c r="AI338" s="193"/>
      <c r="AJ338" s="300"/>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9"/>
      <c r="AC339" s="193"/>
      <c r="AD339" s="193"/>
      <c r="AE339" s="193"/>
      <c r="AF339" s="193"/>
      <c r="AG339" s="193"/>
      <c r="AH339" s="193"/>
      <c r="AI339" s="193"/>
      <c r="AJ339" s="300"/>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9"/>
      <c r="AC340" s="193"/>
      <c r="AD340" s="193"/>
      <c r="AE340" s="193"/>
      <c r="AF340" s="193"/>
      <c r="AG340" s="193"/>
      <c r="AH340" s="193"/>
      <c r="AI340" s="193"/>
      <c r="AJ340" s="300"/>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9"/>
      <c r="AC341" s="193"/>
      <c r="AD341" s="193"/>
      <c r="AE341" s="193"/>
      <c r="AF341" s="193"/>
      <c r="AG341" s="193"/>
      <c r="AH341" s="193"/>
      <c r="AI341" s="193"/>
      <c r="AJ341" s="300"/>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9"/>
      <c r="AC342" s="193"/>
      <c r="AD342" s="193"/>
      <c r="AE342" s="193"/>
      <c r="AF342" s="193"/>
      <c r="AG342" s="193"/>
      <c r="AH342" s="193"/>
      <c r="AI342" s="193"/>
      <c r="AJ342" s="300"/>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9"/>
      <c r="AC343" s="193"/>
      <c r="AD343" s="193"/>
      <c r="AE343" s="193"/>
      <c r="AF343" s="193"/>
      <c r="AG343" s="193"/>
      <c r="AH343" s="193"/>
      <c r="AI343" s="193"/>
      <c r="AJ343" s="300"/>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9"/>
      <c r="AC344" s="193"/>
      <c r="AD344" s="193"/>
      <c r="AE344" s="193"/>
      <c r="AF344" s="193"/>
      <c r="AG344" s="193"/>
      <c r="AH344" s="193"/>
      <c r="AI344" s="193"/>
      <c r="AJ344" s="300"/>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9"/>
      <c r="AC345" s="193"/>
      <c r="AD345" s="193"/>
      <c r="AE345" s="193"/>
      <c r="AF345" s="193"/>
      <c r="AG345" s="193"/>
      <c r="AH345" s="193"/>
      <c r="AI345" s="193"/>
      <c r="AJ345" s="300"/>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9"/>
      <c r="AC346" s="193"/>
      <c r="AD346" s="193"/>
      <c r="AE346" s="193"/>
      <c r="AF346" s="193"/>
      <c r="AG346" s="193"/>
      <c r="AH346" s="193"/>
      <c r="AI346" s="193"/>
      <c r="AJ346" s="300"/>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9"/>
      <c r="AC347" s="193"/>
      <c r="AD347" s="193"/>
      <c r="AE347" s="193"/>
      <c r="AF347" s="193"/>
      <c r="AG347" s="193"/>
      <c r="AH347" s="193"/>
      <c r="AI347" s="193"/>
      <c r="AJ347" s="300"/>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9"/>
      <c r="AC348" s="193"/>
      <c r="AD348" s="193"/>
      <c r="AE348" s="193"/>
      <c r="AF348" s="193"/>
      <c r="AG348" s="193"/>
      <c r="AH348" s="193"/>
      <c r="AI348" s="193"/>
      <c r="AJ348" s="300"/>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9"/>
      <c r="AC349" s="193"/>
      <c r="AD349" s="193"/>
      <c r="AE349" s="193"/>
      <c r="AF349" s="193"/>
      <c r="AG349" s="193"/>
      <c r="AH349" s="193"/>
      <c r="AI349" s="193"/>
      <c r="AJ349" s="300"/>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9"/>
      <c r="AC350" s="193"/>
      <c r="AD350" s="193"/>
      <c r="AE350" s="193"/>
      <c r="AF350" s="193"/>
      <c r="AG350" s="193"/>
      <c r="AH350" s="193"/>
      <c r="AI350" s="193"/>
      <c r="AJ350" s="300"/>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9"/>
      <c r="AC351" s="193"/>
      <c r="AD351" s="193"/>
      <c r="AE351" s="193"/>
      <c r="AF351" s="193"/>
      <c r="AG351" s="193"/>
      <c r="AH351" s="193"/>
      <c r="AI351" s="193"/>
      <c r="AJ351" s="300"/>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9"/>
      <c r="AC352" s="193"/>
      <c r="AD352" s="193"/>
      <c r="AE352" s="193"/>
      <c r="AF352" s="193"/>
      <c r="AG352" s="193"/>
      <c r="AH352" s="193"/>
      <c r="AI352" s="193"/>
      <c r="AJ352" s="300"/>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9"/>
      <c r="AC353" s="193"/>
      <c r="AD353" s="193"/>
      <c r="AE353" s="193"/>
      <c r="AF353" s="193"/>
      <c r="AG353" s="193"/>
      <c r="AH353" s="193"/>
      <c r="AI353" s="193"/>
      <c r="AJ353" s="300"/>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9"/>
      <c r="AC354" s="193"/>
      <c r="AD354" s="193"/>
      <c r="AE354" s="193"/>
      <c r="AF354" s="193"/>
      <c r="AG354" s="193"/>
      <c r="AH354" s="193"/>
      <c r="AI354" s="193"/>
      <c r="AJ354" s="300"/>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9"/>
      <c r="AC355" s="193"/>
      <c r="AD355" s="193"/>
      <c r="AE355" s="193"/>
      <c r="AF355" s="193"/>
      <c r="AG355" s="193"/>
      <c r="AH355" s="193"/>
      <c r="AI355" s="193"/>
      <c r="AJ355" s="300"/>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9"/>
      <c r="AC356" s="193"/>
      <c r="AD356" s="193"/>
      <c r="AE356" s="193"/>
      <c r="AF356" s="193"/>
      <c r="AG356" s="193"/>
      <c r="AH356" s="193"/>
      <c r="AI356" s="193"/>
      <c r="AJ356" s="300"/>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9"/>
      <c r="AC357" s="193"/>
      <c r="AD357" s="193"/>
      <c r="AE357" s="193"/>
      <c r="AF357" s="193"/>
      <c r="AG357" s="193"/>
      <c r="AH357" s="193"/>
      <c r="AI357" s="193"/>
      <c r="AJ357" s="300"/>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9"/>
      <c r="AC358" s="193"/>
      <c r="AD358" s="193"/>
      <c r="AE358" s="193"/>
      <c r="AF358" s="193"/>
      <c r="AG358" s="193"/>
      <c r="AH358" s="193"/>
      <c r="AI358" s="193"/>
      <c r="AJ358" s="300"/>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9"/>
      <c r="AC359" s="193"/>
      <c r="AD359" s="193"/>
      <c r="AE359" s="193"/>
      <c r="AF359" s="193"/>
      <c r="AG359" s="193"/>
      <c r="AH359" s="193"/>
      <c r="AI359" s="193"/>
      <c r="AJ359" s="300"/>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9"/>
      <c r="AC360" s="193"/>
      <c r="AD360" s="193"/>
      <c r="AE360" s="193"/>
      <c r="AF360" s="193"/>
      <c r="AG360" s="193"/>
      <c r="AH360" s="193"/>
      <c r="AI360" s="193"/>
      <c r="AJ360" s="300"/>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9"/>
      <c r="AC361" s="193"/>
      <c r="AD361" s="193"/>
      <c r="AE361" s="193"/>
      <c r="AF361" s="193"/>
      <c r="AG361" s="193"/>
      <c r="AH361" s="193"/>
      <c r="AI361" s="193"/>
      <c r="AJ361" s="300"/>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9"/>
      <c r="AC362" s="193"/>
      <c r="AD362" s="193"/>
      <c r="AE362" s="193"/>
      <c r="AF362" s="193"/>
      <c r="AG362" s="193"/>
      <c r="AH362" s="193"/>
      <c r="AI362" s="193"/>
      <c r="AJ362" s="300"/>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9"/>
      <c r="AC363" s="193"/>
      <c r="AD363" s="193"/>
      <c r="AE363" s="193"/>
      <c r="AF363" s="193"/>
      <c r="AG363" s="193"/>
      <c r="AH363" s="193"/>
      <c r="AI363" s="193"/>
      <c r="AJ363" s="300"/>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9"/>
      <c r="AC364" s="193"/>
      <c r="AD364" s="193"/>
      <c r="AE364" s="193"/>
      <c r="AF364" s="193"/>
      <c r="AG364" s="193"/>
      <c r="AH364" s="193"/>
      <c r="AI364" s="193"/>
      <c r="AJ364" s="300"/>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9"/>
      <c r="AC365" s="193"/>
      <c r="AD365" s="193"/>
      <c r="AE365" s="193"/>
      <c r="AF365" s="193"/>
      <c r="AG365" s="193"/>
      <c r="AH365" s="193"/>
      <c r="AI365" s="193"/>
      <c r="AJ365" s="300"/>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9"/>
      <c r="AC366" s="193"/>
      <c r="AD366" s="193"/>
      <c r="AE366" s="193"/>
      <c r="AF366" s="193"/>
      <c r="AG366" s="193"/>
      <c r="AH366" s="193"/>
      <c r="AI366" s="193"/>
      <c r="AJ366" s="300"/>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9"/>
      <c r="AC367" s="193"/>
      <c r="AD367" s="193"/>
      <c r="AE367" s="193"/>
      <c r="AF367" s="193"/>
      <c r="AG367" s="193"/>
      <c r="AH367" s="193"/>
      <c r="AI367" s="193"/>
      <c r="AJ367" s="300"/>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9"/>
      <c r="AC368" s="193"/>
      <c r="AD368" s="193"/>
      <c r="AE368" s="193"/>
      <c r="AF368" s="193"/>
      <c r="AG368" s="193"/>
      <c r="AH368" s="193"/>
      <c r="AI368" s="193"/>
      <c r="AJ368" s="300"/>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9"/>
      <c r="AC369" s="193"/>
      <c r="AD369" s="193"/>
      <c r="AE369" s="193"/>
      <c r="AF369" s="193"/>
      <c r="AG369" s="193"/>
      <c r="AH369" s="193"/>
      <c r="AI369" s="193"/>
      <c r="AJ369" s="300"/>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9"/>
      <c r="AC370" s="193"/>
      <c r="AD370" s="193"/>
      <c r="AE370" s="193"/>
      <c r="AF370" s="193"/>
      <c r="AG370" s="193"/>
      <c r="AH370" s="193"/>
      <c r="AI370" s="193"/>
      <c r="AJ370" s="300"/>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9"/>
      <c r="AC371" s="193"/>
      <c r="AD371" s="193"/>
      <c r="AE371" s="193"/>
      <c r="AF371" s="193"/>
      <c r="AG371" s="193"/>
      <c r="AH371" s="193"/>
      <c r="AI371" s="193"/>
      <c r="AJ371" s="300"/>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9"/>
      <c r="AC372" s="193"/>
      <c r="AD372" s="193"/>
      <c r="AE372" s="193"/>
      <c r="AF372" s="193"/>
      <c r="AG372" s="193"/>
      <c r="AH372" s="193"/>
      <c r="AI372" s="193"/>
      <c r="AJ372" s="300"/>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9"/>
      <c r="AC373" s="193"/>
      <c r="AD373" s="193"/>
      <c r="AE373" s="193"/>
      <c r="AF373" s="193"/>
      <c r="AG373" s="193"/>
      <c r="AH373" s="193"/>
      <c r="AI373" s="193"/>
      <c r="AJ373" s="300"/>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9"/>
      <c r="AC374" s="193"/>
      <c r="AD374" s="193"/>
      <c r="AE374" s="193"/>
      <c r="AF374" s="193"/>
      <c r="AG374" s="193"/>
      <c r="AH374" s="193"/>
      <c r="AI374" s="193"/>
      <c r="AJ374" s="300"/>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9"/>
      <c r="AC375" s="193"/>
      <c r="AD375" s="193"/>
      <c r="AE375" s="193"/>
      <c r="AF375" s="193"/>
      <c r="AG375" s="193"/>
      <c r="AH375" s="193"/>
      <c r="AI375" s="193"/>
      <c r="AJ375" s="300"/>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9"/>
      <c r="AC376" s="193"/>
      <c r="AD376" s="193"/>
      <c r="AE376" s="193"/>
      <c r="AF376" s="193"/>
      <c r="AG376" s="193"/>
      <c r="AH376" s="193"/>
      <c r="AI376" s="193"/>
      <c r="AJ376" s="300"/>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9"/>
      <c r="AC377" s="193"/>
      <c r="AD377" s="193"/>
      <c r="AE377" s="193"/>
      <c r="AF377" s="193"/>
      <c r="AG377" s="193"/>
      <c r="AH377" s="193"/>
      <c r="AI377" s="193"/>
      <c r="AJ377" s="300"/>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9"/>
      <c r="AC378" s="193"/>
      <c r="AD378" s="193"/>
      <c r="AE378" s="193"/>
      <c r="AF378" s="193"/>
      <c r="AG378" s="193"/>
      <c r="AH378" s="193"/>
      <c r="AI378" s="193"/>
      <c r="AJ378" s="300"/>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9"/>
      <c r="AC379" s="193"/>
      <c r="AD379" s="193"/>
      <c r="AE379" s="193"/>
      <c r="AF379" s="193"/>
      <c r="AG379" s="193"/>
      <c r="AH379" s="193"/>
      <c r="AI379" s="193"/>
      <c r="AJ379" s="300"/>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9"/>
      <c r="AC380" s="193"/>
      <c r="AD380" s="193"/>
      <c r="AE380" s="193"/>
      <c r="AF380" s="193"/>
      <c r="AG380" s="193"/>
      <c r="AH380" s="193"/>
      <c r="AI380" s="193"/>
      <c r="AJ380" s="300"/>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9"/>
      <c r="AC381" s="193"/>
      <c r="AD381" s="193"/>
      <c r="AE381" s="193"/>
      <c r="AF381" s="193"/>
      <c r="AG381" s="193"/>
      <c r="AH381" s="193"/>
      <c r="AI381" s="193"/>
      <c r="AJ381" s="300"/>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9"/>
      <c r="AC382" s="193"/>
      <c r="AD382" s="193"/>
      <c r="AE382" s="193"/>
      <c r="AF382" s="193"/>
      <c r="AG382" s="193"/>
      <c r="AH382" s="193"/>
      <c r="AI382" s="193"/>
      <c r="AJ382" s="300"/>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9"/>
      <c r="AC383" s="193"/>
      <c r="AD383" s="193"/>
      <c r="AE383" s="193"/>
      <c r="AF383" s="193"/>
      <c r="AG383" s="193"/>
      <c r="AH383" s="193"/>
      <c r="AI383" s="193"/>
      <c r="AJ383" s="300"/>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9"/>
      <c r="AC384" s="193"/>
      <c r="AD384" s="193"/>
      <c r="AE384" s="193"/>
      <c r="AF384" s="193"/>
      <c r="AG384" s="193"/>
      <c r="AH384" s="193"/>
      <c r="AI384" s="193"/>
      <c r="AJ384" s="300"/>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9"/>
      <c r="AC385" s="193"/>
      <c r="AD385" s="193"/>
      <c r="AE385" s="193"/>
      <c r="AF385" s="193"/>
      <c r="AG385" s="193"/>
      <c r="AH385" s="193"/>
      <c r="AI385" s="193"/>
      <c r="AJ385" s="300"/>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9"/>
      <c r="AC386" s="193"/>
      <c r="AD386" s="193"/>
      <c r="AE386" s="193"/>
      <c r="AF386" s="193"/>
      <c r="AG386" s="193"/>
      <c r="AH386" s="193"/>
      <c r="AI386" s="193"/>
      <c r="AJ386" s="300"/>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9"/>
      <c r="AC387" s="193"/>
      <c r="AD387" s="193"/>
      <c r="AE387" s="193"/>
      <c r="AF387" s="193"/>
      <c r="AG387" s="193"/>
      <c r="AH387" s="193"/>
      <c r="AI387" s="193"/>
      <c r="AJ387" s="300"/>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9"/>
      <c r="AC388" s="193"/>
      <c r="AD388" s="193"/>
      <c r="AE388" s="193"/>
      <c r="AF388" s="193"/>
      <c r="AG388" s="193"/>
      <c r="AH388" s="193"/>
      <c r="AI388" s="193"/>
      <c r="AJ388" s="300"/>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9"/>
      <c r="AC389" s="193"/>
      <c r="AD389" s="193"/>
      <c r="AE389" s="193"/>
      <c r="AF389" s="193"/>
      <c r="AG389" s="193"/>
      <c r="AH389" s="193"/>
      <c r="AI389" s="193"/>
      <c r="AJ389" s="300"/>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9"/>
      <c r="AC390" s="193"/>
      <c r="AD390" s="193"/>
      <c r="AE390" s="193"/>
      <c r="AF390" s="193"/>
      <c r="AG390" s="193"/>
      <c r="AH390" s="193"/>
      <c r="AI390" s="193"/>
      <c r="AJ390" s="300"/>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9"/>
      <c r="AC391" s="193"/>
      <c r="AD391" s="193"/>
      <c r="AE391" s="193"/>
      <c r="AF391" s="193"/>
      <c r="AG391" s="193"/>
      <c r="AH391" s="193"/>
      <c r="AI391" s="193"/>
      <c r="AJ391" s="300"/>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9"/>
      <c r="AC392" s="193"/>
      <c r="AD392" s="193"/>
      <c r="AE392" s="193"/>
      <c r="AF392" s="193"/>
      <c r="AG392" s="193"/>
      <c r="AH392" s="193"/>
      <c r="AI392" s="193"/>
      <c r="AJ392" s="300"/>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9"/>
      <c r="AC393" s="193"/>
      <c r="AD393" s="193"/>
      <c r="AE393" s="193"/>
      <c r="AF393" s="193"/>
      <c r="AG393" s="193"/>
      <c r="AH393" s="193"/>
      <c r="AI393" s="193"/>
      <c r="AJ393" s="300"/>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9"/>
      <c r="AC394" s="193"/>
      <c r="AD394" s="193"/>
      <c r="AE394" s="193"/>
      <c r="AF394" s="193"/>
      <c r="AG394" s="193"/>
      <c r="AH394" s="193"/>
      <c r="AI394" s="193"/>
      <c r="AJ394" s="300"/>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9"/>
      <c r="AC395" s="193"/>
      <c r="AD395" s="193"/>
      <c r="AE395" s="193"/>
      <c r="AF395" s="193"/>
      <c r="AG395" s="193"/>
      <c r="AH395" s="193"/>
      <c r="AI395" s="193"/>
      <c r="AJ395" s="300"/>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9"/>
      <c r="AC396" s="193"/>
      <c r="AD396" s="193"/>
      <c r="AE396" s="193"/>
      <c r="AF396" s="193"/>
      <c r="AG396" s="193"/>
      <c r="AH396" s="193"/>
      <c r="AI396" s="193"/>
      <c r="AJ396" s="300"/>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9"/>
      <c r="AC397" s="193"/>
      <c r="AD397" s="193"/>
      <c r="AE397" s="193"/>
      <c r="AF397" s="193"/>
      <c r="AG397" s="193"/>
      <c r="AH397" s="193"/>
      <c r="AI397" s="193"/>
      <c r="AJ397" s="300"/>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9"/>
      <c r="AC398" s="193"/>
      <c r="AD398" s="193"/>
      <c r="AE398" s="193"/>
      <c r="AF398" s="193"/>
      <c r="AG398" s="193"/>
      <c r="AH398" s="193"/>
      <c r="AI398" s="193"/>
      <c r="AJ398" s="300"/>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9"/>
      <c r="AC399" s="193"/>
      <c r="AD399" s="193"/>
      <c r="AE399" s="193"/>
      <c r="AF399" s="193"/>
      <c r="AG399" s="193"/>
      <c r="AH399" s="193"/>
      <c r="AI399" s="193"/>
      <c r="AJ399" s="300"/>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9"/>
      <c r="AC400" s="193"/>
      <c r="AD400" s="193"/>
      <c r="AE400" s="193"/>
      <c r="AF400" s="193"/>
      <c r="AG400" s="193"/>
      <c r="AH400" s="193"/>
      <c r="AI400" s="193"/>
      <c r="AJ400" s="300"/>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9"/>
      <c r="AC401" s="193"/>
      <c r="AD401" s="193"/>
      <c r="AE401" s="193"/>
      <c r="AF401" s="193"/>
      <c r="AG401" s="193"/>
      <c r="AH401" s="193"/>
      <c r="AI401" s="193"/>
      <c r="AJ401" s="300"/>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9"/>
      <c r="AC402" s="193"/>
      <c r="AD402" s="193"/>
      <c r="AE402" s="193"/>
      <c r="AF402" s="193"/>
      <c r="AG402" s="193"/>
      <c r="AH402" s="193"/>
      <c r="AI402" s="193"/>
      <c r="AJ402" s="300"/>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9"/>
      <c r="AC403" s="193"/>
      <c r="AD403" s="193"/>
      <c r="AE403" s="193"/>
      <c r="AF403" s="193"/>
      <c r="AG403" s="193"/>
      <c r="AH403" s="193"/>
      <c r="AI403" s="193"/>
      <c r="AJ403" s="300"/>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9"/>
      <c r="AC404" s="193"/>
      <c r="AD404" s="193"/>
      <c r="AE404" s="193"/>
      <c r="AF404" s="193"/>
      <c r="AG404" s="193"/>
      <c r="AH404" s="193"/>
      <c r="AI404" s="193"/>
      <c r="AJ404" s="300"/>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9"/>
      <c r="AC405" s="193"/>
      <c r="AD405" s="193"/>
      <c r="AE405" s="193"/>
      <c r="AF405" s="193"/>
      <c r="AG405" s="193"/>
      <c r="AH405" s="193"/>
      <c r="AI405" s="193"/>
      <c r="AJ405" s="300"/>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9"/>
      <c r="AC406" s="193"/>
      <c r="AD406" s="193"/>
      <c r="AE406" s="193"/>
      <c r="AF406" s="193"/>
      <c r="AG406" s="193"/>
      <c r="AH406" s="193"/>
      <c r="AI406" s="193"/>
      <c r="AJ406" s="300"/>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9"/>
      <c r="AC407" s="193"/>
      <c r="AD407" s="193"/>
      <c r="AE407" s="193"/>
      <c r="AF407" s="193"/>
      <c r="AG407" s="193"/>
      <c r="AH407" s="193"/>
      <c r="AI407" s="193"/>
      <c r="AJ407" s="300"/>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9"/>
      <c r="AC408" s="193"/>
      <c r="AD408" s="193"/>
      <c r="AE408" s="193"/>
      <c r="AF408" s="193"/>
      <c r="AG408" s="193"/>
      <c r="AH408" s="193"/>
      <c r="AI408" s="193"/>
      <c r="AJ408" s="300"/>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9"/>
      <c r="AC409" s="193"/>
      <c r="AD409" s="193"/>
      <c r="AE409" s="193"/>
      <c r="AF409" s="193"/>
      <c r="AG409" s="193"/>
      <c r="AH409" s="193"/>
      <c r="AI409" s="193"/>
      <c r="AJ409" s="300"/>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9"/>
      <c r="AC410" s="193"/>
      <c r="AD410" s="193"/>
      <c r="AE410" s="193"/>
      <c r="AF410" s="193"/>
      <c r="AG410" s="193"/>
      <c r="AH410" s="193"/>
      <c r="AI410" s="193"/>
      <c r="AJ410" s="300"/>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9"/>
      <c r="AC411" s="193"/>
      <c r="AD411" s="193"/>
      <c r="AE411" s="193"/>
      <c r="AF411" s="193"/>
      <c r="AG411" s="193"/>
      <c r="AH411" s="193"/>
      <c r="AI411" s="193"/>
      <c r="AJ411" s="300"/>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9"/>
      <c r="AC412" s="193"/>
      <c r="AD412" s="193"/>
      <c r="AE412" s="193"/>
      <c r="AF412" s="193"/>
      <c r="AG412" s="193"/>
      <c r="AH412" s="193"/>
      <c r="AI412" s="193"/>
      <c r="AJ412" s="300"/>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9"/>
      <c r="AC413" s="193"/>
      <c r="AD413" s="193"/>
      <c r="AE413" s="193"/>
      <c r="AF413" s="193"/>
      <c r="AG413" s="193"/>
      <c r="AH413" s="193"/>
      <c r="AI413" s="193"/>
      <c r="AJ413" s="300"/>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9"/>
      <c r="AC414" s="193"/>
      <c r="AD414" s="193"/>
      <c r="AE414" s="193"/>
      <c r="AF414" s="193"/>
      <c r="AG414" s="193"/>
      <c r="AH414" s="193"/>
      <c r="AI414" s="193"/>
      <c r="AJ414" s="300"/>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9"/>
      <c r="AC415" s="193"/>
      <c r="AD415" s="193"/>
      <c r="AE415" s="193"/>
      <c r="AF415" s="193"/>
      <c r="AG415" s="193"/>
      <c r="AH415" s="193"/>
      <c r="AI415" s="193"/>
      <c r="AJ415" s="300"/>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9"/>
      <c r="AC416" s="193"/>
      <c r="AD416" s="193"/>
      <c r="AE416" s="193"/>
      <c r="AF416" s="193"/>
      <c r="AG416" s="193"/>
      <c r="AH416" s="193"/>
      <c r="AI416" s="193"/>
      <c r="AJ416" s="300"/>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9"/>
      <c r="AC417" s="193"/>
      <c r="AD417" s="193"/>
      <c r="AE417" s="193"/>
      <c r="AF417" s="193"/>
      <c r="AG417" s="193"/>
      <c r="AH417" s="193"/>
      <c r="AI417" s="193"/>
      <c r="AJ417" s="300"/>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9"/>
      <c r="AC418" s="193"/>
      <c r="AD418" s="193"/>
      <c r="AE418" s="193"/>
      <c r="AF418" s="193"/>
      <c r="AG418" s="193"/>
      <c r="AH418" s="193"/>
      <c r="AI418" s="193"/>
      <c r="AJ418" s="300"/>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9"/>
      <c r="AC419" s="193"/>
      <c r="AD419" s="193"/>
      <c r="AE419" s="193"/>
      <c r="AF419" s="193"/>
      <c r="AG419" s="193"/>
      <c r="AH419" s="193"/>
      <c r="AI419" s="193"/>
      <c r="AJ419" s="300"/>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9"/>
      <c r="AC420" s="193"/>
      <c r="AD420" s="193"/>
      <c r="AE420" s="193"/>
      <c r="AF420" s="193"/>
      <c r="AG420" s="193"/>
      <c r="AH420" s="193"/>
      <c r="AI420" s="193"/>
      <c r="AJ420" s="300"/>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9"/>
      <c r="AC421" s="193"/>
      <c r="AD421" s="193"/>
      <c r="AE421" s="193"/>
      <c r="AF421" s="193"/>
      <c r="AG421" s="193"/>
      <c r="AH421" s="193"/>
      <c r="AI421" s="193"/>
      <c r="AJ421" s="300"/>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9"/>
      <c r="AC422" s="193"/>
      <c r="AD422" s="193"/>
      <c r="AE422" s="193"/>
      <c r="AF422" s="193"/>
      <c r="AG422" s="193"/>
      <c r="AH422" s="193"/>
      <c r="AI422" s="193"/>
      <c r="AJ422" s="300"/>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9"/>
      <c r="AC423" s="193"/>
      <c r="AD423" s="193"/>
      <c r="AE423" s="193"/>
      <c r="AF423" s="193"/>
      <c r="AG423" s="193"/>
      <c r="AH423" s="193"/>
      <c r="AI423" s="193"/>
      <c r="AJ423" s="300"/>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9"/>
      <c r="AC424" s="193"/>
      <c r="AD424" s="193"/>
      <c r="AE424" s="193"/>
      <c r="AF424" s="193"/>
      <c r="AG424" s="193"/>
      <c r="AH424" s="193"/>
      <c r="AI424" s="193"/>
      <c r="AJ424" s="300"/>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9"/>
      <c r="AC425" s="193"/>
      <c r="AD425" s="193"/>
      <c r="AE425" s="193"/>
      <c r="AF425" s="193"/>
      <c r="AG425" s="193"/>
      <c r="AH425" s="193"/>
      <c r="AI425" s="193"/>
      <c r="AJ425" s="300"/>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9"/>
      <c r="AC426" s="193"/>
      <c r="AD426" s="193"/>
      <c r="AE426" s="193"/>
      <c r="AF426" s="193"/>
      <c r="AG426" s="193"/>
      <c r="AH426" s="193"/>
      <c r="AI426" s="193"/>
      <c r="AJ426" s="300"/>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9"/>
      <c r="AC427" s="193"/>
      <c r="AD427" s="193"/>
      <c r="AE427" s="193"/>
      <c r="AF427" s="193"/>
      <c r="AG427" s="193"/>
      <c r="AH427" s="193"/>
      <c r="AI427" s="193"/>
      <c r="AJ427" s="300"/>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9"/>
      <c r="AC428" s="193"/>
      <c r="AD428" s="193"/>
      <c r="AE428" s="193"/>
      <c r="AF428" s="193"/>
      <c r="AG428" s="193"/>
      <c r="AH428" s="193"/>
      <c r="AI428" s="193"/>
      <c r="AJ428" s="300"/>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9"/>
      <c r="AC429" s="193"/>
      <c r="AD429" s="193"/>
      <c r="AE429" s="193"/>
      <c r="AF429" s="193"/>
      <c r="AG429" s="193"/>
      <c r="AH429" s="193"/>
      <c r="AI429" s="193"/>
      <c r="AJ429" s="300"/>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9"/>
      <c r="AC430" s="193"/>
      <c r="AD430" s="193"/>
      <c r="AE430" s="193"/>
      <c r="AF430" s="193"/>
      <c r="AG430" s="193"/>
      <c r="AH430" s="193"/>
      <c r="AI430" s="193"/>
      <c r="AJ430" s="300"/>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9"/>
      <c r="AC431" s="193"/>
      <c r="AD431" s="193"/>
      <c r="AE431" s="193"/>
      <c r="AF431" s="193"/>
      <c r="AG431" s="193"/>
      <c r="AH431" s="193"/>
      <c r="AI431" s="193"/>
      <c r="AJ431" s="300"/>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9"/>
      <c r="AC432" s="193"/>
      <c r="AD432" s="193"/>
      <c r="AE432" s="193"/>
      <c r="AF432" s="193"/>
      <c r="AG432" s="193"/>
      <c r="AH432" s="193"/>
      <c r="AI432" s="193"/>
      <c r="AJ432" s="300"/>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9"/>
      <c r="AC433" s="193"/>
      <c r="AD433" s="193"/>
      <c r="AE433" s="193"/>
      <c r="AF433" s="193"/>
      <c r="AG433" s="193"/>
      <c r="AH433" s="193"/>
      <c r="AI433" s="193"/>
      <c r="AJ433" s="300"/>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9"/>
      <c r="AC434" s="193"/>
      <c r="AD434" s="193"/>
      <c r="AE434" s="193"/>
      <c r="AF434" s="193"/>
      <c r="AG434" s="193"/>
      <c r="AH434" s="193"/>
      <c r="AI434" s="193"/>
      <c r="AJ434" s="300"/>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9"/>
      <c r="AC435" s="193"/>
      <c r="AD435" s="193"/>
      <c r="AE435" s="193"/>
      <c r="AF435" s="193"/>
      <c r="AG435" s="193"/>
      <c r="AH435" s="193"/>
      <c r="AI435" s="193"/>
      <c r="AJ435" s="300"/>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9"/>
      <c r="AC436" s="193"/>
      <c r="AD436" s="193"/>
      <c r="AE436" s="193"/>
      <c r="AF436" s="193"/>
      <c r="AG436" s="193"/>
      <c r="AH436" s="193"/>
      <c r="AI436" s="193"/>
      <c r="AJ436" s="300"/>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9"/>
      <c r="AC437" s="193"/>
      <c r="AD437" s="193"/>
      <c r="AE437" s="193"/>
      <c r="AF437" s="193"/>
      <c r="AG437" s="193"/>
      <c r="AH437" s="193"/>
      <c r="AI437" s="193"/>
      <c r="AJ437" s="300"/>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9"/>
      <c r="AC438" s="193"/>
      <c r="AD438" s="193"/>
      <c r="AE438" s="193"/>
      <c r="AF438" s="193"/>
      <c r="AG438" s="193"/>
      <c r="AH438" s="193"/>
      <c r="AI438" s="193"/>
      <c r="AJ438" s="300"/>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9"/>
      <c r="AC439" s="193"/>
      <c r="AD439" s="193"/>
      <c r="AE439" s="193"/>
      <c r="AF439" s="193"/>
      <c r="AG439" s="193"/>
      <c r="AH439" s="193"/>
      <c r="AI439" s="193"/>
      <c r="AJ439" s="300"/>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9"/>
      <c r="AC440" s="193"/>
      <c r="AD440" s="193"/>
      <c r="AE440" s="193"/>
      <c r="AF440" s="193"/>
      <c r="AG440" s="193"/>
      <c r="AH440" s="193"/>
      <c r="AI440" s="193"/>
      <c r="AJ440" s="300"/>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9"/>
      <c r="AC441" s="193"/>
      <c r="AD441" s="193"/>
      <c r="AE441" s="193"/>
      <c r="AF441" s="193"/>
      <c r="AG441" s="193"/>
      <c r="AH441" s="193"/>
      <c r="AI441" s="193"/>
      <c r="AJ441" s="300"/>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9"/>
      <c r="AC442" s="193"/>
      <c r="AD442" s="193"/>
      <c r="AE442" s="193"/>
      <c r="AF442" s="193"/>
      <c r="AG442" s="193"/>
      <c r="AH442" s="193"/>
      <c r="AI442" s="193"/>
      <c r="AJ442" s="300"/>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9"/>
      <c r="AC443" s="193"/>
      <c r="AD443" s="193"/>
      <c r="AE443" s="193"/>
      <c r="AF443" s="193"/>
      <c r="AG443" s="193"/>
      <c r="AH443" s="193"/>
      <c r="AI443" s="193"/>
      <c r="AJ443" s="300"/>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9"/>
      <c r="AC444" s="193"/>
      <c r="AD444" s="193"/>
      <c r="AE444" s="193"/>
      <c r="AF444" s="193"/>
      <c r="AG444" s="193"/>
      <c r="AH444" s="193"/>
      <c r="AI444" s="193"/>
      <c r="AJ444" s="300"/>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9"/>
      <c r="AC445" s="193"/>
      <c r="AD445" s="193"/>
      <c r="AE445" s="193"/>
      <c r="AF445" s="193"/>
      <c r="AG445" s="193"/>
      <c r="AH445" s="193"/>
      <c r="AI445" s="193"/>
      <c r="AJ445" s="300"/>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9"/>
      <c r="AC446" s="193"/>
      <c r="AD446" s="193"/>
      <c r="AE446" s="193"/>
      <c r="AF446" s="193"/>
      <c r="AG446" s="193"/>
      <c r="AH446" s="193"/>
      <c r="AI446" s="193"/>
      <c r="AJ446" s="300"/>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9"/>
      <c r="AC447" s="193"/>
      <c r="AD447" s="193"/>
      <c r="AE447" s="193"/>
      <c r="AF447" s="193"/>
      <c r="AG447" s="193"/>
      <c r="AH447" s="193"/>
      <c r="AI447" s="193"/>
      <c r="AJ447" s="300"/>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9"/>
      <c r="AC448" s="193"/>
      <c r="AD448" s="193"/>
      <c r="AE448" s="193"/>
      <c r="AF448" s="193"/>
      <c r="AG448" s="193"/>
      <c r="AH448" s="193"/>
      <c r="AI448" s="193"/>
      <c r="AJ448" s="300"/>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9"/>
      <c r="AC449" s="193"/>
      <c r="AD449" s="193"/>
      <c r="AE449" s="193"/>
      <c r="AF449" s="193"/>
      <c r="AG449" s="193"/>
      <c r="AH449" s="193"/>
      <c r="AI449" s="193"/>
      <c r="AJ449" s="300"/>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9"/>
      <c r="AC450" s="193"/>
      <c r="AD450" s="193"/>
      <c r="AE450" s="193"/>
      <c r="AF450" s="193"/>
      <c r="AG450" s="193"/>
      <c r="AH450" s="193"/>
      <c r="AI450" s="193"/>
      <c r="AJ450" s="300"/>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9"/>
      <c r="AC451" s="193"/>
      <c r="AD451" s="193"/>
      <c r="AE451" s="193"/>
      <c r="AF451" s="193"/>
      <c r="AG451" s="193"/>
      <c r="AH451" s="193"/>
      <c r="AI451" s="193"/>
      <c r="AJ451" s="300"/>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9"/>
      <c r="AC452" s="193"/>
      <c r="AD452" s="193"/>
      <c r="AE452" s="193"/>
      <c r="AF452" s="193"/>
      <c r="AG452" s="193"/>
      <c r="AH452" s="193"/>
      <c r="AI452" s="193"/>
      <c r="AJ452" s="300"/>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9"/>
      <c r="AC453" s="193"/>
      <c r="AD453" s="193"/>
      <c r="AE453" s="193"/>
      <c r="AF453" s="193"/>
      <c r="AG453" s="193"/>
      <c r="AH453" s="193"/>
      <c r="AI453" s="193"/>
      <c r="AJ453" s="300"/>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9"/>
      <c r="AC454" s="193"/>
      <c r="AD454" s="193"/>
      <c r="AE454" s="193"/>
      <c r="AF454" s="193"/>
      <c r="AG454" s="193"/>
      <c r="AH454" s="193"/>
      <c r="AI454" s="193"/>
      <c r="AJ454" s="300"/>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9"/>
      <c r="AC455" s="193"/>
      <c r="AD455" s="193"/>
      <c r="AE455" s="193"/>
      <c r="AF455" s="193"/>
      <c r="AG455" s="193"/>
      <c r="AH455" s="193"/>
      <c r="AI455" s="193"/>
      <c r="AJ455" s="300"/>
    </row>
    <row r="456" spans="7:36">
      <c r="S456" s="169"/>
      <c r="T456" s="169"/>
      <c r="V456" s="177"/>
      <c r="W456" s="178"/>
      <c r="X456" s="169"/>
      <c r="Y456" s="169"/>
      <c r="AB456" s="299"/>
      <c r="AC456" s="193"/>
      <c r="AD456" s="193"/>
      <c r="AE456" s="193"/>
      <c r="AF456" s="193"/>
      <c r="AG456" s="193"/>
      <c r="AH456" s="193"/>
      <c r="AI456" s="193"/>
      <c r="AJ456" s="300"/>
    </row>
    <row r="457" spans="7:36">
      <c r="S457" s="169"/>
      <c r="T457" s="169"/>
      <c r="V457" s="177"/>
      <c r="W457" s="178"/>
      <c r="X457" s="169"/>
      <c r="Y457" s="169"/>
      <c r="AB457" s="299"/>
      <c r="AC457" s="193"/>
      <c r="AD457" s="193"/>
      <c r="AE457" s="193"/>
      <c r="AF457" s="193"/>
      <c r="AG457" s="193"/>
      <c r="AH457" s="193"/>
      <c r="AI457" s="193"/>
      <c r="AJ457" s="300"/>
    </row>
    <row r="458" spans="7:36">
      <c r="S458" s="169"/>
      <c r="T458" s="169"/>
      <c r="V458" s="177"/>
      <c r="W458" s="178"/>
      <c r="X458" s="169"/>
      <c r="Y458" s="169"/>
      <c r="AB458" s="299"/>
      <c r="AC458" s="193"/>
      <c r="AD458" s="193"/>
      <c r="AE458" s="193"/>
      <c r="AF458" s="193"/>
      <c r="AG458" s="193"/>
      <c r="AH458" s="193"/>
      <c r="AI458" s="193"/>
      <c r="AJ458" s="300"/>
    </row>
    <row r="459" spans="7:36">
      <c r="S459" s="169"/>
      <c r="T459" s="169"/>
      <c r="V459" s="177"/>
      <c r="W459" s="178"/>
      <c r="X459" s="169"/>
      <c r="Y459" s="169"/>
      <c r="AB459" s="299"/>
      <c r="AC459" s="193"/>
      <c r="AD459" s="193"/>
      <c r="AE459" s="193"/>
      <c r="AF459" s="193"/>
      <c r="AG459" s="193"/>
      <c r="AH459" s="193"/>
      <c r="AI459" s="193"/>
      <c r="AJ459" s="300"/>
    </row>
    <row r="460" spans="7:36">
      <c r="S460" s="169"/>
      <c r="T460" s="169"/>
      <c r="V460" s="177"/>
      <c r="W460" s="178"/>
      <c r="X460" s="169"/>
      <c r="Y460" s="169"/>
      <c r="AB460" s="299"/>
      <c r="AC460" s="193"/>
      <c r="AD460" s="193"/>
      <c r="AE460" s="193"/>
      <c r="AF460" s="193"/>
      <c r="AG460" s="193"/>
      <c r="AH460" s="193"/>
      <c r="AI460" s="193"/>
      <c r="AJ460" s="300"/>
    </row>
    <row r="461" spans="7:36">
      <c r="S461" s="169"/>
      <c r="T461" s="169"/>
      <c r="V461" s="177"/>
      <c r="W461" s="178"/>
      <c r="X461" s="169"/>
      <c r="Y461" s="169"/>
      <c r="AB461" s="299"/>
      <c r="AC461" s="193"/>
      <c r="AD461" s="193"/>
      <c r="AE461" s="193"/>
      <c r="AF461" s="193"/>
      <c r="AG461" s="193"/>
      <c r="AH461" s="193"/>
      <c r="AI461" s="193"/>
      <c r="AJ461" s="300"/>
    </row>
    <row r="462" spans="7:36">
      <c r="S462" s="169"/>
      <c r="T462" s="169"/>
      <c r="V462" s="177"/>
      <c r="W462" s="178"/>
      <c r="X462" s="169"/>
      <c r="Y462" s="169"/>
      <c r="AB462" s="299"/>
      <c r="AC462" s="193"/>
      <c r="AD462" s="193"/>
      <c r="AE462" s="193"/>
      <c r="AF462" s="193"/>
      <c r="AG462" s="193"/>
      <c r="AH462" s="193"/>
      <c r="AI462" s="193"/>
      <c r="AJ462" s="300"/>
    </row>
    <row r="463" spans="7:36">
      <c r="S463" s="169"/>
      <c r="T463" s="169"/>
      <c r="V463" s="177"/>
      <c r="W463" s="178"/>
      <c r="X463" s="169"/>
      <c r="Y463" s="169"/>
      <c r="AB463" s="299"/>
      <c r="AC463" s="193"/>
      <c r="AD463" s="193"/>
      <c r="AE463" s="193"/>
      <c r="AF463" s="193"/>
      <c r="AG463" s="193"/>
      <c r="AH463" s="193"/>
      <c r="AI463" s="193"/>
      <c r="AJ463" s="300"/>
    </row>
    <row r="464" spans="7:36">
      <c r="S464" s="169"/>
      <c r="T464" s="169"/>
      <c r="V464" s="177"/>
      <c r="W464" s="178"/>
      <c r="X464" s="169"/>
      <c r="Y464" s="169"/>
      <c r="AB464" s="299"/>
      <c r="AC464" s="193"/>
      <c r="AD464" s="193"/>
      <c r="AE464" s="193"/>
      <c r="AF464" s="193"/>
      <c r="AG464" s="193"/>
      <c r="AH464" s="193"/>
      <c r="AI464" s="193"/>
      <c r="AJ464" s="300"/>
    </row>
    <row r="465" spans="19:36">
      <c r="S465" s="169"/>
      <c r="T465" s="169"/>
      <c r="V465" s="177"/>
      <c r="W465" s="178"/>
      <c r="X465" s="169"/>
      <c r="Y465" s="169"/>
      <c r="AB465" s="299"/>
      <c r="AC465" s="193"/>
      <c r="AD465" s="193"/>
      <c r="AE465" s="193"/>
      <c r="AF465" s="193"/>
      <c r="AG465" s="193"/>
      <c r="AH465" s="193"/>
      <c r="AI465" s="193"/>
      <c r="AJ465" s="300"/>
    </row>
    <row r="466" spans="19:36">
      <c r="S466" s="169"/>
      <c r="T466" s="169"/>
      <c r="V466" s="177"/>
      <c r="W466" s="178"/>
      <c r="X466" s="169"/>
      <c r="Y466" s="169"/>
      <c r="AB466" s="299"/>
      <c r="AC466" s="193"/>
      <c r="AD466" s="193"/>
      <c r="AE466" s="193"/>
      <c r="AF466" s="193"/>
      <c r="AG466" s="193"/>
      <c r="AH466" s="193"/>
      <c r="AI466" s="193"/>
      <c r="AJ466" s="300"/>
    </row>
    <row r="467" spans="19:36">
      <c r="S467" s="169"/>
      <c r="T467" s="169"/>
      <c r="V467" s="177"/>
      <c r="W467" s="178"/>
      <c r="X467" s="169"/>
      <c r="Y467" s="169"/>
      <c r="AB467" s="299"/>
      <c r="AC467" s="193"/>
      <c r="AD467" s="193"/>
      <c r="AE467" s="193"/>
      <c r="AF467" s="193"/>
      <c r="AG467" s="193"/>
      <c r="AH467" s="193"/>
      <c r="AI467" s="193"/>
      <c r="AJ467" s="300"/>
    </row>
    <row r="468" spans="19:36">
      <c r="S468" s="169"/>
      <c r="T468" s="169"/>
      <c r="V468" s="177"/>
      <c r="W468" s="178"/>
      <c r="X468" s="169"/>
      <c r="Y468" s="169"/>
      <c r="AB468" s="299"/>
      <c r="AC468" s="193"/>
      <c r="AD468" s="193"/>
      <c r="AE468" s="193"/>
      <c r="AF468" s="193"/>
      <c r="AG468" s="193"/>
      <c r="AH468" s="193"/>
      <c r="AI468" s="193"/>
      <c r="AJ468" s="300"/>
    </row>
    <row r="469" spans="19:36">
      <c r="S469" s="169"/>
      <c r="T469" s="169"/>
      <c r="V469" s="177"/>
      <c r="W469" s="178"/>
      <c r="X469" s="169"/>
      <c r="Y469" s="169"/>
      <c r="AB469" s="299"/>
      <c r="AC469" s="193"/>
      <c r="AD469" s="193"/>
      <c r="AE469" s="193"/>
      <c r="AF469" s="193"/>
      <c r="AG469" s="193"/>
      <c r="AH469" s="193"/>
      <c r="AI469" s="193"/>
      <c r="AJ469" s="300"/>
    </row>
    <row r="470" spans="19:36">
      <c r="S470" s="169"/>
      <c r="T470" s="169"/>
      <c r="V470" s="177"/>
      <c r="W470" s="178"/>
      <c r="X470" s="169"/>
      <c r="Y470" s="169"/>
      <c r="AB470" s="299"/>
      <c r="AC470" s="193"/>
      <c r="AD470" s="193"/>
      <c r="AE470" s="193"/>
      <c r="AF470" s="193"/>
      <c r="AG470" s="193"/>
      <c r="AH470" s="193"/>
      <c r="AI470" s="193"/>
      <c r="AJ470" s="300"/>
    </row>
    <row r="471" spans="19:36">
      <c r="S471" s="169"/>
      <c r="T471" s="169"/>
      <c r="V471" s="177"/>
      <c r="W471" s="178"/>
      <c r="X471" s="169"/>
      <c r="Y471" s="169"/>
      <c r="AB471" s="299"/>
      <c r="AC471" s="193"/>
      <c r="AD471" s="193"/>
      <c r="AE471" s="193"/>
      <c r="AF471" s="193"/>
      <c r="AG471" s="193"/>
      <c r="AH471" s="193"/>
      <c r="AI471" s="193"/>
      <c r="AJ471" s="300"/>
    </row>
    <row r="472" spans="19:36">
      <c r="S472" s="169"/>
      <c r="T472" s="169"/>
      <c r="V472" s="177"/>
      <c r="W472" s="178"/>
      <c r="X472" s="169"/>
      <c r="Y472" s="169"/>
      <c r="AB472" s="299"/>
      <c r="AC472" s="193"/>
      <c r="AD472" s="193"/>
      <c r="AE472" s="193"/>
      <c r="AF472" s="193"/>
      <c r="AG472" s="193"/>
      <c r="AH472" s="193"/>
      <c r="AI472" s="193"/>
      <c r="AJ472" s="300"/>
    </row>
    <row r="473" spans="19:36">
      <c r="S473" s="169"/>
      <c r="T473" s="169"/>
      <c r="V473" s="177"/>
      <c r="W473" s="178"/>
      <c r="X473" s="169"/>
      <c r="Y473" s="169"/>
      <c r="AB473" s="299"/>
      <c r="AC473" s="193"/>
      <c r="AD473" s="193"/>
      <c r="AE473" s="193"/>
      <c r="AF473" s="193"/>
      <c r="AG473" s="193"/>
      <c r="AH473" s="193"/>
      <c r="AI473" s="193"/>
      <c r="AJ473" s="300"/>
    </row>
    <row r="474" spans="19:36">
      <c r="S474" s="169"/>
      <c r="T474" s="169"/>
      <c r="V474" s="177"/>
      <c r="W474" s="178"/>
      <c r="X474" s="169"/>
      <c r="Y474" s="169"/>
      <c r="AB474" s="299"/>
      <c r="AC474" s="193"/>
      <c r="AD474" s="193"/>
      <c r="AE474" s="193"/>
      <c r="AF474" s="193"/>
      <c r="AG474" s="193"/>
      <c r="AH474" s="193"/>
      <c r="AI474" s="193"/>
      <c r="AJ474" s="300"/>
    </row>
    <row r="475" spans="19:36">
      <c r="S475" s="169"/>
      <c r="T475" s="169"/>
      <c r="V475" s="177"/>
      <c r="W475" s="178"/>
      <c r="X475" s="169"/>
      <c r="Y475" s="169"/>
      <c r="AB475" s="299"/>
      <c r="AC475" s="193"/>
      <c r="AD475" s="193"/>
      <c r="AE475" s="193"/>
      <c r="AF475" s="193"/>
      <c r="AG475" s="193"/>
      <c r="AH475" s="193"/>
      <c r="AI475" s="193"/>
      <c r="AJ475" s="300"/>
    </row>
    <row r="476" spans="19:36">
      <c r="S476" s="169"/>
      <c r="T476" s="169"/>
      <c r="V476" s="177"/>
      <c r="W476" s="178"/>
      <c r="X476" s="169"/>
      <c r="Y476" s="169"/>
      <c r="AB476" s="299"/>
      <c r="AC476" s="193"/>
      <c r="AD476" s="193"/>
      <c r="AE476" s="193"/>
      <c r="AF476" s="193"/>
      <c r="AG476" s="193"/>
      <c r="AH476" s="193"/>
      <c r="AI476" s="193"/>
      <c r="AJ476" s="300"/>
    </row>
    <row r="477" spans="19:36">
      <c r="S477" s="169"/>
      <c r="T477" s="169"/>
      <c r="V477" s="177"/>
      <c r="W477" s="178"/>
      <c r="X477" s="169"/>
      <c r="Y477" s="169"/>
      <c r="AB477" s="299"/>
      <c r="AC477" s="193"/>
      <c r="AD477" s="193"/>
      <c r="AE477" s="193"/>
      <c r="AF477" s="193"/>
      <c r="AG477" s="193"/>
      <c r="AH477" s="193"/>
      <c r="AI477" s="193"/>
      <c r="AJ477" s="300"/>
    </row>
    <row r="478" spans="19:36">
      <c r="S478" s="169"/>
      <c r="T478" s="169"/>
      <c r="V478" s="177"/>
      <c r="W478" s="178"/>
      <c r="X478" s="169"/>
      <c r="Y478" s="169"/>
      <c r="AB478" s="299"/>
      <c r="AC478" s="193"/>
      <c r="AD478" s="193"/>
      <c r="AE478" s="193"/>
      <c r="AF478" s="193"/>
      <c r="AG478" s="193"/>
      <c r="AH478" s="193"/>
      <c r="AI478" s="193"/>
      <c r="AJ478" s="300"/>
    </row>
    <row r="479" spans="19:36">
      <c r="S479" s="169"/>
      <c r="T479" s="169"/>
      <c r="V479" s="177"/>
      <c r="W479" s="178"/>
      <c r="X479" s="169"/>
      <c r="Y479" s="169"/>
      <c r="AB479" s="299"/>
      <c r="AC479" s="193"/>
      <c r="AD479" s="193"/>
      <c r="AE479" s="193"/>
      <c r="AF479" s="193"/>
      <c r="AG479" s="193"/>
      <c r="AH479" s="193"/>
      <c r="AI479" s="193"/>
      <c r="AJ479" s="300"/>
    </row>
    <row r="480" spans="19:36">
      <c r="S480" s="169"/>
      <c r="T480" s="169"/>
      <c r="V480" s="177"/>
      <c r="W480" s="178"/>
      <c r="X480" s="169"/>
      <c r="Y480" s="169"/>
      <c r="AB480" s="299"/>
      <c r="AC480" s="193"/>
      <c r="AD480" s="193"/>
      <c r="AE480" s="193"/>
      <c r="AF480" s="193"/>
      <c r="AG480" s="193"/>
      <c r="AH480" s="193"/>
      <c r="AI480" s="193"/>
      <c r="AJ480" s="300"/>
    </row>
    <row r="481" spans="19:36">
      <c r="S481" s="169"/>
      <c r="T481" s="169"/>
      <c r="V481" s="177"/>
      <c r="W481" s="178"/>
      <c r="X481" s="169"/>
      <c r="Y481" s="169"/>
      <c r="AB481" s="299"/>
      <c r="AC481" s="193"/>
      <c r="AD481" s="193"/>
      <c r="AE481" s="193"/>
      <c r="AF481" s="193"/>
      <c r="AG481" s="193"/>
      <c r="AH481" s="193"/>
      <c r="AI481" s="193"/>
      <c r="AJ481" s="300"/>
    </row>
    <row r="482" spans="19:36">
      <c r="S482" s="169"/>
      <c r="T482" s="169"/>
      <c r="V482" s="177"/>
      <c r="W482" s="178"/>
      <c r="X482" s="169"/>
      <c r="Y482" s="169"/>
      <c r="AB482" s="299"/>
      <c r="AC482" s="193"/>
      <c r="AD482" s="193"/>
      <c r="AE482" s="193"/>
      <c r="AF482" s="193"/>
      <c r="AG482" s="193"/>
      <c r="AH482" s="193"/>
      <c r="AI482" s="193"/>
      <c r="AJ482" s="300"/>
    </row>
    <row r="483" spans="19:36">
      <c r="S483" s="169"/>
      <c r="T483" s="169"/>
      <c r="V483" s="177"/>
      <c r="W483" s="178"/>
      <c r="X483" s="169"/>
      <c r="Y483" s="169"/>
      <c r="AB483" s="299"/>
      <c r="AC483" s="193"/>
      <c r="AD483" s="193"/>
      <c r="AE483" s="193"/>
      <c r="AF483" s="193"/>
      <c r="AG483" s="193"/>
      <c r="AH483" s="193"/>
      <c r="AI483" s="193"/>
      <c r="AJ483" s="300"/>
    </row>
    <row r="484" spans="19:36">
      <c r="S484" s="169"/>
      <c r="T484" s="169"/>
      <c r="V484" s="177"/>
      <c r="W484" s="178"/>
      <c r="X484" s="169"/>
      <c r="Y484" s="169"/>
      <c r="AB484" s="299"/>
      <c r="AC484" s="193"/>
      <c r="AD484" s="193"/>
      <c r="AE484" s="193"/>
      <c r="AF484" s="193"/>
      <c r="AG484" s="193"/>
      <c r="AH484" s="193"/>
      <c r="AI484" s="193"/>
      <c r="AJ484" s="300"/>
    </row>
    <row r="485" spans="19:36">
      <c r="S485" s="169"/>
      <c r="T485" s="169"/>
      <c r="V485" s="177"/>
      <c r="W485" s="178"/>
      <c r="X485" s="169"/>
      <c r="Y485" s="169"/>
      <c r="AB485" s="299"/>
      <c r="AC485" s="193"/>
      <c r="AD485" s="193"/>
      <c r="AE485" s="193"/>
      <c r="AF485" s="193"/>
      <c r="AG485" s="193"/>
      <c r="AH485" s="193"/>
      <c r="AI485" s="193"/>
      <c r="AJ485" s="300"/>
    </row>
    <row r="486" spans="19:36">
      <c r="S486" s="169"/>
      <c r="T486" s="169"/>
      <c r="V486" s="177"/>
      <c r="W486" s="178"/>
      <c r="X486" s="169"/>
      <c r="Y486" s="169"/>
      <c r="AB486" s="299"/>
      <c r="AC486" s="193"/>
      <c r="AD486" s="193"/>
      <c r="AE486" s="193"/>
      <c r="AF486" s="193"/>
      <c r="AG486" s="193"/>
      <c r="AH486" s="193"/>
      <c r="AI486" s="193"/>
      <c r="AJ486" s="300"/>
    </row>
    <row r="487" spans="19:36">
      <c r="S487" s="169"/>
      <c r="T487" s="169"/>
      <c r="V487" s="177"/>
      <c r="W487" s="178"/>
      <c r="X487" s="169"/>
      <c r="Y487" s="169"/>
      <c r="AB487" s="299"/>
      <c r="AC487" s="193"/>
      <c r="AD487" s="193"/>
      <c r="AE487" s="193"/>
      <c r="AF487" s="193"/>
      <c r="AG487" s="193"/>
      <c r="AH487" s="193"/>
      <c r="AI487" s="193"/>
      <c r="AJ487" s="300"/>
    </row>
    <row r="488" spans="19:36">
      <c r="S488" s="169"/>
      <c r="T488" s="169"/>
      <c r="V488" s="177"/>
      <c r="W488" s="178"/>
      <c r="X488" s="169"/>
      <c r="Y488" s="169"/>
      <c r="AB488" s="299"/>
      <c r="AC488" s="193"/>
      <c r="AD488" s="193"/>
      <c r="AE488" s="193"/>
      <c r="AF488" s="193"/>
      <c r="AG488" s="193"/>
      <c r="AH488" s="193"/>
      <c r="AI488" s="193"/>
      <c r="AJ488" s="300"/>
    </row>
    <row r="489" spans="19:36">
      <c r="S489" s="169"/>
      <c r="T489" s="169"/>
      <c r="V489" s="177"/>
      <c r="W489" s="178"/>
      <c r="X489" s="169"/>
      <c r="Y489" s="169"/>
      <c r="AB489" s="299"/>
      <c r="AC489" s="193"/>
      <c r="AD489" s="193"/>
      <c r="AE489" s="193"/>
      <c r="AF489" s="193"/>
      <c r="AG489" s="193"/>
      <c r="AH489" s="193"/>
      <c r="AI489" s="193"/>
      <c r="AJ489" s="300"/>
    </row>
    <row r="490" spans="19:36">
      <c r="S490" s="169"/>
      <c r="T490" s="169"/>
      <c r="V490" s="177"/>
      <c r="W490" s="178"/>
      <c r="X490" s="169"/>
      <c r="Y490" s="169"/>
      <c r="AB490" s="299"/>
      <c r="AC490" s="193"/>
      <c r="AD490" s="193"/>
      <c r="AE490" s="193"/>
      <c r="AF490" s="193"/>
      <c r="AG490" s="193"/>
      <c r="AH490" s="193"/>
      <c r="AI490" s="193"/>
      <c r="AJ490" s="300"/>
    </row>
    <row r="491" spans="19:36">
      <c r="S491" s="169"/>
      <c r="T491" s="169"/>
      <c r="V491" s="177"/>
      <c r="W491" s="178"/>
      <c r="X491" s="169"/>
      <c r="Y491" s="169"/>
      <c r="AB491" s="299"/>
      <c r="AC491" s="193"/>
      <c r="AD491" s="193"/>
      <c r="AE491" s="193"/>
      <c r="AF491" s="193"/>
      <c r="AG491" s="193"/>
      <c r="AH491" s="193"/>
      <c r="AI491" s="193"/>
      <c r="AJ491" s="300"/>
    </row>
    <row r="492" spans="19:36">
      <c r="S492" s="169"/>
      <c r="T492" s="169"/>
      <c r="V492" s="177"/>
      <c r="W492" s="178"/>
      <c r="X492" s="169"/>
      <c r="Y492" s="169"/>
      <c r="AB492" s="299"/>
      <c r="AC492" s="193"/>
      <c r="AD492" s="193"/>
      <c r="AE492" s="193"/>
      <c r="AF492" s="193"/>
      <c r="AG492" s="193"/>
      <c r="AH492" s="193"/>
      <c r="AI492" s="193"/>
      <c r="AJ492" s="300"/>
    </row>
    <row r="493" spans="19:36">
      <c r="S493" s="169"/>
      <c r="T493" s="169"/>
      <c r="V493" s="177"/>
      <c r="W493" s="178"/>
      <c r="X493" s="169"/>
      <c r="Y493" s="169"/>
      <c r="AB493" s="299"/>
      <c r="AC493" s="193"/>
      <c r="AD493" s="193"/>
      <c r="AE493" s="193"/>
      <c r="AF493" s="193"/>
      <c r="AG493" s="193"/>
      <c r="AH493" s="193"/>
      <c r="AI493" s="193"/>
      <c r="AJ493" s="300"/>
    </row>
    <row r="494" spans="19:36">
      <c r="S494" s="169"/>
      <c r="T494" s="169"/>
      <c r="V494" s="177"/>
      <c r="W494" s="178"/>
      <c r="X494" s="169"/>
      <c r="Y494" s="169"/>
      <c r="AB494" s="299"/>
      <c r="AC494" s="193"/>
      <c r="AD494" s="193"/>
      <c r="AE494" s="193"/>
      <c r="AF494" s="193"/>
      <c r="AG494" s="193"/>
      <c r="AH494" s="193"/>
      <c r="AI494" s="193"/>
      <c r="AJ494" s="300"/>
    </row>
    <row r="495" spans="19:36">
      <c r="S495" s="169"/>
      <c r="T495" s="169"/>
      <c r="V495" s="177"/>
      <c r="W495" s="178"/>
      <c r="X495" s="169"/>
      <c r="Y495" s="169"/>
      <c r="AB495" s="299"/>
      <c r="AC495" s="193"/>
      <c r="AD495" s="193"/>
      <c r="AE495" s="193"/>
      <c r="AF495" s="193"/>
      <c r="AG495" s="193"/>
      <c r="AH495" s="193"/>
      <c r="AI495" s="193"/>
      <c r="AJ495" s="300"/>
    </row>
    <row r="496" spans="19:36">
      <c r="S496" s="169"/>
      <c r="T496" s="169"/>
      <c r="V496" s="177"/>
      <c r="W496" s="178"/>
      <c r="X496" s="169"/>
      <c r="Y496" s="169"/>
      <c r="AB496" s="299"/>
      <c r="AC496" s="193"/>
      <c r="AD496" s="193"/>
      <c r="AE496" s="193"/>
      <c r="AF496" s="193"/>
      <c r="AG496" s="193"/>
      <c r="AH496" s="193"/>
      <c r="AI496" s="193"/>
      <c r="AJ496" s="300"/>
    </row>
    <row r="497" spans="19:36">
      <c r="S497" s="169"/>
      <c r="T497" s="169"/>
      <c r="V497" s="177"/>
      <c r="W497" s="178"/>
      <c r="X497" s="169"/>
      <c r="Y497" s="169"/>
      <c r="AB497" s="299"/>
      <c r="AC497" s="193"/>
      <c r="AD497" s="193"/>
      <c r="AE497" s="193"/>
      <c r="AF497" s="193"/>
      <c r="AG497" s="193"/>
      <c r="AH497" s="193"/>
      <c r="AI497" s="193"/>
      <c r="AJ497" s="300"/>
    </row>
    <row r="498" spans="19:36">
      <c r="S498" s="169"/>
      <c r="T498" s="169"/>
      <c r="V498" s="177"/>
      <c r="W498" s="178"/>
      <c r="X498" s="169"/>
      <c r="Y498" s="169"/>
      <c r="AB498" s="299"/>
      <c r="AC498" s="193"/>
      <c r="AD498" s="193"/>
      <c r="AE498" s="193"/>
      <c r="AF498" s="193"/>
      <c r="AG498" s="193"/>
      <c r="AH498" s="193"/>
      <c r="AI498" s="193"/>
      <c r="AJ498" s="300"/>
    </row>
    <row r="499" spans="19:36">
      <c r="S499" s="169"/>
      <c r="T499" s="169"/>
      <c r="V499" s="177"/>
      <c r="W499" s="178"/>
      <c r="X499" s="169"/>
      <c r="Y499" s="169"/>
      <c r="AB499" s="299"/>
      <c r="AC499" s="193"/>
      <c r="AD499" s="193"/>
      <c r="AE499" s="193"/>
      <c r="AF499" s="193"/>
      <c r="AG499" s="193"/>
      <c r="AH499" s="193"/>
      <c r="AI499" s="193"/>
      <c r="AJ499" s="300"/>
    </row>
    <row r="500" spans="19:36">
      <c r="S500" s="169"/>
      <c r="T500" s="169"/>
      <c r="V500" s="177"/>
      <c r="W500" s="178"/>
      <c r="X500" s="169"/>
      <c r="Y500" s="169"/>
      <c r="AB500" s="299"/>
      <c r="AC500" s="193"/>
      <c r="AD500" s="193"/>
      <c r="AE500" s="193"/>
      <c r="AF500" s="193"/>
      <c r="AG500" s="193"/>
      <c r="AH500" s="193"/>
      <c r="AI500" s="193"/>
      <c r="AJ500" s="300"/>
    </row>
    <row r="501" spans="19:36">
      <c r="S501" s="169"/>
      <c r="T501" s="169"/>
      <c r="V501" s="177"/>
      <c r="W501" s="178"/>
      <c r="X501" s="169"/>
      <c r="Y501" s="169"/>
      <c r="AB501" s="299"/>
      <c r="AC501" s="193"/>
      <c r="AD501" s="193"/>
      <c r="AE501" s="193"/>
      <c r="AF501" s="193"/>
      <c r="AG501" s="193"/>
      <c r="AH501" s="193"/>
      <c r="AI501" s="193"/>
      <c r="AJ501" s="300"/>
    </row>
    <row r="502" spans="19:36">
      <c r="S502" s="169"/>
      <c r="T502" s="169"/>
      <c r="V502" s="177"/>
      <c r="W502" s="178"/>
      <c r="X502" s="169"/>
      <c r="Y502" s="169"/>
      <c r="AB502" s="299"/>
      <c r="AC502" s="193"/>
      <c r="AD502" s="193"/>
      <c r="AE502" s="193"/>
      <c r="AF502" s="193"/>
      <c r="AG502" s="193"/>
      <c r="AH502" s="193"/>
      <c r="AI502" s="193"/>
      <c r="AJ502" s="300"/>
    </row>
    <row r="503" spans="19:36">
      <c r="S503" s="169"/>
      <c r="T503" s="169"/>
      <c r="V503" s="177"/>
      <c r="W503" s="178"/>
      <c r="X503" s="169"/>
      <c r="Y503" s="169"/>
      <c r="AB503" s="299"/>
      <c r="AC503" s="193"/>
      <c r="AD503" s="193"/>
      <c r="AE503" s="193"/>
      <c r="AF503" s="193"/>
      <c r="AG503" s="193"/>
      <c r="AH503" s="193"/>
      <c r="AI503" s="193"/>
      <c r="AJ503" s="300"/>
    </row>
    <row r="504" spans="19:36">
      <c r="S504" s="169"/>
      <c r="T504" s="169"/>
      <c r="V504" s="177"/>
      <c r="W504" s="178"/>
      <c r="X504" s="169"/>
      <c r="Y504" s="169"/>
      <c r="AB504" s="299"/>
      <c r="AC504" s="193"/>
      <c r="AD504" s="193"/>
      <c r="AE504" s="193"/>
      <c r="AF504" s="193"/>
      <c r="AG504" s="193"/>
      <c r="AH504" s="193"/>
      <c r="AI504" s="193"/>
      <c r="AJ504" s="300"/>
    </row>
    <row r="505" spans="19:36">
      <c r="S505" s="169"/>
      <c r="T505" s="169"/>
      <c r="V505" s="177"/>
      <c r="W505" s="178"/>
      <c r="X505" s="169"/>
      <c r="Y505" s="169"/>
      <c r="AB505" s="299"/>
      <c r="AC505" s="193"/>
      <c r="AD505" s="193"/>
      <c r="AE505" s="193"/>
      <c r="AF505" s="193"/>
      <c r="AG505" s="193"/>
      <c r="AH505" s="193"/>
      <c r="AI505" s="193"/>
      <c r="AJ505" s="300"/>
    </row>
    <row r="506" spans="19:36">
      <c r="S506" s="169"/>
      <c r="T506" s="169"/>
      <c r="V506" s="177"/>
      <c r="W506" s="178"/>
      <c r="X506" s="169"/>
      <c r="Y506" s="169"/>
      <c r="AB506" s="299"/>
      <c r="AC506" s="193"/>
      <c r="AD506" s="193"/>
      <c r="AE506" s="193"/>
      <c r="AF506" s="193"/>
      <c r="AG506" s="193"/>
      <c r="AH506" s="193"/>
      <c r="AI506" s="193"/>
      <c r="AJ506" s="300"/>
    </row>
    <row r="507" spans="19:36">
      <c r="S507" s="169"/>
      <c r="T507" s="169"/>
      <c r="V507" s="177"/>
      <c r="W507" s="178"/>
      <c r="X507" s="169"/>
      <c r="Y507" s="169"/>
      <c r="AB507" s="299"/>
      <c r="AC507" s="193"/>
      <c r="AD507" s="193"/>
      <c r="AE507" s="193"/>
      <c r="AF507" s="193"/>
      <c r="AG507" s="193"/>
      <c r="AH507" s="193"/>
      <c r="AI507" s="193"/>
      <c r="AJ507" s="300"/>
    </row>
    <row r="508" spans="19:36">
      <c r="S508" s="169"/>
      <c r="T508" s="169"/>
      <c r="V508" s="177"/>
      <c r="W508" s="178"/>
      <c r="X508" s="169"/>
      <c r="Y508" s="169"/>
      <c r="AB508" s="299"/>
      <c r="AC508" s="193"/>
      <c r="AD508" s="193"/>
      <c r="AE508" s="193"/>
      <c r="AF508" s="193"/>
      <c r="AG508" s="193"/>
      <c r="AH508" s="193"/>
      <c r="AI508" s="193"/>
      <c r="AJ508" s="300"/>
    </row>
    <row r="509" spans="19:36">
      <c r="S509" s="169"/>
      <c r="T509" s="169"/>
      <c r="V509" s="177"/>
      <c r="W509" s="178"/>
      <c r="X509" s="169"/>
      <c r="Y509" s="169"/>
      <c r="AB509" s="299"/>
      <c r="AC509" s="193"/>
      <c r="AD509" s="193"/>
      <c r="AE509" s="193"/>
      <c r="AF509" s="193"/>
      <c r="AG509" s="193"/>
      <c r="AH509" s="193"/>
      <c r="AI509" s="193"/>
      <c r="AJ509" s="300"/>
    </row>
    <row r="510" spans="19:36">
      <c r="S510" s="169"/>
      <c r="T510" s="169"/>
      <c r="V510" s="177"/>
      <c r="W510" s="178"/>
      <c r="X510" s="169"/>
      <c r="Y510" s="169"/>
      <c r="AB510" s="299"/>
      <c r="AC510" s="193"/>
      <c r="AD510" s="193"/>
      <c r="AE510" s="193"/>
      <c r="AF510" s="193"/>
      <c r="AG510" s="193"/>
      <c r="AH510" s="193"/>
      <c r="AI510" s="193"/>
      <c r="AJ510" s="300"/>
    </row>
    <row r="511" spans="19:36">
      <c r="S511" s="169"/>
      <c r="T511" s="169"/>
      <c r="V511" s="177"/>
      <c r="W511" s="178"/>
      <c r="X511" s="169"/>
      <c r="Y511" s="169"/>
      <c r="AB511" s="299"/>
      <c r="AC511" s="193"/>
      <c r="AD511" s="193"/>
      <c r="AE511" s="193"/>
      <c r="AF511" s="193"/>
      <c r="AG511" s="193"/>
      <c r="AH511" s="193"/>
      <c r="AI511" s="193"/>
      <c r="AJ511" s="300"/>
    </row>
    <row r="512" spans="19:36">
      <c r="S512" s="169"/>
      <c r="T512" s="169"/>
      <c r="V512" s="177"/>
      <c r="W512" s="178"/>
      <c r="X512" s="169"/>
      <c r="Y512" s="169"/>
      <c r="AB512" s="299"/>
      <c r="AC512" s="193"/>
      <c r="AD512" s="193"/>
      <c r="AE512" s="193"/>
      <c r="AF512" s="193"/>
      <c r="AG512" s="193"/>
      <c r="AH512" s="193"/>
      <c r="AI512" s="193"/>
      <c r="AJ512" s="300"/>
    </row>
    <row r="513" spans="19:36">
      <c r="S513" s="169"/>
      <c r="T513" s="169"/>
      <c r="V513" s="177"/>
      <c r="W513" s="178"/>
      <c r="X513" s="169"/>
      <c r="Y513" s="169"/>
      <c r="AB513" s="299"/>
      <c r="AC513" s="193"/>
      <c r="AD513" s="193"/>
      <c r="AE513" s="193"/>
      <c r="AF513" s="193"/>
      <c r="AG513" s="193"/>
      <c r="AH513" s="193"/>
      <c r="AI513" s="193"/>
      <c r="AJ513" s="300"/>
    </row>
    <row r="514" spans="19:36">
      <c r="S514" s="169"/>
      <c r="T514" s="169"/>
      <c r="V514" s="177"/>
      <c r="W514" s="178"/>
      <c r="X514" s="169"/>
      <c r="Y514" s="169"/>
      <c r="AB514" s="299"/>
      <c r="AC514" s="193"/>
      <c r="AD514" s="193"/>
      <c r="AE514" s="193"/>
      <c r="AF514" s="193"/>
      <c r="AG514" s="193"/>
      <c r="AH514" s="193"/>
      <c r="AI514" s="193"/>
      <c r="AJ514" s="300"/>
    </row>
    <row r="515" spans="19:36">
      <c r="S515" s="169"/>
      <c r="T515" s="169"/>
      <c r="V515" s="177"/>
      <c r="W515" s="178"/>
      <c r="X515" s="169"/>
      <c r="Y515" s="169"/>
      <c r="AB515" s="299"/>
      <c r="AC515" s="193"/>
      <c r="AD515" s="193"/>
      <c r="AE515" s="193"/>
      <c r="AF515" s="193"/>
      <c r="AG515" s="193"/>
      <c r="AH515" s="193"/>
      <c r="AI515" s="193"/>
      <c r="AJ515" s="300"/>
    </row>
    <row r="516" spans="19:36">
      <c r="S516" s="169"/>
      <c r="T516" s="169"/>
      <c r="V516" s="177"/>
      <c r="W516" s="178"/>
      <c r="X516" s="169"/>
      <c r="Y516" s="169"/>
      <c r="AB516" s="299"/>
      <c r="AC516" s="193"/>
      <c r="AD516" s="193"/>
      <c r="AE516" s="193"/>
      <c r="AF516" s="193"/>
      <c r="AG516" s="193"/>
      <c r="AH516" s="193"/>
      <c r="AI516" s="193"/>
      <c r="AJ516" s="300"/>
    </row>
    <row r="517" spans="19:36">
      <c r="S517" s="169"/>
      <c r="T517" s="169"/>
      <c r="V517" s="177"/>
      <c r="W517" s="178"/>
      <c r="X517" s="169"/>
      <c r="Y517" s="169"/>
      <c r="AB517" s="299"/>
      <c r="AC517" s="193"/>
      <c r="AD517" s="193"/>
      <c r="AE517" s="193"/>
      <c r="AF517" s="193"/>
      <c r="AG517" s="193"/>
      <c r="AH517" s="193"/>
      <c r="AI517" s="193"/>
      <c r="AJ517" s="300"/>
    </row>
    <row r="518" spans="19:36">
      <c r="S518" s="169"/>
      <c r="T518" s="169"/>
      <c r="V518" s="177"/>
      <c r="W518" s="178"/>
      <c r="X518" s="169"/>
      <c r="Y518" s="169"/>
      <c r="AB518" s="299"/>
      <c r="AC518" s="193"/>
      <c r="AD518" s="193"/>
      <c r="AE518" s="193"/>
      <c r="AF518" s="193"/>
      <c r="AG518" s="193"/>
      <c r="AH518" s="193"/>
      <c r="AI518" s="193"/>
      <c r="AJ518" s="300"/>
    </row>
    <row r="519" spans="19:36">
      <c r="S519" s="169"/>
      <c r="T519" s="169"/>
      <c r="V519" s="177"/>
      <c r="W519" s="178"/>
      <c r="X519" s="169"/>
      <c r="Y519" s="169"/>
      <c r="AB519" s="299"/>
      <c r="AC519" s="193"/>
      <c r="AD519" s="193"/>
      <c r="AE519" s="193"/>
      <c r="AF519" s="193"/>
      <c r="AG519" s="193"/>
      <c r="AH519" s="193"/>
      <c r="AI519" s="193"/>
      <c r="AJ519" s="300"/>
    </row>
    <row r="520" spans="19:36">
      <c r="S520" s="169"/>
      <c r="T520" s="169"/>
      <c r="V520" s="177"/>
      <c r="W520" s="178"/>
      <c r="X520" s="169"/>
      <c r="Y520" s="169"/>
      <c r="AB520" s="299"/>
      <c r="AC520" s="193"/>
      <c r="AD520" s="193"/>
      <c r="AE520" s="193"/>
      <c r="AF520" s="193"/>
      <c r="AG520" s="193"/>
      <c r="AH520" s="193"/>
      <c r="AI520" s="193"/>
      <c r="AJ520" s="300"/>
    </row>
    <row r="521" spans="19:36">
      <c r="S521" s="169"/>
      <c r="T521" s="169"/>
      <c r="V521" s="177"/>
      <c r="W521" s="178"/>
      <c r="X521" s="169"/>
      <c r="Y521" s="169"/>
      <c r="AB521" s="299"/>
      <c r="AC521" s="193"/>
      <c r="AD521" s="193"/>
      <c r="AE521" s="193"/>
      <c r="AF521" s="193"/>
      <c r="AG521" s="193"/>
      <c r="AH521" s="193"/>
      <c r="AI521" s="193"/>
      <c r="AJ521" s="300"/>
    </row>
    <row r="522" spans="19:36">
      <c r="S522" s="169"/>
      <c r="T522" s="169"/>
      <c r="V522" s="177"/>
      <c r="W522" s="178"/>
      <c r="X522" s="169"/>
      <c r="Y522" s="169"/>
      <c r="AB522" s="299"/>
      <c r="AC522" s="193"/>
      <c r="AD522" s="193"/>
      <c r="AE522" s="193"/>
      <c r="AF522" s="193"/>
      <c r="AG522" s="193"/>
      <c r="AH522" s="193"/>
      <c r="AI522" s="193"/>
      <c r="AJ522" s="300"/>
    </row>
    <row r="523" spans="19:36">
      <c r="S523" s="169"/>
      <c r="T523" s="169"/>
      <c r="V523" s="177"/>
      <c r="W523" s="178"/>
      <c r="X523" s="169"/>
      <c r="Y523" s="169"/>
      <c r="AB523" s="299"/>
      <c r="AC523" s="193"/>
      <c r="AD523" s="193"/>
      <c r="AE523" s="193"/>
      <c r="AF523" s="193"/>
      <c r="AG523" s="193"/>
      <c r="AH523" s="193"/>
      <c r="AI523" s="193"/>
      <c r="AJ523" s="300"/>
    </row>
    <row r="524" spans="19:36">
      <c r="S524" s="169"/>
      <c r="T524" s="169"/>
      <c r="V524" s="177"/>
      <c r="W524" s="178"/>
      <c r="X524" s="169"/>
      <c r="Y524" s="169"/>
      <c r="AB524" s="299"/>
      <c r="AC524" s="193"/>
      <c r="AD524" s="193"/>
      <c r="AE524" s="193"/>
      <c r="AF524" s="193"/>
      <c r="AG524" s="193"/>
      <c r="AH524" s="193"/>
      <c r="AI524" s="193"/>
      <c r="AJ524" s="300"/>
    </row>
    <row r="525" spans="19:36">
      <c r="S525" s="169"/>
      <c r="T525" s="169"/>
      <c r="V525" s="177"/>
      <c r="W525" s="178"/>
      <c r="X525" s="169"/>
      <c r="Y525" s="169"/>
      <c r="AB525" s="299"/>
      <c r="AC525" s="193"/>
      <c r="AD525" s="193"/>
      <c r="AE525" s="193"/>
      <c r="AF525" s="193"/>
      <c r="AG525" s="193"/>
      <c r="AH525" s="193"/>
      <c r="AI525" s="193"/>
      <c r="AJ525" s="300"/>
    </row>
    <row r="526" spans="19:36">
      <c r="S526" s="169"/>
      <c r="T526" s="169"/>
      <c r="V526" s="177"/>
      <c r="W526" s="178"/>
      <c r="X526" s="169"/>
      <c r="Y526" s="169"/>
      <c r="AB526" s="299"/>
      <c r="AC526" s="193"/>
      <c r="AD526" s="193"/>
      <c r="AE526" s="193"/>
      <c r="AF526" s="193"/>
      <c r="AG526" s="193"/>
      <c r="AH526" s="193"/>
      <c r="AI526" s="193"/>
      <c r="AJ526" s="300"/>
    </row>
    <row r="527" spans="19:36">
      <c r="S527" s="169"/>
      <c r="T527" s="169"/>
      <c r="V527" s="177"/>
      <c r="W527" s="178"/>
      <c r="X527" s="169"/>
      <c r="Y527" s="169"/>
      <c r="AB527" s="299"/>
      <c r="AC527" s="193"/>
      <c r="AD527" s="193"/>
      <c r="AE527" s="193"/>
      <c r="AF527" s="193"/>
      <c r="AG527" s="193"/>
      <c r="AH527" s="193"/>
      <c r="AI527" s="193"/>
      <c r="AJ527" s="300"/>
    </row>
    <row r="528" spans="19:36">
      <c r="S528" s="169"/>
      <c r="T528" s="169"/>
      <c r="V528" s="177"/>
      <c r="W528" s="178"/>
      <c r="X528" s="169"/>
      <c r="Y528" s="169"/>
      <c r="AB528" s="299"/>
      <c r="AC528" s="193"/>
      <c r="AD528" s="193"/>
      <c r="AE528" s="193"/>
      <c r="AF528" s="193"/>
      <c r="AG528" s="193"/>
      <c r="AH528" s="193"/>
      <c r="AI528" s="193"/>
      <c r="AJ528" s="300"/>
    </row>
    <row r="529" spans="19:36">
      <c r="S529" s="169"/>
      <c r="T529" s="169"/>
      <c r="V529" s="177"/>
      <c r="W529" s="178"/>
      <c r="X529" s="169"/>
      <c r="Y529" s="169"/>
      <c r="AB529" s="299"/>
      <c r="AC529" s="193"/>
      <c r="AD529" s="193"/>
      <c r="AE529" s="193"/>
      <c r="AF529" s="193"/>
      <c r="AG529" s="193"/>
      <c r="AH529" s="193"/>
      <c r="AI529" s="193"/>
      <c r="AJ529" s="300"/>
    </row>
    <row r="530" spans="19:36">
      <c r="S530" s="169"/>
      <c r="T530" s="169"/>
      <c r="V530" s="177"/>
      <c r="W530" s="178"/>
      <c r="X530" s="169"/>
      <c r="Y530" s="169"/>
      <c r="AB530" s="299"/>
      <c r="AC530" s="193"/>
      <c r="AD530" s="193"/>
      <c r="AE530" s="193"/>
      <c r="AF530" s="193"/>
      <c r="AG530" s="193"/>
      <c r="AH530" s="193"/>
      <c r="AI530" s="193"/>
      <c r="AJ530" s="300"/>
    </row>
    <row r="531" spans="19:36">
      <c r="S531" s="169"/>
      <c r="T531" s="169"/>
      <c r="V531" s="177"/>
      <c r="W531" s="178"/>
      <c r="X531" s="169"/>
      <c r="Y531" s="169"/>
      <c r="AB531" s="299"/>
      <c r="AC531" s="193"/>
      <c r="AD531" s="193"/>
      <c r="AE531" s="193"/>
      <c r="AF531" s="193"/>
      <c r="AG531" s="193"/>
      <c r="AH531" s="193"/>
      <c r="AI531" s="193"/>
      <c r="AJ531" s="300"/>
    </row>
    <row r="532" spans="19:36">
      <c r="S532" s="169"/>
      <c r="T532" s="169"/>
      <c r="V532" s="177"/>
      <c r="W532" s="178"/>
      <c r="X532" s="169"/>
      <c r="Y532" s="169"/>
      <c r="AB532" s="299"/>
      <c r="AC532" s="193"/>
      <c r="AD532" s="193"/>
      <c r="AE532" s="193"/>
      <c r="AF532" s="193"/>
      <c r="AG532" s="193"/>
      <c r="AH532" s="193"/>
      <c r="AI532" s="193"/>
      <c r="AJ532" s="300"/>
    </row>
    <row r="533" spans="19:36">
      <c r="S533" s="169"/>
      <c r="T533" s="169"/>
      <c r="V533" s="177"/>
      <c r="W533" s="178"/>
      <c r="X533" s="169"/>
      <c r="Y533" s="169"/>
      <c r="AB533" s="299"/>
      <c r="AC533" s="193"/>
      <c r="AD533" s="193"/>
      <c r="AE533" s="193"/>
      <c r="AF533" s="193"/>
      <c r="AG533" s="193"/>
      <c r="AH533" s="193"/>
      <c r="AI533" s="193"/>
      <c r="AJ533" s="300"/>
    </row>
    <row r="534" spans="19:36">
      <c r="S534" s="169"/>
      <c r="T534" s="169"/>
      <c r="V534" s="177"/>
      <c r="W534" s="178"/>
      <c r="X534" s="169"/>
      <c r="Y534" s="169"/>
      <c r="AB534" s="299"/>
      <c r="AC534" s="193"/>
      <c r="AD534" s="193"/>
      <c r="AE534" s="193"/>
      <c r="AF534" s="193"/>
      <c r="AG534" s="193"/>
      <c r="AH534" s="193"/>
      <c r="AI534" s="193"/>
      <c r="AJ534" s="300"/>
    </row>
    <row r="535" spans="19:36">
      <c r="S535" s="169"/>
      <c r="T535" s="169"/>
      <c r="V535" s="177"/>
      <c r="W535" s="178"/>
      <c r="X535" s="169"/>
      <c r="Y535" s="169"/>
      <c r="AB535" s="299"/>
      <c r="AC535" s="193"/>
      <c r="AD535" s="193"/>
      <c r="AE535" s="193"/>
      <c r="AF535" s="193"/>
      <c r="AG535" s="193"/>
      <c r="AH535" s="193"/>
      <c r="AI535" s="193"/>
      <c r="AJ535" s="300"/>
    </row>
    <row r="536" spans="19:36">
      <c r="S536" s="169"/>
      <c r="T536" s="169"/>
      <c r="V536" s="177"/>
      <c r="W536" s="178"/>
      <c r="X536" s="169"/>
      <c r="Y536" s="169"/>
      <c r="AB536" s="299"/>
      <c r="AC536" s="193"/>
      <c r="AD536" s="193"/>
      <c r="AE536" s="193"/>
      <c r="AF536" s="193"/>
      <c r="AG536" s="193"/>
      <c r="AH536" s="193"/>
      <c r="AI536" s="193"/>
      <c r="AJ536" s="300"/>
    </row>
    <row r="537" spans="19:36">
      <c r="S537" s="169"/>
      <c r="T537" s="169"/>
      <c r="V537" s="177"/>
      <c r="W537" s="178"/>
      <c r="X537" s="169"/>
      <c r="Y537" s="169"/>
      <c r="AB537" s="299"/>
      <c r="AC537" s="193"/>
      <c r="AD537" s="193"/>
      <c r="AE537" s="193"/>
      <c r="AF537" s="193"/>
      <c r="AG537" s="193"/>
      <c r="AH537" s="193"/>
      <c r="AI537" s="193"/>
      <c r="AJ537" s="300"/>
    </row>
    <row r="538" spans="19:36">
      <c r="S538" s="169"/>
      <c r="T538" s="169"/>
      <c r="V538" s="177"/>
      <c r="W538" s="178"/>
      <c r="X538" s="169"/>
      <c r="Y538" s="169"/>
      <c r="AB538" s="299"/>
      <c r="AC538" s="193"/>
      <c r="AD538" s="193"/>
      <c r="AE538" s="193"/>
      <c r="AF538" s="193"/>
      <c r="AG538" s="193"/>
      <c r="AH538" s="193"/>
      <c r="AI538" s="193"/>
      <c r="AJ538" s="300"/>
    </row>
    <row r="539" spans="19:36">
      <c r="S539" s="169"/>
      <c r="T539" s="169"/>
      <c r="V539" s="177"/>
      <c r="W539" s="178"/>
      <c r="X539" s="169"/>
      <c r="Y539" s="169"/>
      <c r="AB539" s="299"/>
      <c r="AC539" s="193"/>
      <c r="AD539" s="193"/>
      <c r="AE539" s="193"/>
      <c r="AF539" s="193"/>
      <c r="AG539" s="193"/>
      <c r="AH539" s="193"/>
      <c r="AI539" s="193"/>
      <c r="AJ539" s="300"/>
    </row>
    <row r="540" spans="19:36">
      <c r="S540" s="169"/>
      <c r="T540" s="169"/>
      <c r="V540" s="177"/>
      <c r="W540" s="178"/>
      <c r="X540" s="169"/>
      <c r="Y540" s="169"/>
      <c r="AB540" s="299"/>
      <c r="AC540" s="193"/>
      <c r="AD540" s="193"/>
      <c r="AE540" s="193"/>
      <c r="AF540" s="193"/>
      <c r="AG540" s="193"/>
      <c r="AH540" s="193"/>
      <c r="AI540" s="193"/>
      <c r="AJ540" s="300"/>
    </row>
    <row r="541" spans="19:36">
      <c r="S541" s="169"/>
      <c r="T541" s="169"/>
      <c r="V541" s="177"/>
      <c r="W541" s="178"/>
      <c r="X541" s="169"/>
      <c r="Y541" s="169"/>
      <c r="AB541" s="299"/>
      <c r="AC541" s="193"/>
      <c r="AD541" s="193"/>
      <c r="AE541" s="193"/>
      <c r="AF541" s="193"/>
      <c r="AG541" s="193"/>
      <c r="AH541" s="193"/>
      <c r="AI541" s="193"/>
      <c r="AJ541" s="300"/>
    </row>
    <row r="542" spans="19:36">
      <c r="S542" s="169"/>
      <c r="T542" s="169"/>
      <c r="V542" s="177"/>
      <c r="W542" s="178"/>
      <c r="X542" s="169"/>
      <c r="Y542" s="169"/>
      <c r="AB542" s="299"/>
      <c r="AC542" s="193"/>
      <c r="AD542" s="193"/>
      <c r="AE542" s="193"/>
      <c r="AF542" s="193"/>
      <c r="AG542" s="193"/>
      <c r="AH542" s="193"/>
      <c r="AI542" s="193"/>
      <c r="AJ542" s="300"/>
    </row>
    <row r="543" spans="19:36">
      <c r="S543" s="169"/>
      <c r="T543" s="169"/>
      <c r="V543" s="177"/>
      <c r="W543" s="178"/>
      <c r="X543" s="169"/>
      <c r="Y543" s="169"/>
      <c r="AB543" s="299"/>
      <c r="AC543" s="193"/>
      <c r="AD543" s="193"/>
      <c r="AE543" s="193"/>
      <c r="AF543" s="193"/>
      <c r="AG543" s="193"/>
      <c r="AH543" s="193"/>
      <c r="AI543" s="193"/>
      <c r="AJ543" s="300"/>
    </row>
    <row r="544" spans="19:36">
      <c r="S544" s="169"/>
      <c r="T544" s="169"/>
      <c r="V544" s="177"/>
      <c r="W544" s="178"/>
      <c r="X544" s="169"/>
      <c r="Y544" s="169"/>
      <c r="AB544" s="299"/>
      <c r="AC544" s="193"/>
      <c r="AD544" s="193"/>
      <c r="AE544" s="193"/>
      <c r="AF544" s="193"/>
      <c r="AG544" s="193"/>
      <c r="AH544" s="193"/>
      <c r="AI544" s="193"/>
      <c r="AJ544" s="300"/>
    </row>
    <row r="545" spans="19:36">
      <c r="S545" s="169"/>
      <c r="T545" s="169"/>
      <c r="V545" s="177"/>
      <c r="W545" s="178"/>
      <c r="X545" s="169"/>
      <c r="Y545" s="169"/>
      <c r="AB545" s="299"/>
      <c r="AC545" s="193"/>
      <c r="AD545" s="193"/>
      <c r="AE545" s="193"/>
      <c r="AF545" s="193"/>
      <c r="AG545" s="193"/>
      <c r="AH545" s="193"/>
      <c r="AI545" s="193"/>
      <c r="AJ545" s="300"/>
    </row>
    <row r="546" spans="19:36">
      <c r="S546" s="169"/>
      <c r="T546" s="169"/>
      <c r="V546" s="177"/>
      <c r="W546" s="178"/>
      <c r="X546" s="169"/>
      <c r="Y546" s="169"/>
      <c r="AB546" s="299"/>
      <c r="AC546" s="193"/>
      <c r="AD546" s="193"/>
      <c r="AE546" s="193"/>
      <c r="AF546" s="193"/>
      <c r="AG546" s="193"/>
      <c r="AH546" s="193"/>
      <c r="AI546" s="193"/>
      <c r="AJ546" s="300"/>
    </row>
    <row r="547" spans="19:36">
      <c r="S547" s="169"/>
      <c r="T547" s="169"/>
      <c r="V547" s="177"/>
      <c r="W547" s="178"/>
      <c r="X547" s="169"/>
      <c r="Y547" s="169"/>
      <c r="AB547" s="299"/>
      <c r="AC547" s="193"/>
      <c r="AD547" s="193"/>
      <c r="AE547" s="193"/>
      <c r="AF547" s="193"/>
      <c r="AG547" s="193"/>
      <c r="AH547" s="193"/>
      <c r="AI547" s="193"/>
      <c r="AJ547" s="300"/>
    </row>
    <row r="548" spans="19:36">
      <c r="S548" s="169"/>
      <c r="T548" s="169"/>
      <c r="V548" s="177"/>
      <c r="W548" s="178"/>
      <c r="X548" s="169"/>
      <c r="Y548" s="169"/>
      <c r="AB548" s="299"/>
      <c r="AC548" s="193"/>
      <c r="AD548" s="193"/>
      <c r="AE548" s="193"/>
      <c r="AF548" s="193"/>
      <c r="AG548" s="193"/>
      <c r="AH548" s="193"/>
      <c r="AI548" s="193"/>
      <c r="AJ548" s="300"/>
    </row>
    <row r="549" spans="19:36">
      <c r="S549" s="169"/>
      <c r="T549" s="169"/>
      <c r="V549" s="177"/>
      <c r="W549" s="178"/>
      <c r="X549" s="169"/>
      <c r="Y549" s="169"/>
      <c r="AB549" s="299"/>
      <c r="AC549" s="193"/>
      <c r="AD549" s="193"/>
      <c r="AE549" s="193"/>
      <c r="AF549" s="193"/>
      <c r="AG549" s="193"/>
      <c r="AH549" s="193"/>
      <c r="AI549" s="193"/>
      <c r="AJ549" s="300"/>
    </row>
    <row r="550" spans="19:36">
      <c r="S550" s="169"/>
      <c r="T550" s="169"/>
      <c r="V550" s="177"/>
      <c r="W550" s="178"/>
      <c r="X550" s="169"/>
      <c r="Y550" s="169"/>
      <c r="AB550" s="299"/>
      <c r="AC550" s="193"/>
      <c r="AD550" s="193"/>
      <c r="AE550" s="193"/>
      <c r="AF550" s="193"/>
      <c r="AG550" s="193"/>
      <c r="AH550" s="193"/>
      <c r="AI550" s="193"/>
      <c r="AJ550" s="300"/>
    </row>
    <row r="551" spans="19:36">
      <c r="S551" s="169"/>
      <c r="T551" s="169"/>
      <c r="V551" s="177"/>
      <c r="W551" s="178"/>
      <c r="X551" s="169"/>
      <c r="Y551" s="169"/>
      <c r="AB551" s="299"/>
      <c r="AC551" s="193"/>
      <c r="AD551" s="193"/>
      <c r="AE551" s="193"/>
      <c r="AF551" s="193"/>
      <c r="AG551" s="193"/>
      <c r="AH551" s="193"/>
      <c r="AI551" s="193"/>
      <c r="AJ551" s="300"/>
    </row>
    <row r="552" spans="19:36">
      <c r="S552" s="169"/>
      <c r="T552" s="169"/>
      <c r="V552" s="177"/>
      <c r="W552" s="178"/>
      <c r="X552" s="169"/>
      <c r="Y552" s="169"/>
      <c r="AB552" s="299"/>
      <c r="AC552" s="193"/>
      <c r="AD552" s="193"/>
      <c r="AE552" s="193"/>
      <c r="AF552" s="193"/>
      <c r="AG552" s="193"/>
      <c r="AH552" s="193"/>
      <c r="AI552" s="193"/>
      <c r="AJ552" s="300"/>
    </row>
    <row r="553" spans="19:36">
      <c r="S553" s="169"/>
      <c r="T553" s="169"/>
      <c r="V553" s="177"/>
      <c r="W553" s="178"/>
      <c r="X553" s="169"/>
      <c r="Y553" s="169"/>
      <c r="AB553" s="299"/>
      <c r="AC553" s="193"/>
      <c r="AD553" s="193"/>
      <c r="AE553" s="193"/>
      <c r="AF553" s="193"/>
      <c r="AG553" s="193"/>
      <c r="AH553" s="193"/>
      <c r="AI553" s="193"/>
      <c r="AJ553" s="300"/>
    </row>
    <row r="554" spans="19:36">
      <c r="S554" s="169"/>
      <c r="T554" s="169"/>
      <c r="V554" s="177"/>
      <c r="W554" s="178"/>
      <c r="X554" s="169"/>
      <c r="Y554" s="169"/>
      <c r="AB554" s="299"/>
      <c r="AC554" s="193"/>
      <c r="AD554" s="193"/>
      <c r="AE554" s="193"/>
      <c r="AF554" s="193"/>
      <c r="AG554" s="193"/>
      <c r="AH554" s="193"/>
      <c r="AI554" s="193"/>
      <c r="AJ554" s="300"/>
    </row>
    <row r="555" spans="19:36">
      <c r="S555" s="169"/>
      <c r="T555" s="169"/>
      <c r="V555" s="177"/>
      <c r="W555" s="178"/>
      <c r="X555" s="169"/>
      <c r="Y555" s="169"/>
      <c r="AB555" s="299"/>
      <c r="AC555" s="193"/>
      <c r="AD555" s="193"/>
      <c r="AE555" s="193"/>
      <c r="AF555" s="193"/>
      <c r="AG555" s="193"/>
      <c r="AH555" s="193"/>
      <c r="AI555" s="193"/>
      <c r="AJ555" s="300"/>
    </row>
    <row r="556" spans="19:36">
      <c r="S556" s="169"/>
      <c r="T556" s="169"/>
      <c r="V556" s="177"/>
      <c r="W556" s="178"/>
      <c r="X556" s="169"/>
      <c r="Y556" s="169"/>
      <c r="AB556" s="299"/>
      <c r="AC556" s="193"/>
      <c r="AD556" s="193"/>
      <c r="AE556" s="193"/>
      <c r="AF556" s="193"/>
      <c r="AG556" s="193"/>
      <c r="AH556" s="193"/>
      <c r="AI556" s="193"/>
      <c r="AJ556" s="300"/>
    </row>
    <row r="557" spans="19:36">
      <c r="S557" s="169"/>
      <c r="T557" s="169"/>
      <c r="V557" s="177"/>
      <c r="W557" s="178"/>
      <c r="X557" s="169"/>
      <c r="Y557" s="169"/>
      <c r="AB557" s="299"/>
      <c r="AC557" s="193"/>
      <c r="AD557" s="193"/>
      <c r="AE557" s="193"/>
      <c r="AF557" s="193"/>
      <c r="AG557" s="193"/>
      <c r="AH557" s="193"/>
      <c r="AI557" s="193"/>
      <c r="AJ557" s="300"/>
    </row>
    <row r="558" spans="19:36">
      <c r="S558" s="169"/>
      <c r="T558" s="169"/>
      <c r="V558" s="177"/>
      <c r="W558" s="178"/>
      <c r="X558" s="169"/>
      <c r="Y558" s="169"/>
      <c r="AB558" s="299"/>
      <c r="AC558" s="193"/>
      <c r="AD558" s="193"/>
      <c r="AE558" s="193"/>
      <c r="AF558" s="193"/>
      <c r="AG558" s="193"/>
      <c r="AH558" s="193"/>
      <c r="AI558" s="193"/>
      <c r="AJ558" s="300"/>
    </row>
    <row r="559" spans="19:36">
      <c r="S559" s="169"/>
      <c r="T559" s="169"/>
      <c r="V559" s="177"/>
      <c r="W559" s="178"/>
      <c r="X559" s="169"/>
      <c r="Y559" s="169"/>
      <c r="AB559" s="299"/>
      <c r="AC559" s="193"/>
      <c r="AD559" s="193"/>
      <c r="AE559" s="193"/>
      <c r="AF559" s="193"/>
      <c r="AG559" s="193"/>
      <c r="AH559" s="193"/>
      <c r="AI559" s="193"/>
      <c r="AJ559" s="300"/>
    </row>
    <row r="560" spans="19:36">
      <c r="S560" s="169"/>
      <c r="T560" s="169"/>
      <c r="V560" s="177"/>
      <c r="W560" s="178"/>
      <c r="X560" s="169"/>
      <c r="Y560" s="169"/>
      <c r="AB560" s="299"/>
      <c r="AC560" s="193"/>
      <c r="AD560" s="193"/>
      <c r="AE560" s="193"/>
      <c r="AF560" s="193"/>
      <c r="AG560" s="193"/>
      <c r="AH560" s="193"/>
      <c r="AI560" s="193"/>
      <c r="AJ560" s="300"/>
    </row>
    <row r="561" spans="19:36">
      <c r="S561" s="169"/>
      <c r="T561" s="169"/>
      <c r="V561" s="177"/>
      <c r="W561" s="178"/>
      <c r="X561" s="169"/>
      <c r="Y561" s="169"/>
      <c r="AB561" s="299"/>
      <c r="AC561" s="193"/>
      <c r="AD561" s="193"/>
      <c r="AE561" s="193"/>
      <c r="AF561" s="193"/>
      <c r="AG561" s="193"/>
      <c r="AH561" s="193"/>
      <c r="AI561" s="193"/>
      <c r="AJ561" s="300"/>
    </row>
    <row r="562" spans="19:36">
      <c r="S562" s="169"/>
      <c r="T562" s="169"/>
      <c r="V562" s="177"/>
      <c r="W562" s="178"/>
      <c r="X562" s="169"/>
      <c r="Y562" s="169"/>
      <c r="AB562" s="299"/>
      <c r="AC562" s="193"/>
      <c r="AD562" s="193"/>
      <c r="AE562" s="193"/>
      <c r="AF562" s="193"/>
      <c r="AG562" s="193"/>
      <c r="AH562" s="193"/>
      <c r="AI562" s="193"/>
      <c r="AJ562" s="300"/>
    </row>
    <row r="563" spans="19:36">
      <c r="S563" s="169"/>
      <c r="T563" s="169"/>
      <c r="V563" s="177"/>
      <c r="W563" s="178"/>
      <c r="X563" s="169"/>
      <c r="Y563" s="169"/>
      <c r="AB563" s="299"/>
      <c r="AC563" s="193"/>
      <c r="AD563" s="193"/>
      <c r="AE563" s="193"/>
      <c r="AF563" s="193"/>
      <c r="AG563" s="193"/>
      <c r="AH563" s="193"/>
      <c r="AI563" s="193"/>
      <c r="AJ563" s="300"/>
    </row>
    <row r="564" spans="19:36">
      <c r="S564" s="169"/>
      <c r="T564" s="169"/>
      <c r="V564" s="177"/>
      <c r="W564" s="178"/>
      <c r="X564" s="169"/>
      <c r="Y564" s="169"/>
      <c r="AB564" s="299"/>
      <c r="AC564" s="193"/>
      <c r="AD564" s="193"/>
      <c r="AE564" s="193"/>
      <c r="AF564" s="193"/>
      <c r="AG564" s="193"/>
      <c r="AH564" s="193"/>
      <c r="AI564" s="193"/>
      <c r="AJ564" s="300"/>
    </row>
    <row r="565" spans="19:36">
      <c r="S565" s="169"/>
      <c r="T565" s="169"/>
      <c r="V565" s="177"/>
      <c r="W565" s="178"/>
      <c r="X565" s="169"/>
      <c r="Y565" s="169"/>
      <c r="AB565" s="299"/>
      <c r="AC565" s="193"/>
      <c r="AD565" s="193"/>
      <c r="AE565" s="193"/>
      <c r="AF565" s="193"/>
      <c r="AG565" s="193"/>
      <c r="AH565" s="193"/>
      <c r="AI565" s="193"/>
      <c r="AJ565" s="300"/>
    </row>
    <row r="566" spans="19:36">
      <c r="S566" s="169"/>
      <c r="T566" s="169"/>
      <c r="V566" s="177"/>
      <c r="W566" s="178"/>
      <c r="X566" s="169"/>
      <c r="Y566" s="169"/>
      <c r="AB566" s="299"/>
      <c r="AC566" s="193"/>
      <c r="AD566" s="193"/>
      <c r="AE566" s="193"/>
      <c r="AF566" s="193"/>
      <c r="AG566" s="193"/>
      <c r="AH566" s="193"/>
      <c r="AI566" s="193"/>
      <c r="AJ566" s="300"/>
    </row>
    <row r="567" spans="19:36">
      <c r="S567" s="169"/>
      <c r="T567" s="169"/>
      <c r="V567" s="177"/>
      <c r="W567" s="178"/>
      <c r="X567" s="169"/>
      <c r="Y567" s="169"/>
      <c r="AB567" s="299"/>
      <c r="AC567" s="193"/>
      <c r="AD567" s="193"/>
      <c r="AE567" s="193"/>
      <c r="AF567" s="193"/>
      <c r="AG567" s="193"/>
      <c r="AH567" s="193"/>
      <c r="AI567" s="193"/>
      <c r="AJ567" s="300"/>
    </row>
    <row r="568" spans="19:36">
      <c r="S568" s="169"/>
      <c r="T568" s="169"/>
      <c r="V568" s="177"/>
      <c r="W568" s="178"/>
      <c r="X568" s="169"/>
      <c r="Y568" s="169"/>
      <c r="AB568" s="299"/>
      <c r="AC568" s="193"/>
      <c r="AD568" s="193"/>
      <c r="AE568" s="193"/>
      <c r="AF568" s="193"/>
      <c r="AG568" s="193"/>
      <c r="AH568" s="193"/>
      <c r="AI568" s="193"/>
      <c r="AJ568" s="300"/>
    </row>
    <row r="569" spans="19:36">
      <c r="S569" s="169"/>
      <c r="T569" s="169"/>
      <c r="V569" s="177"/>
      <c r="W569" s="178"/>
      <c r="X569" s="169"/>
      <c r="Y569" s="169"/>
      <c r="AB569" s="299"/>
      <c r="AC569" s="193"/>
      <c r="AD569" s="193"/>
      <c r="AE569" s="193"/>
      <c r="AF569" s="193"/>
      <c r="AG569" s="193"/>
      <c r="AH569" s="193"/>
      <c r="AI569" s="193"/>
      <c r="AJ569" s="300"/>
    </row>
    <row r="570" spans="19:36">
      <c r="S570" s="169"/>
      <c r="T570" s="169"/>
      <c r="V570" s="177"/>
      <c r="W570" s="178"/>
      <c r="X570" s="169"/>
      <c r="Y570" s="169"/>
      <c r="AB570" s="299"/>
      <c r="AC570" s="193"/>
      <c r="AD570" s="193"/>
      <c r="AE570" s="193"/>
      <c r="AF570" s="193"/>
      <c r="AG570" s="193"/>
      <c r="AH570" s="193"/>
      <c r="AI570" s="193"/>
      <c r="AJ570" s="300"/>
    </row>
    <row r="571" spans="19:36">
      <c r="S571" s="169"/>
      <c r="T571" s="169"/>
      <c r="V571" s="177"/>
      <c r="W571" s="178"/>
      <c r="X571" s="169"/>
      <c r="Y571" s="169"/>
      <c r="AB571" s="299"/>
      <c r="AC571" s="193"/>
      <c r="AD571" s="193"/>
      <c r="AE571" s="193"/>
      <c r="AF571" s="193"/>
      <c r="AG571" s="193"/>
      <c r="AH571" s="193"/>
      <c r="AI571" s="193"/>
      <c r="AJ571" s="300"/>
    </row>
    <row r="572" spans="19:36">
      <c r="S572" s="169"/>
      <c r="T572" s="169"/>
      <c r="V572" s="177"/>
      <c r="W572" s="178"/>
      <c r="X572" s="169"/>
      <c r="Y572" s="169"/>
      <c r="AB572" s="299"/>
      <c r="AC572" s="193"/>
      <c r="AD572" s="193"/>
      <c r="AE572" s="193"/>
      <c r="AF572" s="193"/>
      <c r="AG572" s="193"/>
      <c r="AH572" s="193"/>
      <c r="AI572" s="193"/>
      <c r="AJ572" s="300"/>
    </row>
    <row r="573" spans="19:36">
      <c r="S573" s="169"/>
      <c r="T573" s="169"/>
      <c r="V573" s="177"/>
      <c r="W573" s="178"/>
      <c r="X573" s="169"/>
      <c r="Y573" s="169"/>
      <c r="AB573" s="299"/>
      <c r="AC573" s="193"/>
      <c r="AD573" s="193"/>
      <c r="AE573" s="193"/>
      <c r="AF573" s="193"/>
      <c r="AG573" s="193"/>
      <c r="AH573" s="193"/>
      <c r="AI573" s="193"/>
      <c r="AJ573" s="300"/>
    </row>
    <row r="574" spans="19:36">
      <c r="S574" s="169"/>
      <c r="T574" s="169"/>
      <c r="V574" s="177"/>
      <c r="W574" s="178"/>
      <c r="X574" s="169"/>
      <c r="Y574" s="169"/>
      <c r="AB574" s="299"/>
      <c r="AC574" s="193"/>
      <c r="AD574" s="193"/>
      <c r="AE574" s="193"/>
      <c r="AF574" s="193"/>
      <c r="AG574" s="193"/>
      <c r="AH574" s="193"/>
      <c r="AI574" s="193"/>
      <c r="AJ574" s="300"/>
    </row>
    <row r="575" spans="19:36">
      <c r="S575" s="169"/>
      <c r="T575" s="169"/>
      <c r="V575" s="177"/>
      <c r="W575" s="178"/>
      <c r="X575" s="169"/>
      <c r="Y575" s="169"/>
      <c r="AB575" s="299"/>
      <c r="AC575" s="193"/>
      <c r="AD575" s="193"/>
      <c r="AE575" s="193"/>
      <c r="AF575" s="193"/>
      <c r="AG575" s="193"/>
      <c r="AH575" s="193"/>
      <c r="AI575" s="193"/>
      <c r="AJ575" s="300"/>
    </row>
    <row r="576" spans="19:36">
      <c r="S576" s="169"/>
      <c r="T576" s="169"/>
      <c r="V576" s="177"/>
      <c r="W576" s="178"/>
      <c r="X576" s="169"/>
      <c r="Y576" s="169"/>
      <c r="AB576" s="299"/>
      <c r="AC576" s="193"/>
      <c r="AD576" s="193"/>
      <c r="AE576" s="193"/>
      <c r="AF576" s="193"/>
      <c r="AG576" s="193"/>
      <c r="AH576" s="193"/>
      <c r="AI576" s="193"/>
      <c r="AJ576" s="300"/>
    </row>
    <row r="577" spans="19:36">
      <c r="S577" s="169"/>
      <c r="T577" s="169"/>
      <c r="V577" s="177"/>
      <c r="W577" s="178"/>
      <c r="X577" s="169"/>
      <c r="Y577" s="169"/>
      <c r="AB577" s="299"/>
      <c r="AC577" s="193"/>
      <c r="AD577" s="193"/>
      <c r="AE577" s="193"/>
      <c r="AF577" s="193"/>
      <c r="AG577" s="193"/>
      <c r="AH577" s="193"/>
      <c r="AI577" s="193"/>
      <c r="AJ577" s="300"/>
    </row>
    <row r="578" spans="19:36">
      <c r="S578" s="169"/>
      <c r="T578" s="169"/>
      <c r="V578" s="177"/>
      <c r="W578" s="178"/>
      <c r="X578" s="169"/>
      <c r="Y578" s="169"/>
      <c r="AB578" s="299"/>
      <c r="AC578" s="193"/>
      <c r="AD578" s="193"/>
      <c r="AE578" s="193"/>
      <c r="AF578" s="193"/>
      <c r="AG578" s="193"/>
      <c r="AH578" s="193"/>
      <c r="AI578" s="193"/>
      <c r="AJ578" s="300"/>
    </row>
    <row r="579" spans="19:36">
      <c r="S579" s="169"/>
      <c r="T579" s="169"/>
      <c r="V579" s="177"/>
      <c r="W579" s="178"/>
      <c r="X579" s="169"/>
      <c r="Y579" s="169"/>
      <c r="AB579" s="299"/>
      <c r="AC579" s="193"/>
      <c r="AD579" s="193"/>
      <c r="AE579" s="193"/>
      <c r="AF579" s="193"/>
      <c r="AG579" s="193"/>
      <c r="AH579" s="193"/>
      <c r="AI579" s="193"/>
      <c r="AJ579" s="300"/>
    </row>
    <row r="580" spans="19:36">
      <c r="S580" s="169"/>
      <c r="T580" s="169"/>
      <c r="V580" s="177"/>
      <c r="W580" s="178"/>
      <c r="X580" s="169"/>
      <c r="Y580" s="169"/>
      <c r="AB580" s="299"/>
      <c r="AC580" s="193"/>
      <c r="AD580" s="193"/>
      <c r="AE580" s="193"/>
      <c r="AF580" s="193"/>
      <c r="AG580" s="193"/>
      <c r="AH580" s="193"/>
      <c r="AI580" s="193"/>
      <c r="AJ580" s="300"/>
    </row>
    <row r="581" spans="19:36">
      <c r="S581" s="169"/>
      <c r="T581" s="169"/>
      <c r="V581" s="177"/>
      <c r="W581" s="178"/>
      <c r="X581" s="169"/>
      <c r="Y581" s="169"/>
      <c r="AB581" s="299"/>
      <c r="AC581" s="193"/>
      <c r="AD581" s="193"/>
      <c r="AE581" s="193"/>
      <c r="AF581" s="193"/>
      <c r="AG581" s="193"/>
      <c r="AH581" s="193"/>
      <c r="AI581" s="193"/>
      <c r="AJ581" s="300"/>
    </row>
    <row r="582" spans="19:36">
      <c r="S582" s="169"/>
      <c r="T582" s="169"/>
      <c r="V582" s="177"/>
      <c r="W582" s="178"/>
      <c r="X582" s="169"/>
      <c r="Y582" s="169"/>
      <c r="AB582" s="299"/>
      <c r="AC582" s="193"/>
      <c r="AD582" s="193"/>
      <c r="AE582" s="193"/>
      <c r="AF582" s="193"/>
      <c r="AG582" s="193"/>
      <c r="AH582" s="193"/>
      <c r="AI582" s="193"/>
      <c r="AJ582" s="300"/>
    </row>
    <row r="583" spans="19:36">
      <c r="S583" s="169"/>
      <c r="T583" s="169"/>
      <c r="V583" s="177"/>
      <c r="W583" s="178"/>
      <c r="X583" s="169"/>
      <c r="Y583" s="169"/>
      <c r="AB583" s="299"/>
      <c r="AC583" s="193"/>
      <c r="AD583" s="193"/>
      <c r="AE583" s="193"/>
      <c r="AF583" s="193"/>
      <c r="AG583" s="193"/>
      <c r="AH583" s="193"/>
      <c r="AI583" s="193"/>
      <c r="AJ583" s="300"/>
    </row>
    <row r="584" spans="19:36">
      <c r="S584" s="169"/>
      <c r="T584" s="169"/>
      <c r="V584" s="177"/>
      <c r="W584" s="178"/>
      <c r="X584" s="169"/>
      <c r="Y584" s="169"/>
      <c r="AB584" s="299"/>
      <c r="AC584" s="193"/>
      <c r="AD584" s="193"/>
      <c r="AE584" s="193"/>
      <c r="AF584" s="193"/>
      <c r="AG584" s="193"/>
      <c r="AH584" s="193"/>
      <c r="AI584" s="193"/>
      <c r="AJ584" s="300"/>
    </row>
    <row r="585" spans="19:36">
      <c r="S585" s="169"/>
      <c r="T585" s="169"/>
      <c r="V585" s="177"/>
      <c r="W585" s="178"/>
      <c r="X585" s="169"/>
      <c r="Y585" s="169"/>
      <c r="AB585" s="299"/>
      <c r="AC585" s="193"/>
      <c r="AD585" s="193"/>
      <c r="AE585" s="193"/>
      <c r="AF585" s="193"/>
      <c r="AG585" s="193"/>
      <c r="AH585" s="193"/>
      <c r="AI585" s="193"/>
      <c r="AJ585" s="300"/>
    </row>
    <row r="586" spans="19:36">
      <c r="S586" s="169"/>
      <c r="T586" s="169"/>
      <c r="V586" s="177"/>
      <c r="W586" s="178"/>
      <c r="X586" s="169"/>
      <c r="Y586" s="169"/>
      <c r="AB586" s="299"/>
      <c r="AC586" s="193"/>
      <c r="AD586" s="193"/>
      <c r="AE586" s="193"/>
      <c r="AF586" s="193"/>
      <c r="AG586" s="193"/>
      <c r="AH586" s="193"/>
      <c r="AI586" s="193"/>
      <c r="AJ586" s="300"/>
    </row>
    <row r="587" spans="19:36">
      <c r="S587" s="169"/>
      <c r="T587" s="169"/>
      <c r="V587" s="177"/>
      <c r="W587" s="178"/>
      <c r="X587" s="169"/>
      <c r="Y587" s="169"/>
      <c r="AB587" s="299"/>
      <c r="AC587" s="193"/>
      <c r="AD587" s="193"/>
      <c r="AE587" s="193"/>
      <c r="AF587" s="193"/>
      <c r="AG587" s="193"/>
      <c r="AH587" s="193"/>
      <c r="AI587" s="193"/>
      <c r="AJ587" s="300"/>
    </row>
    <row r="588" spans="19:36">
      <c r="S588" s="169"/>
      <c r="T588" s="169"/>
      <c r="V588" s="177"/>
      <c r="W588" s="178"/>
      <c r="X588" s="169"/>
      <c r="Y588" s="169"/>
      <c r="AB588" s="299"/>
      <c r="AC588" s="193"/>
      <c r="AD588" s="193"/>
      <c r="AE588" s="193"/>
      <c r="AF588" s="193"/>
      <c r="AG588" s="193"/>
      <c r="AH588" s="193"/>
      <c r="AI588" s="193"/>
      <c r="AJ588" s="300"/>
    </row>
    <row r="589" spans="19:36">
      <c r="S589" s="169"/>
      <c r="T589" s="169"/>
      <c r="V589" s="177"/>
      <c r="W589" s="178"/>
      <c r="X589" s="169"/>
      <c r="Y589" s="169"/>
      <c r="AB589" s="299"/>
      <c r="AC589" s="193"/>
      <c r="AD589" s="193"/>
      <c r="AE589" s="193"/>
      <c r="AF589" s="193"/>
      <c r="AG589" s="193"/>
      <c r="AH589" s="193"/>
      <c r="AI589" s="193"/>
      <c r="AJ589" s="300"/>
    </row>
    <row r="590" spans="19:36">
      <c r="S590" s="169"/>
      <c r="T590" s="169"/>
      <c r="V590" s="177"/>
      <c r="W590" s="178"/>
      <c r="X590" s="169"/>
      <c r="Y590" s="169"/>
      <c r="AB590" s="299"/>
      <c r="AC590" s="193"/>
      <c r="AD590" s="193"/>
      <c r="AE590" s="193"/>
      <c r="AF590" s="193"/>
      <c r="AG590" s="193"/>
      <c r="AH590" s="193"/>
      <c r="AI590" s="193"/>
      <c r="AJ590" s="300"/>
    </row>
    <row r="591" spans="19:36">
      <c r="S591" s="169"/>
      <c r="T591" s="169"/>
      <c r="V591" s="177"/>
      <c r="W591" s="178"/>
      <c r="X591" s="169"/>
      <c r="Y591" s="169"/>
      <c r="AB591" s="299"/>
      <c r="AC591" s="193"/>
      <c r="AD591" s="193"/>
      <c r="AE591" s="193"/>
      <c r="AF591" s="193"/>
      <c r="AG591" s="193"/>
      <c r="AH591" s="193"/>
      <c r="AI591" s="193"/>
      <c r="AJ591" s="300"/>
    </row>
    <row r="592" spans="19:36">
      <c r="S592" s="169"/>
      <c r="T592" s="169"/>
      <c r="V592" s="177"/>
      <c r="W592" s="178"/>
      <c r="X592" s="169"/>
      <c r="Y592" s="169"/>
      <c r="AB592" s="299"/>
      <c r="AC592" s="193"/>
      <c r="AD592" s="193"/>
      <c r="AE592" s="193"/>
      <c r="AF592" s="193"/>
      <c r="AG592" s="193"/>
      <c r="AH592" s="193"/>
      <c r="AI592" s="193"/>
      <c r="AJ592" s="300"/>
    </row>
    <row r="593" spans="19:36">
      <c r="S593" s="169"/>
      <c r="T593" s="169"/>
      <c r="V593" s="177"/>
      <c r="W593" s="178"/>
      <c r="X593" s="169"/>
      <c r="Y593" s="169"/>
      <c r="AB593" s="299"/>
      <c r="AC593" s="193"/>
      <c r="AD593" s="193"/>
      <c r="AE593" s="193"/>
      <c r="AF593" s="193"/>
      <c r="AG593" s="193"/>
      <c r="AH593" s="193"/>
      <c r="AI593" s="193"/>
      <c r="AJ593" s="300"/>
    </row>
    <row r="594" spans="19:36">
      <c r="S594" s="169"/>
      <c r="T594" s="169"/>
      <c r="V594" s="177"/>
      <c r="W594" s="178"/>
      <c r="X594" s="169"/>
      <c r="Y594" s="169"/>
      <c r="AB594" s="299"/>
      <c r="AC594" s="193"/>
      <c r="AD594" s="193"/>
      <c r="AE594" s="193"/>
      <c r="AF594" s="193"/>
      <c r="AG594" s="193"/>
      <c r="AH594" s="193"/>
      <c r="AI594" s="193"/>
      <c r="AJ594" s="300"/>
    </row>
    <row r="595" spans="19:36">
      <c r="S595" s="169"/>
      <c r="T595" s="169"/>
      <c r="V595" s="177"/>
      <c r="W595" s="178"/>
      <c r="X595" s="169"/>
      <c r="Y595" s="169"/>
      <c r="AB595" s="299"/>
      <c r="AC595" s="193"/>
      <c r="AD595" s="193"/>
      <c r="AE595" s="193"/>
      <c r="AF595" s="193"/>
      <c r="AG595" s="193"/>
      <c r="AH595" s="193"/>
      <c r="AI595" s="193"/>
      <c r="AJ595" s="300"/>
    </row>
    <row r="596" spans="19:36">
      <c r="S596" s="169"/>
      <c r="T596" s="169"/>
      <c r="V596" s="177"/>
      <c r="W596" s="178"/>
      <c r="X596" s="169"/>
      <c r="Y596" s="169"/>
      <c r="AB596" s="299"/>
      <c r="AC596" s="193"/>
      <c r="AD596" s="193"/>
      <c r="AE596" s="193"/>
      <c r="AF596" s="193"/>
      <c r="AG596" s="193"/>
      <c r="AH596" s="193"/>
      <c r="AI596" s="193"/>
      <c r="AJ596" s="300"/>
    </row>
    <row r="597" spans="19:36">
      <c r="S597" s="169"/>
      <c r="T597" s="169"/>
      <c r="V597" s="177"/>
      <c r="W597" s="178"/>
      <c r="X597" s="169"/>
      <c r="Y597" s="169"/>
      <c r="AB597" s="299"/>
      <c r="AC597" s="193"/>
      <c r="AD597" s="193"/>
      <c r="AE597" s="193"/>
      <c r="AF597" s="193"/>
      <c r="AG597" s="193"/>
      <c r="AH597" s="193"/>
      <c r="AI597" s="193"/>
      <c r="AJ597" s="300"/>
    </row>
    <row r="598" spans="19:36">
      <c r="S598" s="169"/>
      <c r="T598" s="169"/>
      <c r="V598" s="177"/>
      <c r="W598" s="178"/>
      <c r="X598" s="169"/>
      <c r="Y598" s="169"/>
      <c r="AB598" s="299"/>
      <c r="AC598" s="193"/>
      <c r="AD598" s="193"/>
      <c r="AE598" s="193"/>
      <c r="AF598" s="193"/>
      <c r="AG598" s="193"/>
      <c r="AH598" s="193"/>
      <c r="AI598" s="193"/>
      <c r="AJ598" s="300"/>
    </row>
    <row r="599" spans="19:36">
      <c r="S599" s="169"/>
      <c r="T599" s="169"/>
      <c r="V599" s="177"/>
      <c r="W599" s="178"/>
      <c r="X599" s="169"/>
      <c r="Y599" s="169"/>
      <c r="AB599" s="299"/>
      <c r="AC599" s="193"/>
      <c r="AD599" s="193"/>
      <c r="AE599" s="193"/>
      <c r="AF599" s="193"/>
      <c r="AG599" s="193"/>
      <c r="AH599" s="193"/>
      <c r="AI599" s="193"/>
      <c r="AJ599" s="300"/>
    </row>
    <row r="600" spans="19:36">
      <c r="S600" s="169"/>
      <c r="T600" s="169"/>
      <c r="V600" s="177"/>
      <c r="W600" s="178"/>
      <c r="X600" s="169"/>
      <c r="Y600" s="169"/>
      <c r="AB600" s="299"/>
      <c r="AC600" s="193"/>
      <c r="AD600" s="193"/>
      <c r="AE600" s="193"/>
      <c r="AF600" s="193"/>
      <c r="AG600" s="193"/>
      <c r="AH600" s="193"/>
      <c r="AI600" s="193"/>
      <c r="AJ600" s="300"/>
    </row>
    <row r="601" spans="19:36">
      <c r="S601" s="169"/>
      <c r="T601" s="169"/>
      <c r="V601" s="177"/>
      <c r="W601" s="178"/>
      <c r="X601" s="169"/>
      <c r="Y601" s="169"/>
      <c r="AB601" s="299"/>
      <c r="AC601" s="193"/>
      <c r="AD601" s="193"/>
      <c r="AE601" s="193"/>
      <c r="AF601" s="193"/>
      <c r="AG601" s="193"/>
      <c r="AH601" s="193"/>
      <c r="AI601" s="193"/>
      <c r="AJ601" s="300"/>
    </row>
    <row r="602" spans="19:36">
      <c r="S602" s="169"/>
      <c r="T602" s="169"/>
      <c r="V602" s="177"/>
      <c r="W602" s="178"/>
      <c r="X602" s="169"/>
      <c r="Y602" s="169"/>
      <c r="AB602" s="299"/>
      <c r="AC602" s="193"/>
      <c r="AD602" s="193"/>
      <c r="AE602" s="193"/>
      <c r="AF602" s="193"/>
      <c r="AG602" s="193"/>
      <c r="AH602" s="193"/>
      <c r="AI602" s="193"/>
      <c r="AJ602" s="300"/>
    </row>
    <row r="603" spans="19:36">
      <c r="S603" s="169"/>
      <c r="T603" s="169"/>
      <c r="V603" s="177"/>
      <c r="W603" s="178"/>
      <c r="X603" s="169"/>
      <c r="Y603" s="169"/>
      <c r="AB603" s="299"/>
      <c r="AC603" s="193"/>
      <c r="AD603" s="193"/>
      <c r="AE603" s="193"/>
      <c r="AF603" s="193"/>
      <c r="AG603" s="193"/>
      <c r="AH603" s="193"/>
      <c r="AI603" s="193"/>
      <c r="AJ603" s="300"/>
    </row>
    <row r="604" spans="19:36">
      <c r="S604" s="169"/>
      <c r="T604" s="169"/>
      <c r="V604" s="177"/>
      <c r="W604" s="178"/>
      <c r="X604" s="169"/>
      <c r="Y604" s="169"/>
      <c r="AB604" s="299"/>
      <c r="AC604" s="193"/>
      <c r="AD604" s="193"/>
      <c r="AE604" s="193"/>
      <c r="AF604" s="193"/>
      <c r="AG604" s="193"/>
      <c r="AH604" s="193"/>
      <c r="AI604" s="193"/>
      <c r="AJ604" s="300"/>
    </row>
    <row r="605" spans="19:36">
      <c r="S605" s="169"/>
      <c r="T605" s="169"/>
      <c r="V605" s="177"/>
      <c r="W605" s="178"/>
      <c r="X605" s="169"/>
      <c r="Y605" s="169"/>
      <c r="AB605" s="299"/>
      <c r="AC605" s="193"/>
      <c r="AD605" s="193"/>
      <c r="AE605" s="193"/>
      <c r="AF605" s="193"/>
      <c r="AG605" s="193"/>
      <c r="AH605" s="193"/>
      <c r="AI605" s="193"/>
      <c r="AJ605" s="300"/>
    </row>
    <row r="606" spans="19:36">
      <c r="S606" s="169"/>
      <c r="T606" s="169"/>
      <c r="V606" s="177"/>
      <c r="W606" s="178"/>
      <c r="X606" s="169"/>
      <c r="Y606" s="169"/>
      <c r="AB606" s="299"/>
      <c r="AC606" s="193"/>
      <c r="AD606" s="193"/>
      <c r="AE606" s="193"/>
      <c r="AF606" s="193"/>
      <c r="AG606" s="193"/>
      <c r="AH606" s="193"/>
      <c r="AI606" s="193"/>
      <c r="AJ606" s="300"/>
    </row>
    <row r="607" spans="19:36">
      <c r="S607" s="169"/>
      <c r="T607" s="169"/>
      <c r="V607" s="177"/>
      <c r="W607" s="178"/>
      <c r="X607" s="169"/>
      <c r="Y607" s="169"/>
      <c r="AB607" s="299"/>
      <c r="AC607" s="193"/>
      <c r="AD607" s="193"/>
      <c r="AE607" s="193"/>
      <c r="AF607" s="193"/>
      <c r="AG607" s="193"/>
      <c r="AH607" s="193"/>
      <c r="AI607" s="193"/>
      <c r="AJ607" s="300"/>
    </row>
    <row r="608" spans="19:36">
      <c r="S608" s="169"/>
      <c r="T608" s="169"/>
      <c r="V608" s="177"/>
      <c r="W608" s="178"/>
      <c r="X608" s="169"/>
      <c r="Y608" s="169"/>
      <c r="AB608" s="299"/>
      <c r="AC608" s="193"/>
      <c r="AD608" s="193"/>
      <c r="AE608" s="193"/>
      <c r="AF608" s="193"/>
      <c r="AG608" s="193"/>
      <c r="AH608" s="193"/>
      <c r="AI608" s="193"/>
      <c r="AJ608" s="300"/>
    </row>
    <row r="609" spans="19:36">
      <c r="S609" s="169"/>
      <c r="T609" s="169"/>
      <c r="V609" s="177"/>
      <c r="W609" s="178"/>
      <c r="X609" s="169"/>
      <c r="Y609" s="169"/>
      <c r="AB609" s="299"/>
      <c r="AC609" s="193"/>
      <c r="AD609" s="193"/>
      <c r="AE609" s="193"/>
      <c r="AF609" s="193"/>
      <c r="AG609" s="193"/>
      <c r="AH609" s="193"/>
      <c r="AI609" s="193"/>
      <c r="AJ609" s="300"/>
    </row>
    <row r="610" spans="19:36">
      <c r="S610" s="169"/>
      <c r="T610" s="169"/>
      <c r="V610" s="177"/>
      <c r="W610" s="178"/>
      <c r="X610" s="169"/>
      <c r="Y610" s="169"/>
      <c r="AB610" s="299"/>
      <c r="AC610" s="193"/>
      <c r="AD610" s="193"/>
      <c r="AE610" s="193"/>
      <c r="AF610" s="193"/>
      <c r="AG610" s="193"/>
      <c r="AH610" s="193"/>
      <c r="AI610" s="193"/>
      <c r="AJ610" s="300"/>
    </row>
    <row r="611" spans="19:36">
      <c r="S611" s="169"/>
      <c r="T611" s="169"/>
      <c r="V611" s="177"/>
      <c r="W611" s="178"/>
      <c r="X611" s="169"/>
      <c r="Y611" s="169"/>
      <c r="AB611" s="299"/>
      <c r="AC611" s="193"/>
      <c r="AD611" s="193"/>
      <c r="AE611" s="193"/>
      <c r="AF611" s="193"/>
      <c r="AG611" s="193"/>
      <c r="AH611" s="193"/>
      <c r="AI611" s="193"/>
      <c r="AJ611" s="300"/>
    </row>
    <row r="612" spans="19:36">
      <c r="S612" s="169"/>
      <c r="T612" s="169"/>
      <c r="V612" s="177"/>
      <c r="W612" s="178"/>
      <c r="X612" s="169"/>
      <c r="Y612" s="169"/>
      <c r="AB612" s="299"/>
      <c r="AC612" s="193"/>
      <c r="AD612" s="193"/>
      <c r="AE612" s="193"/>
      <c r="AF612" s="193"/>
      <c r="AG612" s="193"/>
      <c r="AH612" s="193"/>
      <c r="AI612" s="193"/>
      <c r="AJ612" s="300"/>
    </row>
    <row r="613" spans="19:36">
      <c r="S613" s="169"/>
      <c r="T613" s="169"/>
      <c r="V613" s="177"/>
      <c r="W613" s="178"/>
      <c r="X613" s="169"/>
      <c r="Y613" s="169"/>
      <c r="AB613" s="299"/>
      <c r="AC613" s="193"/>
      <c r="AD613" s="193"/>
      <c r="AE613" s="193"/>
      <c r="AF613" s="193"/>
      <c r="AG613" s="193"/>
      <c r="AH613" s="193"/>
      <c r="AI613" s="193"/>
      <c r="AJ613" s="300"/>
    </row>
    <row r="614" spans="19:36">
      <c r="S614" s="169"/>
      <c r="T614" s="169"/>
      <c r="V614" s="177"/>
      <c r="W614" s="178"/>
      <c r="X614" s="169"/>
      <c r="Y614" s="169"/>
      <c r="AB614" s="299"/>
      <c r="AC614" s="193"/>
      <c r="AD614" s="193"/>
      <c r="AE614" s="193"/>
      <c r="AF614" s="193"/>
      <c r="AG614" s="193"/>
      <c r="AH614" s="193"/>
      <c r="AI614" s="193"/>
      <c r="AJ614" s="300"/>
    </row>
    <row r="615" spans="19:36">
      <c r="S615" s="169"/>
      <c r="T615" s="169"/>
      <c r="V615" s="177"/>
      <c r="W615" s="178"/>
      <c r="X615" s="169"/>
      <c r="Y615" s="169"/>
      <c r="AB615" s="299"/>
      <c r="AC615" s="193"/>
      <c r="AD615" s="193"/>
      <c r="AE615" s="193"/>
      <c r="AF615" s="193"/>
      <c r="AG615" s="193"/>
      <c r="AH615" s="193"/>
      <c r="AI615" s="193"/>
      <c r="AJ615" s="300"/>
    </row>
    <row r="616" spans="19:36">
      <c r="S616" s="169"/>
      <c r="T616" s="169"/>
      <c r="V616" s="177"/>
      <c r="W616" s="178"/>
      <c r="X616" s="169"/>
      <c r="Y616" s="169"/>
      <c r="AB616" s="299"/>
      <c r="AC616" s="193"/>
      <c r="AD616" s="193"/>
      <c r="AE616" s="193"/>
      <c r="AF616" s="193"/>
      <c r="AG616" s="193"/>
      <c r="AH616" s="193"/>
      <c r="AI616" s="193"/>
      <c r="AJ616" s="300"/>
    </row>
    <row r="617" spans="19:36">
      <c r="S617" s="169"/>
      <c r="T617" s="169"/>
      <c r="V617" s="177"/>
      <c r="W617" s="178"/>
      <c r="X617" s="169"/>
      <c r="Y617" s="169"/>
      <c r="AB617" s="299"/>
      <c r="AC617" s="193"/>
      <c r="AD617" s="193"/>
      <c r="AE617" s="193"/>
      <c r="AF617" s="193"/>
      <c r="AG617" s="193"/>
      <c r="AH617" s="193"/>
      <c r="AI617" s="193"/>
      <c r="AJ617" s="300"/>
    </row>
    <row r="618" spans="19:36">
      <c r="S618" s="169"/>
      <c r="T618" s="169"/>
      <c r="V618" s="177"/>
      <c r="W618" s="178"/>
      <c r="X618" s="169"/>
      <c r="Y618" s="169"/>
      <c r="AB618" s="299"/>
      <c r="AC618" s="193"/>
      <c r="AD618" s="193"/>
      <c r="AE618" s="193"/>
      <c r="AF618" s="193"/>
      <c r="AG618" s="193"/>
      <c r="AH618" s="193"/>
      <c r="AI618" s="193"/>
      <c r="AJ618" s="300"/>
    </row>
    <row r="619" spans="19:36">
      <c r="S619" s="169"/>
      <c r="T619" s="169"/>
      <c r="V619" s="177"/>
      <c r="W619" s="178"/>
      <c r="X619" s="169"/>
      <c r="Y619" s="169"/>
      <c r="AB619" s="299"/>
      <c r="AC619" s="193"/>
      <c r="AD619" s="193"/>
      <c r="AE619" s="193"/>
      <c r="AF619" s="193"/>
      <c r="AG619" s="193"/>
      <c r="AH619" s="193"/>
      <c r="AI619" s="193"/>
      <c r="AJ619" s="300"/>
    </row>
    <row r="620" spans="19:36">
      <c r="S620" s="169"/>
      <c r="T620" s="169"/>
      <c r="V620" s="177"/>
      <c r="W620" s="178"/>
      <c r="X620" s="169"/>
      <c r="Y620" s="169"/>
      <c r="AB620" s="299"/>
      <c r="AC620" s="193"/>
      <c r="AD620" s="193"/>
      <c r="AE620" s="193"/>
      <c r="AF620" s="193"/>
      <c r="AG620" s="193"/>
      <c r="AH620" s="193"/>
      <c r="AI620" s="193"/>
      <c r="AJ620" s="300"/>
    </row>
    <row r="621" spans="19:36">
      <c r="S621" s="169"/>
      <c r="T621" s="169"/>
      <c r="V621" s="177"/>
      <c r="W621" s="178"/>
      <c r="X621" s="169"/>
      <c r="Y621" s="169"/>
      <c r="AB621" s="299"/>
      <c r="AC621" s="193"/>
      <c r="AD621" s="193"/>
      <c r="AE621" s="193"/>
      <c r="AF621" s="193"/>
      <c r="AG621" s="193"/>
      <c r="AH621" s="193"/>
      <c r="AI621" s="193"/>
      <c r="AJ621" s="300"/>
    </row>
    <row r="622" spans="19:36">
      <c r="S622" s="169"/>
      <c r="T622" s="169"/>
      <c r="V622" s="177"/>
      <c r="W622" s="178"/>
      <c r="X622" s="169"/>
      <c r="Y622" s="169"/>
      <c r="AB622" s="299"/>
      <c r="AC622" s="193"/>
      <c r="AD622" s="193"/>
      <c r="AE622" s="193"/>
      <c r="AF622" s="193"/>
      <c r="AG622" s="193"/>
      <c r="AH622" s="193"/>
      <c r="AI622" s="193"/>
      <c r="AJ622" s="300"/>
    </row>
    <row r="623" spans="19:36">
      <c r="S623" s="169"/>
      <c r="T623" s="169"/>
      <c r="V623" s="177"/>
      <c r="W623" s="178"/>
      <c r="X623" s="169"/>
      <c r="Y623" s="169"/>
      <c r="AB623" s="299"/>
      <c r="AC623" s="193"/>
      <c r="AD623" s="193"/>
      <c r="AE623" s="193"/>
      <c r="AF623" s="193"/>
      <c r="AG623" s="193"/>
      <c r="AH623" s="193"/>
      <c r="AI623" s="193"/>
      <c r="AJ623" s="300"/>
    </row>
    <row r="624" spans="19:36">
      <c r="S624" s="169"/>
      <c r="T624" s="169"/>
      <c r="V624" s="177"/>
      <c r="W624" s="178"/>
      <c r="X624" s="169"/>
      <c r="Y624" s="169"/>
      <c r="AB624" s="299"/>
      <c r="AC624" s="193"/>
      <c r="AD624" s="193"/>
      <c r="AE624" s="193"/>
      <c r="AF624" s="193"/>
      <c r="AG624" s="193"/>
      <c r="AH624" s="193"/>
      <c r="AI624" s="193"/>
      <c r="AJ624" s="300"/>
    </row>
    <row r="625" spans="19:36">
      <c r="S625" s="169"/>
      <c r="T625" s="169"/>
      <c r="V625" s="177"/>
      <c r="W625" s="178"/>
      <c r="X625" s="169"/>
      <c r="Y625" s="169"/>
      <c r="AB625" s="299"/>
      <c r="AC625" s="193"/>
      <c r="AD625" s="193"/>
      <c r="AE625" s="193"/>
      <c r="AF625" s="193"/>
      <c r="AG625" s="193"/>
      <c r="AH625" s="193"/>
      <c r="AI625" s="193"/>
      <c r="AJ625" s="300"/>
    </row>
    <row r="626" spans="19:36">
      <c r="S626" s="169"/>
      <c r="T626" s="169"/>
      <c r="V626" s="177"/>
      <c r="W626" s="178"/>
      <c r="X626" s="169"/>
      <c r="Y626" s="169"/>
      <c r="AB626" s="299"/>
      <c r="AC626" s="193"/>
      <c r="AD626" s="193"/>
      <c r="AE626" s="193"/>
      <c r="AF626" s="193"/>
      <c r="AG626" s="193"/>
      <c r="AH626" s="193"/>
      <c r="AI626" s="193"/>
      <c r="AJ626" s="300"/>
    </row>
    <row r="627" spans="19:36">
      <c r="S627" s="169"/>
      <c r="T627" s="169"/>
      <c r="V627" s="177"/>
      <c r="W627" s="178"/>
      <c r="X627" s="169"/>
      <c r="Y627" s="169"/>
      <c r="AB627" s="299"/>
      <c r="AC627" s="193"/>
      <c r="AD627" s="193"/>
      <c r="AE627" s="193"/>
      <c r="AF627" s="193"/>
      <c r="AG627" s="193"/>
      <c r="AH627" s="193"/>
      <c r="AI627" s="193"/>
      <c r="AJ627" s="300"/>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c r="S1686" s="169"/>
      <c r="T1686" s="169"/>
      <c r="W1686" s="178"/>
      <c r="X1686" s="169"/>
      <c r="Y1686" s="169"/>
      <c r="AB1686" s="77"/>
      <c r="AJ1686" s="5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X27:AZ30" name="Bereich1_1"/>
    <protectedRange sqref="AG9:AI9 AB9:AD9" name="Bereich1_1_1"/>
  </protectedRanges>
  <phoneticPr fontId="10" type="noConversion"/>
  <conditionalFormatting sqref="AB9:AI9">
    <cfRule type="expression" dxfId="174"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B37" zoomScale="85" zoomScaleNormal="85" workbookViewId="0">
      <selection activeCell="C78" sqref="C78"/>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359</v>
      </c>
      <c r="G1" s="245"/>
      <c r="H1" s="245"/>
      <c r="I1" s="99"/>
      <c r="J1" s="99"/>
      <c r="K1" s="99"/>
      <c r="L1" s="99"/>
      <c r="M1" s="99"/>
      <c r="N1" s="99"/>
      <c r="O1" s="99"/>
      <c r="P1" s="99"/>
      <c r="Q1" s="99"/>
      <c r="R1" s="99"/>
      <c r="S1" s="99"/>
      <c r="T1" s="99"/>
      <c r="U1" s="128" t="s">
        <v>361</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361</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22"/>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155</v>
      </c>
      <c r="V3" s="130"/>
      <c r="W3" s="130"/>
      <c r="X3" s="130"/>
      <c r="Y3" s="130"/>
      <c r="Z3" s="130"/>
      <c r="AA3" s="130"/>
      <c r="AB3" s="130"/>
      <c r="AC3" s="49"/>
      <c r="AD3" s="49"/>
      <c r="AE3" s="49"/>
      <c r="AF3" s="49"/>
      <c r="AG3" s="49"/>
      <c r="AH3" s="49"/>
      <c r="AI3" s="49"/>
      <c r="AJ3" s="49"/>
      <c r="AK3" s="49"/>
      <c r="AL3" s="49"/>
      <c r="AM3" s="49"/>
      <c r="AN3" s="49"/>
      <c r="AO3" s="49"/>
      <c r="AP3" s="49"/>
      <c r="AQ3" s="49"/>
      <c r="AR3" s="49"/>
      <c r="AS3" s="49"/>
      <c r="AT3" s="323" t="s">
        <v>49</v>
      </c>
      <c r="AU3" s="324"/>
      <c r="AV3" s="49"/>
      <c r="AW3" s="49"/>
      <c r="AX3" s="49"/>
      <c r="AY3" s="49"/>
      <c r="AZ3" s="49"/>
      <c r="BA3" s="49"/>
      <c r="BB3" s="322"/>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22"/>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173</v>
      </c>
      <c r="H5" s="250"/>
      <c r="I5" s="138"/>
      <c r="J5" s="138"/>
      <c r="K5" s="138"/>
      <c r="L5" s="138"/>
      <c r="M5" s="138"/>
      <c r="N5" s="138"/>
      <c r="O5" s="235"/>
      <c r="AT5" s="60"/>
      <c r="AU5" s="325" t="s">
        <v>172</v>
      </c>
      <c r="AV5" s="138"/>
      <c r="AW5" s="138"/>
      <c r="AX5" s="138"/>
      <c r="AY5" s="235"/>
      <c r="BB5" s="322"/>
    </row>
    <row r="6" spans="1:81" ht="18" customHeight="1">
      <c r="A6" s="104"/>
      <c r="B6" s="105"/>
      <c r="C6" s="105"/>
      <c r="D6" s="137"/>
      <c r="F6" s="241"/>
      <c r="G6" s="247" t="s">
        <v>374</v>
      </c>
      <c r="H6" s="247"/>
      <c r="I6" s="153"/>
      <c r="J6" s="153"/>
      <c r="K6" s="153"/>
      <c r="L6" s="153"/>
      <c r="M6" s="153"/>
      <c r="N6" s="153"/>
      <c r="O6" s="229"/>
      <c r="U6" s="243" t="s">
        <v>181</v>
      </c>
      <c r="AT6" s="54"/>
      <c r="AU6" t="s">
        <v>376</v>
      </c>
      <c r="AY6" s="87"/>
      <c r="BB6" s="322"/>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177</v>
      </c>
      <c r="V8" s="153">
        <v>0.1</v>
      </c>
      <c r="W8" s="49" t="s">
        <v>280</v>
      </c>
      <c r="AT8" s="54"/>
      <c r="AY8" s="87"/>
    </row>
    <row r="9" spans="1:81">
      <c r="A9" s="104"/>
      <c r="B9" s="105"/>
      <c r="C9" s="105"/>
      <c r="D9" s="137"/>
      <c r="F9" s="225"/>
      <c r="G9" s="225"/>
      <c r="H9" s="225"/>
      <c r="I9" s="165"/>
      <c r="U9" s="53" t="s">
        <v>276</v>
      </c>
      <c r="V9" s="153">
        <v>8</v>
      </c>
      <c r="AT9" s="54"/>
      <c r="AY9" s="87"/>
    </row>
    <row r="10" spans="1:81" ht="15" thickBot="1">
      <c r="A10" s="104"/>
      <c r="B10" s="105"/>
      <c r="C10" s="105"/>
      <c r="D10" s="137"/>
      <c r="U10" s="53" t="s">
        <v>277</v>
      </c>
      <c r="V10" s="153" t="s">
        <v>381</v>
      </c>
      <c r="W10" s="53" t="s">
        <v>350</v>
      </c>
      <c r="AT10" s="63"/>
      <c r="AU10" s="64"/>
      <c r="AV10" s="139"/>
      <c r="AW10" s="139"/>
      <c r="AX10" s="139"/>
      <c r="AY10" s="237"/>
    </row>
    <row r="11" spans="1:81">
      <c r="A11" s="104"/>
      <c r="B11" s="105"/>
      <c r="C11" s="105"/>
      <c r="D11" s="137"/>
      <c r="U11" s="53" t="s">
        <v>372</v>
      </c>
      <c r="V11" s="153" t="s">
        <v>248</v>
      </c>
    </row>
    <row r="12" spans="1:81" ht="18">
      <c r="A12" s="104"/>
      <c r="B12" s="105"/>
      <c r="C12" s="105"/>
      <c r="D12" s="137"/>
      <c r="F12" s="243" t="s">
        <v>266</v>
      </c>
      <c r="U12" s="53" t="s">
        <v>346</v>
      </c>
      <c r="V12" s="153">
        <v>2000</v>
      </c>
      <c r="W12" s="49" t="s">
        <v>116</v>
      </c>
    </row>
    <row r="13" spans="1:81" ht="18">
      <c r="A13" s="104"/>
      <c r="B13" s="105"/>
      <c r="C13" s="105"/>
      <c r="D13" s="137"/>
      <c r="F13" s="244" t="s">
        <v>174</v>
      </c>
      <c r="G13" s="249" t="s">
        <v>64</v>
      </c>
      <c r="H13" s="249" t="s">
        <v>129</v>
      </c>
      <c r="I13" s="238" t="s">
        <v>67</v>
      </c>
      <c r="J13" s="238" t="s">
        <v>66</v>
      </c>
      <c r="K13" s="238" t="s">
        <v>65</v>
      </c>
      <c r="L13" s="238" t="s">
        <v>121</v>
      </c>
      <c r="M13" s="238" t="s">
        <v>122</v>
      </c>
      <c r="N13" s="238" t="s">
        <v>188</v>
      </c>
      <c r="O13" s="238" t="s">
        <v>189</v>
      </c>
      <c r="P13" s="239" t="s">
        <v>124</v>
      </c>
      <c r="AT13" s="66" t="s">
        <v>171</v>
      </c>
    </row>
    <row r="14" spans="1:81">
      <c r="A14" s="104"/>
      <c r="B14" s="105"/>
      <c r="C14" s="105"/>
      <c r="D14" s="137"/>
      <c r="U14" s="53" t="s">
        <v>175</v>
      </c>
      <c r="V14" s="49" t="s">
        <v>176</v>
      </c>
      <c r="W14" s="49" t="s">
        <v>183</v>
      </c>
      <c r="X14" s="49" t="s">
        <v>184</v>
      </c>
      <c r="AT14" t="s">
        <v>26</v>
      </c>
      <c r="AU14" t="s">
        <v>19</v>
      </c>
      <c r="AV14" s="49" t="s">
        <v>76</v>
      </c>
      <c r="AW14" s="49" t="s">
        <v>75</v>
      </c>
    </row>
    <row r="15" spans="1:81">
      <c r="A15" s="104"/>
      <c r="B15" s="105"/>
      <c r="C15" s="105"/>
      <c r="D15" s="137"/>
      <c r="U15" s="247" t="s">
        <v>144</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20" t="s">
        <v>382</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257</v>
      </c>
      <c r="AU22" s="53" t="s">
        <v>258</v>
      </c>
      <c r="AV22" s="49" t="s">
        <v>57</v>
      </c>
      <c r="AW22" s="49" t="s">
        <v>265</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20" t="s">
        <v>383</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325</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275</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310</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6" t="s">
        <v>326</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5" t="s">
        <v>311</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387</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278</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318</v>
      </c>
      <c r="AU34" t="s">
        <v>312</v>
      </c>
      <c r="AV34" t="s">
        <v>313</v>
      </c>
      <c r="AW34" t="s">
        <v>314</v>
      </c>
      <c r="AX34" t="s">
        <v>315</v>
      </c>
      <c r="AY34" t="s">
        <v>316</v>
      </c>
      <c r="AZ34" t="s">
        <v>317</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7"/>
      <c r="BB35" s="327"/>
      <c r="BC35" s="327"/>
      <c r="BD35" s="327"/>
      <c r="BE35" s="327"/>
      <c r="BF35" s="327"/>
      <c r="BG35" s="327"/>
      <c r="BH35" s="327"/>
      <c r="BI35" s="277"/>
      <c r="BJ35" s="277"/>
      <c r="BK35" s="277"/>
      <c r="BL35" s="277"/>
      <c r="BM35" s="277"/>
      <c r="BN35" s="277"/>
      <c r="BO35" s="277"/>
      <c r="BP35" s="277"/>
      <c r="BQ35" s="277"/>
      <c r="BR35" s="277"/>
      <c r="BS35" s="277"/>
      <c r="BT35" s="277"/>
      <c r="BU35" s="277"/>
      <c r="BV35" s="277"/>
      <c r="BW35" s="277"/>
      <c r="BX35" s="327"/>
      <c r="BY35" s="327"/>
      <c r="BZ35" s="327"/>
      <c r="CA35" s="327"/>
      <c r="CB35" s="327"/>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7"/>
      <c r="BB36" s="327"/>
      <c r="BC36" s="327"/>
      <c r="BD36" s="327"/>
      <c r="BE36" s="327"/>
      <c r="BF36" s="327"/>
      <c r="BG36" s="327"/>
      <c r="BH36" s="327"/>
      <c r="BI36" s="277"/>
      <c r="BJ36" s="277"/>
      <c r="BK36" s="277"/>
      <c r="BL36" s="277"/>
      <c r="BM36" s="277"/>
      <c r="BN36" s="277"/>
      <c r="BO36" s="277"/>
      <c r="BP36" s="277"/>
      <c r="BQ36" s="277"/>
      <c r="BR36" s="277"/>
      <c r="BS36" s="277"/>
      <c r="BT36" s="277"/>
      <c r="BU36" s="277"/>
      <c r="BV36" s="277"/>
      <c r="BW36" s="277"/>
      <c r="BX36" s="327"/>
      <c r="BY36" s="327"/>
      <c r="BZ36" s="327"/>
      <c r="CA36" s="327"/>
      <c r="CB36" s="327"/>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7"/>
      <c r="BB37" s="327"/>
      <c r="BC37" s="327"/>
      <c r="BD37" s="327"/>
      <c r="BE37" s="327"/>
      <c r="BF37" s="327"/>
      <c r="BG37" s="327"/>
      <c r="BH37" s="327"/>
      <c r="BI37" s="277"/>
      <c r="BJ37" s="277"/>
      <c r="BK37" s="277"/>
      <c r="BL37" s="277"/>
      <c r="BM37" s="277"/>
      <c r="BN37" s="277"/>
      <c r="BO37" s="277"/>
      <c r="BP37" s="277"/>
      <c r="BQ37" s="277"/>
      <c r="BR37" s="277"/>
      <c r="BS37" s="277"/>
      <c r="BT37" s="277"/>
      <c r="BU37" s="277"/>
      <c r="BV37" s="277"/>
      <c r="BW37" s="277"/>
      <c r="BX37" s="327"/>
      <c r="BY37" s="327"/>
      <c r="BZ37" s="327"/>
      <c r="CA37" s="327"/>
      <c r="CB37" s="327"/>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6" t="s">
        <v>323</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6"/>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6"/>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282</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49" t="s">
        <v>111</v>
      </c>
      <c r="AW49" s="49" t="s">
        <v>101</v>
      </c>
      <c r="AX49" s="49" t="s">
        <v>320</v>
      </c>
      <c r="AY49" s="53" t="s">
        <v>321</v>
      </c>
      <c r="AZ49" s="53" t="s">
        <v>322</v>
      </c>
      <c r="BA49" s="53" t="s">
        <v>319</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227</v>
      </c>
      <c r="AU50" s="61" t="s">
        <v>105</v>
      </c>
      <c r="AV50" s="328" t="s">
        <v>57</v>
      </c>
      <c r="AW50" s="235" t="s">
        <v>248</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228</v>
      </c>
      <c r="AU51" t="s">
        <v>104</v>
      </c>
      <c r="AV51" s="329" t="s">
        <v>57</v>
      </c>
      <c r="AW51" s="87" t="s">
        <v>249</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229</v>
      </c>
      <c r="AU52"/>
      <c r="AV52" s="329" t="s">
        <v>57</v>
      </c>
      <c r="AW52" s="87" t="s">
        <v>259</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230</v>
      </c>
      <c r="AU53"/>
      <c r="AV53" s="329" t="s">
        <v>57</v>
      </c>
      <c r="AW53" s="87" t="s">
        <v>260</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231</v>
      </c>
      <c r="AU54"/>
      <c r="AV54" s="329" t="s">
        <v>57</v>
      </c>
      <c r="AW54" s="87" t="s">
        <v>261</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232</v>
      </c>
      <c r="AU55"/>
      <c r="AV55" s="329" t="s">
        <v>57</v>
      </c>
      <c r="AW55" s="87" t="s">
        <v>262</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233</v>
      </c>
      <c r="AU56"/>
      <c r="AV56" s="329" t="s">
        <v>57</v>
      </c>
      <c r="AW56" s="87" t="s">
        <v>263</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234</v>
      </c>
      <c r="AU57"/>
      <c r="AV57" s="329" t="s">
        <v>57</v>
      </c>
      <c r="AW57" s="87" t="s">
        <v>264</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235</v>
      </c>
      <c r="AU58"/>
      <c r="AV58" s="329"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236</v>
      </c>
      <c r="AU59"/>
      <c r="AV59" s="49" t="s">
        <v>114</v>
      </c>
      <c r="AW59" s="330">
        <v>3310000000</v>
      </c>
      <c r="AX59" s="277">
        <v>3310000000</v>
      </c>
      <c r="AY59" s="277">
        <v>3080000000</v>
      </c>
      <c r="AZ59" s="277">
        <v>2770000000</v>
      </c>
      <c r="BA59" s="277">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237</v>
      </c>
      <c r="AU60"/>
      <c r="AV60" s="277" t="s">
        <v>223</v>
      </c>
      <c r="AW60" s="330">
        <v>1060000000000</v>
      </c>
      <c r="AX60" s="277">
        <v>1060000000000</v>
      </c>
      <c r="AY60" s="277">
        <v>1060000000000</v>
      </c>
      <c r="AZ60" s="277">
        <v>1020000000000</v>
      </c>
      <c r="BA60" s="277">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238</v>
      </c>
      <c r="AU61"/>
      <c r="AV61" s="49" t="s">
        <v>224</v>
      </c>
      <c r="AW61" s="330">
        <v>-45100000000</v>
      </c>
      <c r="AX61" s="277">
        <v>-45100000000</v>
      </c>
      <c r="AY61" s="277">
        <v>-44900000000</v>
      </c>
      <c r="AZ61" s="277">
        <v>-41700000000</v>
      </c>
      <c r="BA61" s="277">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239</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240</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241</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242</v>
      </c>
      <c r="AU65"/>
      <c r="AV65" s="329" t="s">
        <v>226</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243</v>
      </c>
      <c r="AU66"/>
      <c r="AV66" s="329" t="s">
        <v>226</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244</v>
      </c>
      <c r="AU67"/>
      <c r="AV67" s="329"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247</v>
      </c>
      <c r="AU68"/>
      <c r="AV68" s="329"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245</v>
      </c>
      <c r="AU69" t="s">
        <v>103</v>
      </c>
      <c r="AV69" s="329" t="s">
        <v>89</v>
      </c>
      <c r="AW69" s="87" t="s">
        <v>102</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369</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246</v>
      </c>
      <c r="AU70" t="s">
        <v>103</v>
      </c>
      <c r="AV70" s="329" t="s">
        <v>89</v>
      </c>
      <c r="AW70" s="87" t="s">
        <v>102</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283</v>
      </c>
      <c r="AU71"/>
      <c r="AV71" s="329"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370</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284</v>
      </c>
      <c r="AU72"/>
      <c r="AV72" s="329" t="s">
        <v>226</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281</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285</v>
      </c>
      <c r="AU73"/>
      <c r="AV73" s="329" t="s">
        <v>226</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286</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287</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288</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289</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4" t="s">
        <v>373</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290</v>
      </c>
      <c r="AU78"/>
      <c r="AV78" s="49" t="s">
        <v>291</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292</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388</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293</v>
      </c>
      <c r="AU80"/>
      <c r="AV80" s="49">
        <v>1</v>
      </c>
      <c r="AW80" s="330">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294</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295</v>
      </c>
      <c r="AU82" t="s">
        <v>296</v>
      </c>
      <c r="AV82" s="49" t="s">
        <v>89</v>
      </c>
      <c r="AW82" s="87" t="s">
        <v>102</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371</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297</v>
      </c>
      <c r="AU83" t="s">
        <v>103</v>
      </c>
      <c r="AV83" s="49" t="s">
        <v>89</v>
      </c>
      <c r="AW83" s="87" t="s">
        <v>102</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298</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21" t="s">
        <v>375</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299</v>
      </c>
      <c r="AU85"/>
      <c r="AV85" s="49" t="s">
        <v>300</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7"/>
      <c r="BY85" s="327"/>
      <c r="BZ85" s="327"/>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301</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7"/>
      <c r="BY86" s="327"/>
      <c r="BZ86" s="327"/>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302</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7"/>
      <c r="BY87" s="327"/>
      <c r="BZ87" s="327"/>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303</v>
      </c>
      <c r="AU88"/>
      <c r="AV88" s="49" t="s">
        <v>57</v>
      </c>
      <c r="AW88" s="87" t="s">
        <v>306</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7"/>
      <c r="BY88" s="327"/>
      <c r="BZ88" s="327"/>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304</v>
      </c>
      <c r="AU89" s="64" t="s">
        <v>305</v>
      </c>
      <c r="AV89" s="139"/>
      <c r="AW89" s="237" t="s">
        <v>307</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7"/>
      <c r="BY89" s="327"/>
      <c r="BZ89" s="327"/>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7"/>
      <c r="BY90" s="327"/>
      <c r="BZ90" s="327"/>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7"/>
      <c r="BY91" s="327"/>
      <c r="BZ91" s="327"/>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7"/>
      <c r="BY92" s="327"/>
      <c r="BZ92" s="327"/>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7"/>
      <c r="BY93" s="327"/>
      <c r="BZ93" s="327"/>
      <c r="CA93"/>
      <c r="CB93"/>
    </row>
    <row r="94" spans="1:80" ht="22.2" customHeight="1">
      <c r="T94" s="264"/>
      <c r="U94" s="320" t="s">
        <v>310</v>
      </c>
      <c r="V94" s="266"/>
      <c r="W94" s="266"/>
      <c r="X94" s="266"/>
      <c r="Y94" s="266"/>
      <c r="Z94" s="266"/>
      <c r="AA94" s="266"/>
      <c r="AB94" s="266"/>
      <c r="AC94"/>
      <c r="AT94" s="66" t="s">
        <v>225</v>
      </c>
    </row>
    <row r="95" spans="1:80" ht="18.600000000000001" thickBot="1">
      <c r="T95" s="264"/>
      <c r="U95" s="331" t="s">
        <v>326</v>
      </c>
      <c r="V95" s="266"/>
      <c r="W95" s="264"/>
      <c r="X95" s="264"/>
      <c r="Y95" s="264"/>
      <c r="Z95" s="264"/>
      <c r="AA95" s="264"/>
      <c r="AB95" s="264"/>
      <c r="AC95"/>
    </row>
    <row r="96" spans="1:80">
      <c r="T96" s="264"/>
      <c r="U96" s="268"/>
      <c r="V96" s="269" t="s">
        <v>386</v>
      </c>
      <c r="W96" s="270"/>
      <c r="X96" s="270"/>
      <c r="Y96" s="270"/>
      <c r="Z96" s="270"/>
      <c r="AA96" s="270"/>
      <c r="AB96" s="271"/>
      <c r="AC96"/>
    </row>
    <row r="97" spans="20:30">
      <c r="T97" s="264"/>
      <c r="U97" s="189"/>
      <c r="V97" s="31" t="s">
        <v>385</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318</v>
      </c>
      <c r="V101" t="s">
        <v>312</v>
      </c>
      <c r="W101" t="s">
        <v>313</v>
      </c>
      <c r="X101" t="s">
        <v>314</v>
      </c>
      <c r="Y101" t="s">
        <v>315</v>
      </c>
      <c r="Z101" t="s">
        <v>316</v>
      </c>
      <c r="AA101" t="s">
        <v>317</v>
      </c>
      <c r="AB101" s="266"/>
      <c r="AC101"/>
    </row>
    <row r="102" spans="20:30">
      <c r="T102" s="264"/>
      <c r="U102" s="251" t="s">
        <v>377</v>
      </c>
      <c r="V102" s="277">
        <v>3314534012.7205801</v>
      </c>
      <c r="W102" s="277">
        <v>3081878158.8949699</v>
      </c>
      <c r="X102" s="277">
        <v>1840182184.3132601</v>
      </c>
      <c r="Y102" s="277">
        <v>2774384018.3643699</v>
      </c>
      <c r="Z102" s="277">
        <v>1512816415.4760299</v>
      </c>
      <c r="AA102" s="277">
        <v>1600511863.0887902</v>
      </c>
      <c r="AB102" s="279"/>
      <c r="AC102" s="327"/>
    </row>
    <row r="103" spans="20:30">
      <c r="T103" s="264"/>
      <c r="U103" s="251" t="s">
        <v>378</v>
      </c>
      <c r="V103" s="277">
        <v>1055891969963.09</v>
      </c>
      <c r="W103" s="277">
        <v>1055479154089.4</v>
      </c>
      <c r="X103" s="277">
        <v>948221129197.00696</v>
      </c>
      <c r="Y103" s="277">
        <v>1022542866466.14</v>
      </c>
      <c r="Z103" s="277">
        <v>894719232580.89404</v>
      </c>
      <c r="AA103" s="277">
        <v>926912366122.27295</v>
      </c>
      <c r="AB103" s="279"/>
      <c r="AC103" s="327"/>
    </row>
    <row r="104" spans="20:30">
      <c r="T104" s="264"/>
      <c r="U104" s="251" t="s">
        <v>379</v>
      </c>
      <c r="V104" s="277">
        <v>-45147326232.825699</v>
      </c>
      <c r="W104" s="277">
        <v>-44949393770.070694</v>
      </c>
      <c r="X104" s="277">
        <v>-35464515613.138397</v>
      </c>
      <c r="Y104" s="277">
        <v>-41741902656.033951</v>
      </c>
      <c r="Z104" s="277">
        <v>-32139751520.124847</v>
      </c>
      <c r="AA104" s="277">
        <v>-33410997607.811249</v>
      </c>
      <c r="AB104" s="279"/>
      <c r="AC104" s="327"/>
    </row>
    <row r="105" spans="20:30">
      <c r="T105" s="264"/>
      <c r="U105" s="265"/>
      <c r="V105" s="264"/>
      <c r="W105" s="264"/>
      <c r="X105" s="264"/>
      <c r="Y105" s="264"/>
      <c r="Z105" s="264"/>
      <c r="AA105" s="264"/>
      <c r="AB105" s="266"/>
      <c r="AC105"/>
    </row>
    <row r="106" spans="20:30" ht="18">
      <c r="T106" s="264"/>
      <c r="U106" s="331" t="s">
        <v>380</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31" t="s">
        <v>389</v>
      </c>
      <c r="V110" s="264"/>
      <c r="W110" s="264"/>
      <c r="X110" s="264"/>
      <c r="Y110" s="264"/>
      <c r="Z110" s="264"/>
      <c r="AA110" s="264"/>
      <c r="AB110" s="266"/>
      <c r="AC110"/>
      <c r="AD110"/>
    </row>
    <row r="111" spans="20:30">
      <c r="T111" s="264"/>
      <c r="U111" s="268"/>
      <c r="V111" s="269" t="s">
        <v>384</v>
      </c>
      <c r="W111" s="270"/>
      <c r="X111" s="270"/>
      <c r="Y111" s="270"/>
      <c r="Z111" s="270"/>
      <c r="AA111" s="270"/>
      <c r="AB111" s="271"/>
      <c r="AC111"/>
      <c r="AD111"/>
    </row>
    <row r="112" spans="20:30">
      <c r="T112" s="264"/>
      <c r="U112" s="189"/>
      <c r="V112" s="31" t="s">
        <v>387</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182</v>
      </c>
    </row>
    <row r="124" spans="20:41">
      <c r="U124" s="53" t="s">
        <v>145</v>
      </c>
      <c r="V124" s="49" t="s">
        <v>68</v>
      </c>
      <c r="W124" s="49" t="s">
        <v>146</v>
      </c>
      <c r="X124" s="49" t="s">
        <v>156</v>
      </c>
      <c r="Y124" s="50" t="s">
        <v>147</v>
      </c>
      <c r="Z124" s="50" t="s">
        <v>324</v>
      </c>
      <c r="AA124" s="49" t="s">
        <v>157</v>
      </c>
      <c r="AB124" s="49" t="s">
        <v>279</v>
      </c>
      <c r="AC124" s="53" t="s">
        <v>19</v>
      </c>
      <c r="AF124" s="49" t="s">
        <v>64</v>
      </c>
      <c r="AG124" s="49" t="s">
        <v>148</v>
      </c>
      <c r="AH124" s="49" t="s">
        <v>145</v>
      </c>
      <c r="AI124" s="49" t="s">
        <v>121</v>
      </c>
      <c r="AJ124" s="49" t="s">
        <v>149</v>
      </c>
      <c r="AK124" s="49" t="s">
        <v>150</v>
      </c>
      <c r="AL124" s="49" t="s">
        <v>151</v>
      </c>
      <c r="AM124" s="49" t="s">
        <v>152</v>
      </c>
      <c r="AN124" s="49" t="s">
        <v>153</v>
      </c>
      <c r="AO124" s="49" t="s">
        <v>154</v>
      </c>
    </row>
    <row r="125" spans="20:41">
      <c r="U125" s="53">
        <v>1</v>
      </c>
      <c r="V125" s="51">
        <v>161.47</v>
      </c>
      <c r="W125" s="49">
        <v>0</v>
      </c>
      <c r="X125" s="49">
        <v>0</v>
      </c>
      <c r="Y125" s="50">
        <v>0</v>
      </c>
      <c r="Z125" s="50"/>
      <c r="AA125" s="49" t="b">
        <v>0</v>
      </c>
      <c r="AB125" s="49" t="b">
        <v>0</v>
      </c>
      <c r="AC125" s="53"/>
      <c r="AF125" s="49" t="s">
        <v>52</v>
      </c>
      <c r="AG125" s="49" t="s">
        <v>601</v>
      </c>
      <c r="AH125" s="49">
        <v>1</v>
      </c>
      <c r="AI125" s="51">
        <v>6.5</v>
      </c>
      <c r="AJ125" s="49">
        <v>46</v>
      </c>
      <c r="AK125" s="49">
        <v>0.9</v>
      </c>
      <c r="AL125" s="49">
        <v>2</v>
      </c>
      <c r="AM125" s="49">
        <v>0</v>
      </c>
      <c r="AN125" s="49">
        <v>7850</v>
      </c>
      <c r="AO125" s="49" t="s">
        <v>144</v>
      </c>
    </row>
    <row r="126" spans="20:41">
      <c r="U126" s="53">
        <v>2</v>
      </c>
      <c r="V126" s="49">
        <v>161.34</v>
      </c>
      <c r="W126" s="49">
        <v>0</v>
      </c>
      <c r="X126" s="49">
        <v>0</v>
      </c>
      <c r="Y126" s="50">
        <v>6061</v>
      </c>
      <c r="Z126" s="50"/>
      <c r="AA126" s="49" t="b">
        <v>1</v>
      </c>
      <c r="AB126" s="49" t="b">
        <v>0</v>
      </c>
      <c r="AC126" s="53" t="s">
        <v>837</v>
      </c>
      <c r="AF126" s="49" t="s">
        <v>52</v>
      </c>
      <c r="AG126" s="49" t="s">
        <v>602</v>
      </c>
      <c r="AH126" s="49">
        <v>2</v>
      </c>
      <c r="AI126" s="51">
        <v>6.5</v>
      </c>
      <c r="AJ126" s="49">
        <v>46</v>
      </c>
      <c r="AK126" s="49">
        <v>0.9</v>
      </c>
      <c r="AL126" s="49">
        <v>2</v>
      </c>
      <c r="AM126" s="49">
        <v>0</v>
      </c>
      <c r="AN126" s="49">
        <v>7850</v>
      </c>
      <c r="AO126" s="49" t="s">
        <v>144</v>
      </c>
    </row>
    <row r="127" spans="20:41">
      <c r="U127" s="53">
        <v>3</v>
      </c>
      <c r="V127" s="49">
        <v>161.21</v>
      </c>
      <c r="W127" s="49">
        <v>0</v>
      </c>
      <c r="X127" s="49">
        <v>0</v>
      </c>
      <c r="Y127" s="50">
        <v>0</v>
      </c>
      <c r="Z127" s="50"/>
      <c r="AA127" s="49" t="b">
        <v>0</v>
      </c>
      <c r="AB127" s="49" t="b">
        <v>0</v>
      </c>
      <c r="AC127" s="53"/>
      <c r="AF127" s="49" t="s">
        <v>52</v>
      </c>
      <c r="AG127" s="49" t="s">
        <v>603</v>
      </c>
      <c r="AH127" s="49">
        <v>2</v>
      </c>
      <c r="AI127" s="51">
        <v>6.5</v>
      </c>
      <c r="AJ127" s="49">
        <v>46</v>
      </c>
      <c r="AK127" s="49">
        <v>0.9</v>
      </c>
      <c r="AL127" s="49">
        <v>2</v>
      </c>
      <c r="AM127" s="49">
        <v>0</v>
      </c>
      <c r="AN127" s="49">
        <v>7850</v>
      </c>
      <c r="AO127" s="49" t="s">
        <v>144</v>
      </c>
    </row>
    <row r="128" spans="20:41">
      <c r="U128" s="53">
        <v>4</v>
      </c>
      <c r="V128" s="49">
        <v>160.22999999999999</v>
      </c>
      <c r="W128" s="49">
        <v>0</v>
      </c>
      <c r="X128" s="49">
        <v>0</v>
      </c>
      <c r="Y128" s="50">
        <v>1428</v>
      </c>
      <c r="Z128" s="50"/>
      <c r="AA128" s="49" t="b">
        <v>1</v>
      </c>
      <c r="AB128" s="49" t="b">
        <v>0</v>
      </c>
      <c r="AC128" s="53" t="s">
        <v>838</v>
      </c>
      <c r="AF128" s="49" t="s">
        <v>52</v>
      </c>
      <c r="AG128" s="49" t="s">
        <v>604</v>
      </c>
      <c r="AH128" s="49">
        <v>3</v>
      </c>
      <c r="AI128" s="51">
        <v>6.5</v>
      </c>
      <c r="AJ128" s="49">
        <v>46</v>
      </c>
      <c r="AK128" s="49">
        <v>0.9</v>
      </c>
      <c r="AL128" s="49">
        <v>2</v>
      </c>
      <c r="AM128" s="49">
        <v>0</v>
      </c>
      <c r="AN128" s="49">
        <v>7850</v>
      </c>
      <c r="AO128" s="49" t="s">
        <v>144</v>
      </c>
    </row>
    <row r="129" spans="21:41">
      <c r="U129" s="53">
        <v>5</v>
      </c>
      <c r="V129" s="49">
        <v>159.51</v>
      </c>
      <c r="W129" s="49">
        <v>0</v>
      </c>
      <c r="X129" s="49">
        <v>0</v>
      </c>
      <c r="Y129" s="50">
        <v>12008</v>
      </c>
      <c r="Z129" s="50"/>
      <c r="AA129" s="49" t="b">
        <v>1</v>
      </c>
      <c r="AB129" s="49" t="b">
        <v>0</v>
      </c>
      <c r="AC129" s="53" t="s">
        <v>839</v>
      </c>
      <c r="AF129" s="49" t="s">
        <v>52</v>
      </c>
      <c r="AG129" s="49" t="s">
        <v>605</v>
      </c>
      <c r="AH129" s="49">
        <v>3</v>
      </c>
      <c r="AI129" s="51">
        <v>6.5</v>
      </c>
      <c r="AJ129" s="49">
        <v>46</v>
      </c>
      <c r="AK129" s="49">
        <v>0.9</v>
      </c>
      <c r="AL129" s="49">
        <v>2</v>
      </c>
      <c r="AM129" s="49">
        <v>0</v>
      </c>
      <c r="AN129" s="49">
        <v>7850</v>
      </c>
      <c r="AO129" s="49" t="s">
        <v>144</v>
      </c>
    </row>
    <row r="130" spans="21:41">
      <c r="U130" s="53">
        <v>6</v>
      </c>
      <c r="V130" s="49">
        <v>159.16</v>
      </c>
      <c r="W130" s="49">
        <v>0</v>
      </c>
      <c r="X130" s="49">
        <v>0</v>
      </c>
      <c r="Y130" s="50">
        <v>17996</v>
      </c>
      <c r="Z130" s="50"/>
      <c r="AA130" s="49" t="b">
        <v>1</v>
      </c>
      <c r="AB130" s="49" t="b">
        <v>0</v>
      </c>
      <c r="AC130" s="53" t="s">
        <v>840</v>
      </c>
      <c r="AF130" s="49" t="s">
        <v>52</v>
      </c>
      <c r="AG130" s="49" t="s">
        <v>606</v>
      </c>
      <c r="AH130" s="49">
        <v>4</v>
      </c>
      <c r="AI130" s="51">
        <v>6.5</v>
      </c>
      <c r="AJ130" s="49">
        <v>46</v>
      </c>
      <c r="AK130" s="49">
        <v>0.9</v>
      </c>
      <c r="AL130" s="49">
        <v>2</v>
      </c>
      <c r="AM130" s="49">
        <v>0</v>
      </c>
      <c r="AN130" s="49">
        <v>7850</v>
      </c>
      <c r="AO130" s="49" t="s">
        <v>144</v>
      </c>
    </row>
    <row r="131" spans="21:41">
      <c r="U131" s="53">
        <v>7</v>
      </c>
      <c r="V131" s="49">
        <v>158.31</v>
      </c>
      <c r="W131" s="49">
        <v>0</v>
      </c>
      <c r="X131" s="49">
        <v>0</v>
      </c>
      <c r="Y131" s="50">
        <v>0</v>
      </c>
      <c r="Z131" s="50"/>
      <c r="AA131" s="49" t="b">
        <v>0</v>
      </c>
      <c r="AB131" s="49" t="b">
        <v>0</v>
      </c>
      <c r="AC131" s="53"/>
      <c r="AF131" s="49" t="s">
        <v>52</v>
      </c>
      <c r="AG131" s="49" t="s">
        <v>607</v>
      </c>
      <c r="AH131" s="49">
        <v>4</v>
      </c>
      <c r="AI131" s="51">
        <v>6.5</v>
      </c>
      <c r="AJ131" s="49">
        <v>46</v>
      </c>
      <c r="AK131" s="49">
        <v>0.9</v>
      </c>
      <c r="AL131" s="49">
        <v>2</v>
      </c>
      <c r="AM131" s="49">
        <v>0</v>
      </c>
      <c r="AN131" s="49">
        <v>7850</v>
      </c>
      <c r="AO131" s="49" t="s">
        <v>144</v>
      </c>
    </row>
    <row r="132" spans="21:41">
      <c r="U132" s="53">
        <v>8</v>
      </c>
      <c r="V132" s="49">
        <v>157.01</v>
      </c>
      <c r="W132" s="49">
        <v>0</v>
      </c>
      <c r="X132" s="49">
        <v>0</v>
      </c>
      <c r="Y132" s="50">
        <v>0</v>
      </c>
      <c r="Z132" s="50"/>
      <c r="AA132" s="49" t="b">
        <v>0</v>
      </c>
      <c r="AB132" s="49" t="b">
        <v>0</v>
      </c>
      <c r="AC132" s="53"/>
      <c r="AF132" s="49" t="s">
        <v>52</v>
      </c>
      <c r="AG132" s="49" t="s">
        <v>608</v>
      </c>
      <c r="AH132" s="49">
        <v>5</v>
      </c>
      <c r="AI132" s="51">
        <v>6.5</v>
      </c>
      <c r="AJ132" s="49">
        <v>46</v>
      </c>
      <c r="AK132" s="49">
        <v>0.9</v>
      </c>
      <c r="AL132" s="49">
        <v>2</v>
      </c>
      <c r="AM132" s="49">
        <v>0</v>
      </c>
      <c r="AN132" s="49">
        <v>7850</v>
      </c>
      <c r="AO132" s="49" t="s">
        <v>144</v>
      </c>
    </row>
    <row r="133" spans="21:41">
      <c r="U133" s="53">
        <v>9</v>
      </c>
      <c r="V133" s="49">
        <v>155.87</v>
      </c>
      <c r="W133" s="49">
        <v>0</v>
      </c>
      <c r="X133" s="49">
        <v>0</v>
      </c>
      <c r="Y133" s="50">
        <v>12209</v>
      </c>
      <c r="Z133" s="50"/>
      <c r="AA133" s="49" t="b">
        <v>1</v>
      </c>
      <c r="AB133" s="49" t="b">
        <v>0</v>
      </c>
      <c r="AC133" s="53" t="s">
        <v>841</v>
      </c>
      <c r="AF133" s="49" t="s">
        <v>52</v>
      </c>
      <c r="AG133" s="49" t="s">
        <v>609</v>
      </c>
      <c r="AH133" s="49">
        <v>5</v>
      </c>
      <c r="AI133" s="51">
        <v>6.5</v>
      </c>
      <c r="AJ133" s="49">
        <v>46</v>
      </c>
      <c r="AK133" s="49">
        <v>0.9</v>
      </c>
      <c r="AL133" s="49">
        <v>2</v>
      </c>
      <c r="AM133" s="49">
        <v>0</v>
      </c>
      <c r="AN133" s="49">
        <v>7850</v>
      </c>
      <c r="AO133" s="49" t="s">
        <v>144</v>
      </c>
    </row>
    <row r="134" spans="21:41">
      <c r="U134" s="53">
        <v>10</v>
      </c>
      <c r="V134" s="49">
        <v>155.52000000000001</v>
      </c>
      <c r="W134" s="49">
        <v>0</v>
      </c>
      <c r="X134" s="49">
        <v>0</v>
      </c>
      <c r="Y134" s="50">
        <v>17996</v>
      </c>
      <c r="Z134" s="50"/>
      <c r="AA134" s="49" t="b">
        <v>1</v>
      </c>
      <c r="AB134" s="49" t="b">
        <v>0</v>
      </c>
      <c r="AC134" s="53" t="s">
        <v>840</v>
      </c>
      <c r="AF134" s="49" t="s">
        <v>52</v>
      </c>
      <c r="AG134" s="49" t="s">
        <v>610</v>
      </c>
      <c r="AH134" s="49">
        <v>6</v>
      </c>
      <c r="AI134" s="51">
        <v>6.5</v>
      </c>
      <c r="AJ134" s="49">
        <v>46</v>
      </c>
      <c r="AK134" s="49">
        <v>0.9</v>
      </c>
      <c r="AL134" s="49">
        <v>2</v>
      </c>
      <c r="AM134" s="49">
        <v>0</v>
      </c>
      <c r="AN134" s="49">
        <v>7850</v>
      </c>
      <c r="AO134" s="49" t="s">
        <v>144</v>
      </c>
    </row>
    <row r="135" spans="21:41">
      <c r="U135" s="53">
        <v>11</v>
      </c>
      <c r="V135" s="49">
        <v>154.07</v>
      </c>
      <c r="W135" s="49">
        <v>0</v>
      </c>
      <c r="X135" s="49">
        <v>0</v>
      </c>
      <c r="Y135" s="50">
        <v>0</v>
      </c>
      <c r="Z135" s="50"/>
      <c r="AA135" s="49" t="b">
        <v>0</v>
      </c>
      <c r="AB135" s="49" t="b">
        <v>0</v>
      </c>
      <c r="AC135" s="53"/>
      <c r="AF135" s="49" t="s">
        <v>52</v>
      </c>
      <c r="AG135" s="49" t="s">
        <v>611</v>
      </c>
      <c r="AH135" s="49">
        <v>6</v>
      </c>
      <c r="AI135" s="51">
        <v>6.5</v>
      </c>
      <c r="AJ135" s="49">
        <v>46</v>
      </c>
      <c r="AK135" s="49">
        <v>0.9</v>
      </c>
      <c r="AL135" s="49">
        <v>2</v>
      </c>
      <c r="AM135" s="49">
        <v>0</v>
      </c>
      <c r="AN135" s="49">
        <v>7850</v>
      </c>
      <c r="AO135" s="49" t="s">
        <v>144</v>
      </c>
    </row>
    <row r="136" spans="21:41">
      <c r="U136" s="53">
        <v>12</v>
      </c>
      <c r="V136" s="49">
        <v>153.22</v>
      </c>
      <c r="W136" s="49">
        <v>0</v>
      </c>
      <c r="X136" s="49">
        <v>0</v>
      </c>
      <c r="Y136" s="50">
        <v>1440</v>
      </c>
      <c r="Z136" s="50"/>
      <c r="AA136" s="49" t="b">
        <v>1</v>
      </c>
      <c r="AB136" s="49" t="b">
        <v>0</v>
      </c>
      <c r="AC136" s="53" t="s">
        <v>842</v>
      </c>
      <c r="AF136" s="49" t="s">
        <v>52</v>
      </c>
      <c r="AG136" s="49" t="s">
        <v>612</v>
      </c>
      <c r="AH136" s="49">
        <v>7</v>
      </c>
      <c r="AI136" s="51">
        <v>6.5</v>
      </c>
      <c r="AJ136" s="49">
        <v>46</v>
      </c>
      <c r="AK136" s="49">
        <v>0.9</v>
      </c>
      <c r="AL136" s="49">
        <v>2</v>
      </c>
      <c r="AM136" s="49">
        <v>0</v>
      </c>
      <c r="AN136" s="49">
        <v>7850</v>
      </c>
      <c r="AO136" s="49" t="s">
        <v>144</v>
      </c>
    </row>
    <row r="137" spans="21:41">
      <c r="U137" s="53">
        <v>13</v>
      </c>
      <c r="V137" s="49">
        <v>152.37</v>
      </c>
      <c r="W137" s="49">
        <v>0</v>
      </c>
      <c r="X137" s="49">
        <v>0</v>
      </c>
      <c r="Y137" s="50">
        <v>5713</v>
      </c>
      <c r="Z137" s="50"/>
      <c r="AA137" s="49" t="b">
        <v>1</v>
      </c>
      <c r="AB137" s="49" t="b">
        <v>0</v>
      </c>
      <c r="AC137" s="53" t="s">
        <v>843</v>
      </c>
      <c r="AF137" s="49" t="s">
        <v>52</v>
      </c>
      <c r="AG137" s="49" t="s">
        <v>613</v>
      </c>
      <c r="AH137" s="49">
        <v>7</v>
      </c>
      <c r="AI137" s="51">
        <v>6.5</v>
      </c>
      <c r="AJ137" s="49">
        <v>46</v>
      </c>
      <c r="AK137" s="49">
        <v>0.9</v>
      </c>
      <c r="AL137" s="49">
        <v>2</v>
      </c>
      <c r="AM137" s="49">
        <v>0</v>
      </c>
      <c r="AN137" s="49">
        <v>7850</v>
      </c>
      <c r="AO137" s="49" t="s">
        <v>144</v>
      </c>
    </row>
    <row r="138" spans="21:41">
      <c r="U138" s="53">
        <v>14</v>
      </c>
      <c r="V138" s="49">
        <v>152.22999999999999</v>
      </c>
      <c r="W138" s="49">
        <v>0</v>
      </c>
      <c r="X138" s="49">
        <v>0</v>
      </c>
      <c r="Y138" s="50">
        <v>910</v>
      </c>
      <c r="Z138" s="50"/>
      <c r="AA138" s="49" t="b">
        <v>1</v>
      </c>
      <c r="AB138" s="49" t="b">
        <v>0</v>
      </c>
      <c r="AC138" s="53" t="s">
        <v>844</v>
      </c>
      <c r="AF138" s="49" t="s">
        <v>52</v>
      </c>
      <c r="AG138" s="49" t="s">
        <v>614</v>
      </c>
      <c r="AH138" s="49">
        <v>8</v>
      </c>
      <c r="AI138" s="51">
        <v>6.5</v>
      </c>
      <c r="AJ138" s="49">
        <v>46</v>
      </c>
      <c r="AK138" s="49">
        <v>0.9</v>
      </c>
      <c r="AL138" s="49">
        <v>2</v>
      </c>
      <c r="AM138" s="49">
        <v>0</v>
      </c>
      <c r="AN138" s="49">
        <v>7850</v>
      </c>
      <c r="AO138" s="49" t="s">
        <v>144</v>
      </c>
    </row>
    <row r="139" spans="21:41">
      <c r="U139" s="53">
        <v>15</v>
      </c>
      <c r="V139" s="49">
        <v>151.13</v>
      </c>
      <c r="W139" s="49">
        <v>0</v>
      </c>
      <c r="X139" s="49">
        <v>0</v>
      </c>
      <c r="Y139" s="50">
        <v>5000</v>
      </c>
      <c r="Z139" s="50"/>
      <c r="AA139" s="49" t="b">
        <v>0</v>
      </c>
      <c r="AB139" s="49" t="b">
        <v>0</v>
      </c>
      <c r="AC139" s="53" t="s">
        <v>845</v>
      </c>
      <c r="AF139" s="49" t="s">
        <v>52</v>
      </c>
      <c r="AG139" s="49" t="s">
        <v>615</v>
      </c>
      <c r="AH139" s="49">
        <v>8</v>
      </c>
      <c r="AI139" s="51">
        <v>6.5</v>
      </c>
      <c r="AJ139" s="49">
        <v>46</v>
      </c>
      <c r="AK139" s="49">
        <v>0.9</v>
      </c>
      <c r="AL139" s="49">
        <v>2</v>
      </c>
      <c r="AM139" s="49">
        <v>0</v>
      </c>
      <c r="AN139" s="49">
        <v>7850</v>
      </c>
      <c r="AO139" s="49" t="s">
        <v>144</v>
      </c>
    </row>
    <row r="140" spans="21:41">
      <c r="U140" s="53">
        <v>16</v>
      </c>
      <c r="V140" s="49">
        <v>148.57</v>
      </c>
      <c r="W140" s="49">
        <v>0</v>
      </c>
      <c r="X140" s="49">
        <v>0</v>
      </c>
      <c r="Y140" s="50">
        <v>0</v>
      </c>
      <c r="Z140" s="50"/>
      <c r="AA140" s="49" t="b">
        <v>0</v>
      </c>
      <c r="AB140" s="49" t="b">
        <v>0</v>
      </c>
      <c r="AC140" s="53"/>
      <c r="AF140" s="49" t="s">
        <v>52</v>
      </c>
      <c r="AG140" s="49" t="s">
        <v>616</v>
      </c>
      <c r="AH140" s="49">
        <v>9</v>
      </c>
      <c r="AI140" s="51">
        <v>6.5</v>
      </c>
      <c r="AJ140" s="49">
        <v>46</v>
      </c>
      <c r="AK140" s="49">
        <v>0.9</v>
      </c>
      <c r="AL140" s="49">
        <v>2</v>
      </c>
      <c r="AM140" s="49">
        <v>0</v>
      </c>
      <c r="AN140" s="49">
        <v>7850</v>
      </c>
      <c r="AO140" s="49" t="s">
        <v>144</v>
      </c>
    </row>
    <row r="141" spans="21:41">
      <c r="U141" s="53">
        <v>17</v>
      </c>
      <c r="V141" s="49">
        <v>148.27000000000001</v>
      </c>
      <c r="W141" s="49">
        <v>0</v>
      </c>
      <c r="X141" s="49">
        <v>0</v>
      </c>
      <c r="Y141" s="50">
        <v>455</v>
      </c>
      <c r="Z141" s="50"/>
      <c r="AA141" s="49" t="b">
        <v>1</v>
      </c>
      <c r="AB141" s="49" t="b">
        <v>0</v>
      </c>
      <c r="AC141" s="53" t="s">
        <v>846</v>
      </c>
      <c r="AF141" s="49" t="s">
        <v>52</v>
      </c>
      <c r="AG141" s="49" t="s">
        <v>617</v>
      </c>
      <c r="AH141" s="49">
        <v>9</v>
      </c>
      <c r="AI141" s="51">
        <v>6.5</v>
      </c>
      <c r="AJ141" s="49">
        <v>46</v>
      </c>
      <c r="AK141" s="49">
        <v>0.9</v>
      </c>
      <c r="AL141" s="49">
        <v>2</v>
      </c>
      <c r="AM141" s="49">
        <v>0</v>
      </c>
      <c r="AN141" s="49">
        <v>7850</v>
      </c>
      <c r="AO141" s="49" t="s">
        <v>144</v>
      </c>
    </row>
    <row r="142" spans="21:41">
      <c r="U142" s="53">
        <v>18</v>
      </c>
      <c r="V142" s="49">
        <v>146.19</v>
      </c>
      <c r="W142" s="49">
        <v>0</v>
      </c>
      <c r="X142" s="49">
        <v>0</v>
      </c>
      <c r="Y142" s="50">
        <v>7201</v>
      </c>
      <c r="Z142" s="50"/>
      <c r="AA142" s="49" t="b">
        <v>1</v>
      </c>
      <c r="AB142" s="49" t="b">
        <v>0</v>
      </c>
      <c r="AC142" s="53" t="s">
        <v>847</v>
      </c>
      <c r="AF142" s="49" t="s">
        <v>52</v>
      </c>
      <c r="AG142" s="49" t="s">
        <v>618</v>
      </c>
      <c r="AH142" s="49">
        <v>10</v>
      </c>
      <c r="AI142" s="51">
        <v>6.5</v>
      </c>
      <c r="AJ142" s="49">
        <v>46</v>
      </c>
      <c r="AK142" s="49">
        <v>0.9</v>
      </c>
      <c r="AL142" s="49">
        <v>2</v>
      </c>
      <c r="AM142" s="49">
        <v>0</v>
      </c>
      <c r="AN142" s="49">
        <v>7850</v>
      </c>
      <c r="AO142" s="49" t="s">
        <v>144</v>
      </c>
    </row>
    <row r="143" spans="21:41">
      <c r="U143" s="53">
        <v>19</v>
      </c>
      <c r="V143" s="49">
        <v>146.01</v>
      </c>
      <c r="W143" s="49">
        <v>0</v>
      </c>
      <c r="X143" s="49">
        <v>0</v>
      </c>
      <c r="Y143" s="50">
        <v>0</v>
      </c>
      <c r="Z143" s="50"/>
      <c r="AA143" s="49" t="b">
        <v>0</v>
      </c>
      <c r="AB143" s="49" t="b">
        <v>0</v>
      </c>
      <c r="AC143" s="53"/>
      <c r="AF143" s="49" t="s">
        <v>52</v>
      </c>
      <c r="AG143" s="49" t="s">
        <v>619</v>
      </c>
      <c r="AH143" s="49">
        <v>10</v>
      </c>
      <c r="AI143" s="51">
        <v>6.5</v>
      </c>
      <c r="AJ143" s="49">
        <v>46</v>
      </c>
      <c r="AK143" s="49">
        <v>0.9</v>
      </c>
      <c r="AL143" s="49">
        <v>2</v>
      </c>
      <c r="AM143" s="49">
        <v>0</v>
      </c>
      <c r="AN143" s="49">
        <v>7850</v>
      </c>
      <c r="AO143" s="49" t="s">
        <v>144</v>
      </c>
    </row>
    <row r="144" spans="21:41">
      <c r="U144" s="53">
        <v>20</v>
      </c>
      <c r="V144" s="49">
        <v>143.41999999999999</v>
      </c>
      <c r="W144" s="49">
        <v>0</v>
      </c>
      <c r="X144" s="49">
        <v>0</v>
      </c>
      <c r="Y144" s="50">
        <v>0</v>
      </c>
      <c r="Z144" s="50"/>
      <c r="AA144" s="49" t="b">
        <v>0</v>
      </c>
      <c r="AB144" s="49" t="b">
        <v>0</v>
      </c>
      <c r="AC144" s="53"/>
      <c r="AF144" s="49" t="s">
        <v>52</v>
      </c>
      <c r="AG144" s="49" t="s">
        <v>620</v>
      </c>
      <c r="AH144" s="49">
        <v>11</v>
      </c>
      <c r="AI144" s="51">
        <v>6.5</v>
      </c>
      <c r="AJ144" s="49">
        <v>46</v>
      </c>
      <c r="AK144" s="49">
        <v>0.9</v>
      </c>
      <c r="AL144" s="49">
        <v>2</v>
      </c>
      <c r="AM144" s="49">
        <v>0</v>
      </c>
      <c r="AN144" s="49">
        <v>7850</v>
      </c>
      <c r="AO144" s="49" t="s">
        <v>144</v>
      </c>
    </row>
    <row r="145" spans="21:41">
      <c r="U145" s="53">
        <v>21</v>
      </c>
      <c r="V145" s="49">
        <v>143.27000000000001</v>
      </c>
      <c r="W145" s="49">
        <v>0</v>
      </c>
      <c r="X145" s="49">
        <v>0</v>
      </c>
      <c r="Y145" s="50">
        <v>4525</v>
      </c>
      <c r="Z145" s="50"/>
      <c r="AA145" s="49" t="b">
        <v>0</v>
      </c>
      <c r="AB145" s="49" t="b">
        <v>0</v>
      </c>
      <c r="AC145" s="53" t="s">
        <v>848</v>
      </c>
      <c r="AF145" s="49" t="s">
        <v>52</v>
      </c>
      <c r="AG145" s="49" t="s">
        <v>621</v>
      </c>
      <c r="AH145" s="49">
        <v>11</v>
      </c>
      <c r="AI145" s="51">
        <v>6.49</v>
      </c>
      <c r="AJ145" s="49">
        <v>32</v>
      </c>
      <c r="AK145" s="49">
        <v>0.9</v>
      </c>
      <c r="AL145" s="49">
        <v>2</v>
      </c>
      <c r="AM145" s="49">
        <v>0</v>
      </c>
      <c r="AN145" s="49">
        <v>7850</v>
      </c>
      <c r="AO145" s="49" t="s">
        <v>144</v>
      </c>
    </row>
    <row r="146" spans="21:41">
      <c r="U146" s="53">
        <v>22</v>
      </c>
      <c r="V146" s="49">
        <v>143.13</v>
      </c>
      <c r="W146" s="49">
        <v>0</v>
      </c>
      <c r="X146" s="49">
        <v>0</v>
      </c>
      <c r="Y146" s="50">
        <v>4525</v>
      </c>
      <c r="Z146" s="50"/>
      <c r="AA146" s="49" t="b">
        <v>0</v>
      </c>
      <c r="AB146" s="49" t="b">
        <v>0</v>
      </c>
      <c r="AC146" s="53" t="s">
        <v>849</v>
      </c>
      <c r="AF146" s="49" t="s">
        <v>52</v>
      </c>
      <c r="AG146" s="49" t="s">
        <v>622</v>
      </c>
      <c r="AH146" s="49">
        <v>12</v>
      </c>
      <c r="AI146" s="51">
        <v>6.49</v>
      </c>
      <c r="AJ146" s="49">
        <v>32</v>
      </c>
      <c r="AK146" s="49">
        <v>0.9</v>
      </c>
      <c r="AL146" s="49">
        <v>2</v>
      </c>
      <c r="AM146" s="49">
        <v>0</v>
      </c>
      <c r="AN146" s="49">
        <v>7850</v>
      </c>
      <c r="AO146" s="49" t="s">
        <v>144</v>
      </c>
    </row>
    <row r="147" spans="21:41">
      <c r="U147" s="53">
        <v>23</v>
      </c>
      <c r="V147" s="49">
        <v>141.87</v>
      </c>
      <c r="W147" s="49">
        <v>0</v>
      </c>
      <c r="X147" s="49">
        <v>0</v>
      </c>
      <c r="Y147" s="50">
        <v>5941</v>
      </c>
      <c r="Z147" s="50"/>
      <c r="AA147" s="49" t="b">
        <v>1</v>
      </c>
      <c r="AB147" s="49" t="b">
        <v>0</v>
      </c>
      <c r="AC147" s="53" t="s">
        <v>850</v>
      </c>
      <c r="AF147" s="49" t="s">
        <v>52</v>
      </c>
      <c r="AG147" s="49" t="s">
        <v>623</v>
      </c>
      <c r="AH147" s="49">
        <v>12</v>
      </c>
      <c r="AI147" s="51">
        <v>6.49</v>
      </c>
      <c r="AJ147" s="49">
        <v>32</v>
      </c>
      <c r="AK147" s="49">
        <v>0.9</v>
      </c>
      <c r="AL147" s="49">
        <v>2</v>
      </c>
      <c r="AM147" s="49">
        <v>0</v>
      </c>
      <c r="AN147" s="49">
        <v>7850</v>
      </c>
      <c r="AO147" s="49" t="s">
        <v>144</v>
      </c>
    </row>
    <row r="148" spans="21:41">
      <c r="U148" s="53">
        <v>24</v>
      </c>
      <c r="V148" s="49">
        <v>140.79</v>
      </c>
      <c r="W148" s="49">
        <v>0</v>
      </c>
      <c r="X148" s="49">
        <v>0</v>
      </c>
      <c r="Y148" s="50">
        <v>0</v>
      </c>
      <c r="Z148" s="50"/>
      <c r="AA148" s="49" t="b">
        <v>0</v>
      </c>
      <c r="AB148" s="49" t="b">
        <v>0</v>
      </c>
      <c r="AC148" s="53"/>
      <c r="AF148" s="49" t="s">
        <v>52</v>
      </c>
      <c r="AG148" s="49" t="s">
        <v>624</v>
      </c>
      <c r="AH148" s="49">
        <v>13</v>
      </c>
      <c r="AI148" s="51">
        <v>6.49</v>
      </c>
      <c r="AJ148" s="49">
        <v>32</v>
      </c>
      <c r="AK148" s="49">
        <v>0.9</v>
      </c>
      <c r="AL148" s="49">
        <v>2</v>
      </c>
      <c r="AM148" s="49">
        <v>0</v>
      </c>
      <c r="AN148" s="49">
        <v>7850</v>
      </c>
      <c r="AO148" s="49" t="s">
        <v>144</v>
      </c>
    </row>
    <row r="149" spans="21:41">
      <c r="U149" s="53">
        <v>25</v>
      </c>
      <c r="V149" s="49">
        <v>138.49</v>
      </c>
      <c r="W149" s="49">
        <v>0</v>
      </c>
      <c r="X149" s="49">
        <v>0</v>
      </c>
      <c r="Y149" s="50">
        <v>0</v>
      </c>
      <c r="Z149" s="50"/>
      <c r="AA149" s="49" t="b">
        <v>0</v>
      </c>
      <c r="AB149" s="49" t="b">
        <v>0</v>
      </c>
      <c r="AC149" s="53"/>
      <c r="AF149" s="49" t="s">
        <v>52</v>
      </c>
      <c r="AG149" s="49" t="s">
        <v>625</v>
      </c>
      <c r="AH149" s="49">
        <v>13</v>
      </c>
      <c r="AI149" s="51">
        <v>6.49</v>
      </c>
      <c r="AJ149" s="49">
        <v>32</v>
      </c>
      <c r="AK149" s="49">
        <v>0.9</v>
      </c>
      <c r="AL149" s="49">
        <v>2</v>
      </c>
      <c r="AM149" s="49">
        <v>0</v>
      </c>
      <c r="AN149" s="49">
        <v>7850</v>
      </c>
      <c r="AO149" s="49" t="s">
        <v>144</v>
      </c>
    </row>
    <row r="150" spans="21:41">
      <c r="U150" s="53">
        <v>26</v>
      </c>
      <c r="V150" s="49">
        <v>136.19</v>
      </c>
      <c r="W150" s="49">
        <v>0</v>
      </c>
      <c r="X150" s="49">
        <v>0</v>
      </c>
      <c r="Y150" s="50">
        <v>0</v>
      </c>
      <c r="Z150" s="50"/>
      <c r="AA150" s="49" t="b">
        <v>0</v>
      </c>
      <c r="AB150" s="49" t="b">
        <v>0</v>
      </c>
      <c r="AC150" s="53"/>
      <c r="AF150" s="49" t="s">
        <v>52</v>
      </c>
      <c r="AG150" s="49" t="s">
        <v>626</v>
      </c>
      <c r="AH150" s="49">
        <v>14</v>
      </c>
      <c r="AI150" s="51">
        <v>6.49</v>
      </c>
      <c r="AJ150" s="49">
        <v>32</v>
      </c>
      <c r="AK150" s="49">
        <v>0.9</v>
      </c>
      <c r="AL150" s="49">
        <v>2</v>
      </c>
      <c r="AM150" s="49">
        <v>0</v>
      </c>
      <c r="AN150" s="49">
        <v>7850</v>
      </c>
      <c r="AO150" s="49" t="s">
        <v>144</v>
      </c>
    </row>
    <row r="151" spans="21:41">
      <c r="U151" s="53">
        <v>27</v>
      </c>
      <c r="V151" s="49">
        <v>133.88</v>
      </c>
      <c r="W151" s="49">
        <v>0</v>
      </c>
      <c r="X151" s="49">
        <v>0</v>
      </c>
      <c r="Y151" s="50">
        <v>0</v>
      </c>
      <c r="Z151" s="50"/>
      <c r="AA151" s="49" t="b">
        <v>0</v>
      </c>
      <c r="AB151" s="49" t="b">
        <v>0</v>
      </c>
      <c r="AC151" s="53"/>
      <c r="AF151" s="49" t="s">
        <v>52</v>
      </c>
      <c r="AG151" s="49" t="s">
        <v>627</v>
      </c>
      <c r="AH151" s="49">
        <v>14</v>
      </c>
      <c r="AI151" s="51">
        <v>6.49</v>
      </c>
      <c r="AJ151" s="49">
        <v>32</v>
      </c>
      <c r="AK151" s="49">
        <v>0.9</v>
      </c>
      <c r="AL151" s="49">
        <v>2</v>
      </c>
      <c r="AM151" s="49">
        <v>0</v>
      </c>
      <c r="AN151" s="49">
        <v>7850</v>
      </c>
      <c r="AO151" s="49" t="s">
        <v>144</v>
      </c>
    </row>
    <row r="152" spans="21:41">
      <c r="U152" s="53">
        <v>28</v>
      </c>
      <c r="V152" s="49">
        <v>131.58000000000001</v>
      </c>
      <c r="W152" s="49">
        <v>0</v>
      </c>
      <c r="X152" s="49">
        <v>0</v>
      </c>
      <c r="Y152" s="50">
        <v>0</v>
      </c>
      <c r="Z152" s="50"/>
      <c r="AA152" s="49" t="b">
        <v>0</v>
      </c>
      <c r="AB152" s="49" t="b">
        <v>0</v>
      </c>
      <c r="AC152" s="53"/>
      <c r="AF152" s="49" t="s">
        <v>52</v>
      </c>
      <c r="AG152" s="49" t="s">
        <v>628</v>
      </c>
      <c r="AH152" s="49">
        <v>15</v>
      </c>
      <c r="AI152" s="51">
        <v>6.49</v>
      </c>
      <c r="AJ152" s="49">
        <v>32</v>
      </c>
      <c r="AK152" s="49">
        <v>0.9</v>
      </c>
      <c r="AL152" s="49">
        <v>2</v>
      </c>
      <c r="AM152" s="49">
        <v>0</v>
      </c>
      <c r="AN152" s="49">
        <v>7850</v>
      </c>
      <c r="AO152" s="49" t="s">
        <v>144</v>
      </c>
    </row>
    <row r="153" spans="21:41">
      <c r="U153" s="53">
        <v>29</v>
      </c>
      <c r="V153" s="49">
        <v>129.28</v>
      </c>
      <c r="W153" s="49">
        <v>0</v>
      </c>
      <c r="X153" s="49">
        <v>0</v>
      </c>
      <c r="Y153" s="50">
        <v>9189</v>
      </c>
      <c r="Z153" s="50"/>
      <c r="AA153" s="49" t="b">
        <v>0</v>
      </c>
      <c r="AB153" s="49" t="b">
        <v>0</v>
      </c>
      <c r="AC153" s="53" t="s">
        <v>851</v>
      </c>
      <c r="AF153" s="49" t="s">
        <v>52</v>
      </c>
      <c r="AG153" s="49" t="s">
        <v>629</v>
      </c>
      <c r="AH153" s="49">
        <v>15</v>
      </c>
      <c r="AI153" s="51">
        <v>6.48</v>
      </c>
      <c r="AJ153" s="49">
        <v>24</v>
      </c>
      <c r="AK153" s="49">
        <v>0.9</v>
      </c>
      <c r="AL153" s="49">
        <v>2</v>
      </c>
      <c r="AM153" s="49">
        <v>0</v>
      </c>
      <c r="AN153" s="49">
        <v>7850</v>
      </c>
      <c r="AO153" s="49" t="s">
        <v>144</v>
      </c>
    </row>
    <row r="154" spans="21:41">
      <c r="U154" s="53">
        <v>30</v>
      </c>
      <c r="V154" s="49">
        <v>126.98</v>
      </c>
      <c r="W154" s="49">
        <v>0</v>
      </c>
      <c r="X154" s="49">
        <v>0</v>
      </c>
      <c r="Y154" s="50">
        <v>0</v>
      </c>
      <c r="Z154" s="50"/>
      <c r="AA154" s="49" t="b">
        <v>0</v>
      </c>
      <c r="AB154" s="49" t="b">
        <v>0</v>
      </c>
      <c r="AC154" s="53"/>
      <c r="AF154" s="49" t="s">
        <v>52</v>
      </c>
      <c r="AG154" s="49" t="s">
        <v>630</v>
      </c>
      <c r="AH154" s="49">
        <v>16</v>
      </c>
      <c r="AI154" s="51">
        <v>6.48</v>
      </c>
      <c r="AJ154" s="49">
        <v>24</v>
      </c>
      <c r="AK154" s="49">
        <v>0.9</v>
      </c>
      <c r="AL154" s="49">
        <v>2</v>
      </c>
      <c r="AM154" s="49">
        <v>0</v>
      </c>
      <c r="AN154" s="49">
        <v>7850</v>
      </c>
      <c r="AO154" s="49" t="s">
        <v>144</v>
      </c>
    </row>
    <row r="155" spans="21:41">
      <c r="U155" s="53">
        <v>31</v>
      </c>
      <c r="V155" s="49">
        <v>124.68</v>
      </c>
      <c r="W155" s="49">
        <v>0</v>
      </c>
      <c r="X155" s="49">
        <v>0</v>
      </c>
      <c r="Y155" s="50">
        <v>0</v>
      </c>
      <c r="Z155" s="50"/>
      <c r="AA155" s="49" t="b">
        <v>0</v>
      </c>
      <c r="AB155" s="49" t="b">
        <v>0</v>
      </c>
      <c r="AC155" s="53"/>
      <c r="AF155" s="49" t="s">
        <v>52</v>
      </c>
      <c r="AG155" s="49" t="s">
        <v>631</v>
      </c>
      <c r="AH155" s="49">
        <v>16</v>
      </c>
      <c r="AI155" s="51">
        <v>6.48</v>
      </c>
      <c r="AJ155" s="49">
        <v>30</v>
      </c>
      <c r="AK155" s="49">
        <v>0.9</v>
      </c>
      <c r="AL155" s="49">
        <v>2</v>
      </c>
      <c r="AM155" s="49">
        <v>0</v>
      </c>
      <c r="AN155" s="49">
        <v>7850</v>
      </c>
      <c r="AO155" s="49" t="s">
        <v>144</v>
      </c>
    </row>
    <row r="156" spans="21:41">
      <c r="U156" s="53">
        <v>32</v>
      </c>
      <c r="V156" s="49">
        <v>122.38</v>
      </c>
      <c r="W156" s="49">
        <v>0</v>
      </c>
      <c r="X156" s="49">
        <v>0</v>
      </c>
      <c r="Y156" s="50">
        <v>0</v>
      </c>
      <c r="Z156" s="50"/>
      <c r="AA156" s="49" t="b">
        <v>0</v>
      </c>
      <c r="AB156" s="49" t="b">
        <v>0</v>
      </c>
      <c r="AC156" s="53"/>
      <c r="AF156" s="49" t="s">
        <v>52</v>
      </c>
      <c r="AG156" s="49" t="s">
        <v>632</v>
      </c>
      <c r="AH156" s="49">
        <v>17</v>
      </c>
      <c r="AI156" s="51">
        <v>6.48</v>
      </c>
      <c r="AJ156" s="49">
        <v>30</v>
      </c>
      <c r="AK156" s="49">
        <v>0.9</v>
      </c>
      <c r="AL156" s="49">
        <v>2</v>
      </c>
      <c r="AM156" s="49">
        <v>0</v>
      </c>
      <c r="AN156" s="49">
        <v>7850</v>
      </c>
      <c r="AO156" s="49" t="s">
        <v>144</v>
      </c>
    </row>
    <row r="157" spans="21:41">
      <c r="U157" s="53">
        <v>33</v>
      </c>
      <c r="V157" s="49">
        <v>120.07</v>
      </c>
      <c r="W157" s="49">
        <v>0</v>
      </c>
      <c r="X157" s="49">
        <v>0</v>
      </c>
      <c r="Y157" s="50">
        <v>0</v>
      </c>
      <c r="Z157" s="50"/>
      <c r="AA157" s="49" t="b">
        <v>0</v>
      </c>
      <c r="AB157" s="49" t="b">
        <v>0</v>
      </c>
      <c r="AC157" s="53"/>
      <c r="AF157" s="49" t="s">
        <v>52</v>
      </c>
      <c r="AG157" s="49" t="s">
        <v>633</v>
      </c>
      <c r="AH157" s="49">
        <v>17</v>
      </c>
      <c r="AI157" s="51">
        <v>6.48</v>
      </c>
      <c r="AJ157" s="49">
        <v>30</v>
      </c>
      <c r="AK157" s="49">
        <v>0.9</v>
      </c>
      <c r="AL157" s="49">
        <v>2</v>
      </c>
      <c r="AM157" s="49">
        <v>0</v>
      </c>
      <c r="AN157" s="49">
        <v>7850</v>
      </c>
      <c r="AO157" s="49" t="s">
        <v>144</v>
      </c>
    </row>
    <row r="158" spans="21:41">
      <c r="U158" s="53">
        <v>34</v>
      </c>
      <c r="V158" s="49">
        <v>117.77</v>
      </c>
      <c r="W158" s="49">
        <v>0</v>
      </c>
      <c r="X158" s="49">
        <v>0</v>
      </c>
      <c r="Y158" s="50">
        <v>0</v>
      </c>
      <c r="Z158" s="50"/>
      <c r="AA158" s="49" t="b">
        <v>0</v>
      </c>
      <c r="AB158" s="49" t="b">
        <v>0</v>
      </c>
      <c r="AC158" s="53"/>
      <c r="AF158" s="49" t="s">
        <v>52</v>
      </c>
      <c r="AG158" s="49" t="s">
        <v>634</v>
      </c>
      <c r="AH158" s="49">
        <v>18</v>
      </c>
      <c r="AI158" s="51">
        <v>6.48</v>
      </c>
      <c r="AJ158" s="49">
        <v>30</v>
      </c>
      <c r="AK158" s="49">
        <v>0.9</v>
      </c>
      <c r="AL158" s="49">
        <v>2</v>
      </c>
      <c r="AM158" s="49">
        <v>0</v>
      </c>
      <c r="AN158" s="49">
        <v>7850</v>
      </c>
      <c r="AO158" s="49" t="s">
        <v>144</v>
      </c>
    </row>
    <row r="159" spans="21:41">
      <c r="U159" s="53">
        <v>35</v>
      </c>
      <c r="V159" s="49">
        <v>115.42</v>
      </c>
      <c r="W159" s="49">
        <v>0</v>
      </c>
      <c r="X159" s="49">
        <v>0</v>
      </c>
      <c r="Y159" s="50">
        <v>0</v>
      </c>
      <c r="Z159" s="50"/>
      <c r="AA159" s="49" t="b">
        <v>0</v>
      </c>
      <c r="AB159" s="49" t="b">
        <v>0</v>
      </c>
      <c r="AC159" s="53"/>
      <c r="AF159" s="49" t="s">
        <v>52</v>
      </c>
      <c r="AG159" s="49" t="s">
        <v>635</v>
      </c>
      <c r="AH159" s="49">
        <v>18</v>
      </c>
      <c r="AI159" s="51">
        <v>6.48</v>
      </c>
      <c r="AJ159" s="49">
        <v>30</v>
      </c>
      <c r="AK159" s="49">
        <v>0.9</v>
      </c>
      <c r="AL159" s="49">
        <v>2</v>
      </c>
      <c r="AM159" s="49">
        <v>0</v>
      </c>
      <c r="AN159" s="49">
        <v>7850</v>
      </c>
      <c r="AO159" s="49" t="s">
        <v>144</v>
      </c>
    </row>
    <row r="160" spans="21:41">
      <c r="U160" s="53">
        <v>36</v>
      </c>
      <c r="V160" s="49">
        <v>115.27</v>
      </c>
      <c r="W160" s="49">
        <v>0</v>
      </c>
      <c r="X160" s="49">
        <v>0</v>
      </c>
      <c r="Y160" s="50">
        <v>13320</v>
      </c>
      <c r="Z160" s="50"/>
      <c r="AA160" s="49" t="b">
        <v>0</v>
      </c>
      <c r="AB160" s="49" t="b">
        <v>0</v>
      </c>
      <c r="AC160" s="53" t="s">
        <v>852</v>
      </c>
      <c r="AF160" s="49" t="s">
        <v>52</v>
      </c>
      <c r="AG160" s="49" t="s">
        <v>636</v>
      </c>
      <c r="AH160" s="49">
        <v>19</v>
      </c>
      <c r="AI160" s="51">
        <v>6.48</v>
      </c>
      <c r="AJ160" s="49">
        <v>30</v>
      </c>
      <c r="AK160" s="49">
        <v>0.9</v>
      </c>
      <c r="AL160" s="49">
        <v>2</v>
      </c>
      <c r="AM160" s="49">
        <v>0</v>
      </c>
      <c r="AN160" s="49">
        <v>7850</v>
      </c>
      <c r="AO160" s="49" t="s">
        <v>144</v>
      </c>
    </row>
    <row r="161" spans="21:41">
      <c r="U161" s="53">
        <v>37</v>
      </c>
      <c r="V161" s="49">
        <v>115.12</v>
      </c>
      <c r="W161" s="49">
        <v>0</v>
      </c>
      <c r="X161" s="49">
        <v>0</v>
      </c>
      <c r="Y161" s="50">
        <v>0</v>
      </c>
      <c r="Z161" s="50"/>
      <c r="AA161" s="49" t="b">
        <v>0</v>
      </c>
      <c r="AB161" s="49" t="b">
        <v>0</v>
      </c>
      <c r="AC161" s="53"/>
      <c r="AF161" s="49" t="s">
        <v>52</v>
      </c>
      <c r="AG161" s="49" t="s">
        <v>637</v>
      </c>
      <c r="AH161" s="49">
        <v>19</v>
      </c>
      <c r="AI161" s="51">
        <v>6.49</v>
      </c>
      <c r="AJ161" s="49">
        <v>32</v>
      </c>
      <c r="AK161" s="49">
        <v>0.9</v>
      </c>
      <c r="AL161" s="49">
        <v>2</v>
      </c>
      <c r="AM161" s="49">
        <v>0</v>
      </c>
      <c r="AN161" s="49">
        <v>7850</v>
      </c>
      <c r="AO161" s="49" t="s">
        <v>144</v>
      </c>
    </row>
    <row r="162" spans="21:41">
      <c r="U162" s="53">
        <v>38</v>
      </c>
      <c r="V162" s="49">
        <v>113.87</v>
      </c>
      <c r="W162" s="49">
        <v>0</v>
      </c>
      <c r="X162" s="49">
        <v>0</v>
      </c>
      <c r="Y162" s="50">
        <v>9000</v>
      </c>
      <c r="Z162" s="50"/>
      <c r="AA162" s="49" t="b">
        <v>1</v>
      </c>
      <c r="AB162" s="49" t="b">
        <v>0</v>
      </c>
      <c r="AC162" s="53" t="s">
        <v>853</v>
      </c>
      <c r="AF162" s="49" t="s">
        <v>52</v>
      </c>
      <c r="AG162" s="49" t="s">
        <v>638</v>
      </c>
      <c r="AH162" s="49">
        <v>20</v>
      </c>
      <c r="AI162" s="51">
        <v>6.5</v>
      </c>
      <c r="AJ162" s="49">
        <v>32</v>
      </c>
      <c r="AK162" s="49">
        <v>0.9</v>
      </c>
      <c r="AL162" s="49">
        <v>2</v>
      </c>
      <c r="AM162" s="49">
        <v>0</v>
      </c>
      <c r="AN162" s="49">
        <v>7850</v>
      </c>
      <c r="AO162" s="49" t="s">
        <v>144</v>
      </c>
    </row>
    <row r="163" spans="21:41">
      <c r="U163" s="53">
        <v>39</v>
      </c>
      <c r="V163" s="49">
        <v>112.21</v>
      </c>
      <c r="W163" s="49">
        <v>0</v>
      </c>
      <c r="X163" s="49">
        <v>0</v>
      </c>
      <c r="Y163" s="50">
        <v>0</v>
      </c>
      <c r="Z163" s="50"/>
      <c r="AA163" s="49" t="b">
        <v>0</v>
      </c>
      <c r="AB163" s="49" t="b">
        <v>0</v>
      </c>
      <c r="AC163" s="53"/>
      <c r="AF163" s="49" t="s">
        <v>52</v>
      </c>
      <c r="AG163" s="49" t="s">
        <v>639</v>
      </c>
      <c r="AH163" s="49">
        <v>20</v>
      </c>
      <c r="AI163" s="51">
        <v>6.5</v>
      </c>
      <c r="AJ163" s="49">
        <v>32</v>
      </c>
      <c r="AK163" s="49">
        <v>0.9</v>
      </c>
      <c r="AL163" s="49">
        <v>2</v>
      </c>
      <c r="AM163" s="49">
        <v>0</v>
      </c>
      <c r="AN163" s="49">
        <v>7850</v>
      </c>
      <c r="AO163" s="49" t="s">
        <v>144</v>
      </c>
    </row>
    <row r="164" spans="21:41">
      <c r="U164" s="53">
        <v>40</v>
      </c>
      <c r="V164" s="49">
        <v>109.34</v>
      </c>
      <c r="W164" s="49">
        <v>0</v>
      </c>
      <c r="X164" s="49">
        <v>0</v>
      </c>
      <c r="Y164" s="50">
        <v>0</v>
      </c>
      <c r="Z164" s="50"/>
      <c r="AA164" s="49" t="b">
        <v>0</v>
      </c>
      <c r="AB164" s="49" t="b">
        <v>0</v>
      </c>
      <c r="AC164" s="53"/>
      <c r="AF164" s="49" t="s">
        <v>52</v>
      </c>
      <c r="AG164" s="49" t="s">
        <v>640</v>
      </c>
      <c r="AH164" s="49">
        <v>21</v>
      </c>
      <c r="AI164" s="51">
        <v>6.5</v>
      </c>
      <c r="AJ164" s="49">
        <v>32</v>
      </c>
      <c r="AK164" s="49">
        <v>0.9</v>
      </c>
      <c r="AL164" s="49">
        <v>2</v>
      </c>
      <c r="AM164" s="49">
        <v>0</v>
      </c>
      <c r="AN164" s="49">
        <v>7850</v>
      </c>
      <c r="AO164" s="49" t="s">
        <v>144</v>
      </c>
    </row>
    <row r="165" spans="21:41">
      <c r="U165" s="53">
        <v>41</v>
      </c>
      <c r="V165" s="49">
        <v>106.47</v>
      </c>
      <c r="W165" s="49">
        <v>0</v>
      </c>
      <c r="X165" s="49">
        <v>0</v>
      </c>
      <c r="Y165" s="50">
        <v>0</v>
      </c>
      <c r="Z165" s="50"/>
      <c r="AA165" s="49" t="b">
        <v>0</v>
      </c>
      <c r="AB165" s="49" t="b">
        <v>0</v>
      </c>
      <c r="AC165" s="53"/>
      <c r="AF165" s="49" t="s">
        <v>52</v>
      </c>
      <c r="AG165" s="49" t="s">
        <v>641</v>
      </c>
      <c r="AH165" s="49">
        <v>21</v>
      </c>
      <c r="AI165" s="51">
        <v>6.5</v>
      </c>
      <c r="AJ165" s="49">
        <v>32</v>
      </c>
      <c r="AK165" s="49">
        <v>0.9</v>
      </c>
      <c r="AL165" s="49">
        <v>2</v>
      </c>
      <c r="AM165" s="49">
        <v>0</v>
      </c>
      <c r="AN165" s="49">
        <v>7850</v>
      </c>
      <c r="AO165" s="49" t="s">
        <v>144</v>
      </c>
    </row>
    <row r="166" spans="21:41">
      <c r="U166" s="53">
        <v>42</v>
      </c>
      <c r="V166" s="49">
        <v>103.61</v>
      </c>
      <c r="W166" s="49">
        <v>0</v>
      </c>
      <c r="X166" s="49">
        <v>0</v>
      </c>
      <c r="Y166" s="50">
        <v>0</v>
      </c>
      <c r="Z166" s="50"/>
      <c r="AA166" s="49" t="b">
        <v>0</v>
      </c>
      <c r="AB166" s="49" t="b">
        <v>0</v>
      </c>
      <c r="AC166" s="53"/>
      <c r="AF166" s="49" t="s">
        <v>52</v>
      </c>
      <c r="AG166" s="49" t="s">
        <v>642</v>
      </c>
      <c r="AH166" s="49">
        <v>22</v>
      </c>
      <c r="AI166" s="51">
        <v>6.5</v>
      </c>
      <c r="AJ166" s="49">
        <v>32</v>
      </c>
      <c r="AK166" s="49">
        <v>0.9</v>
      </c>
      <c r="AL166" s="49">
        <v>2</v>
      </c>
      <c r="AM166" s="49">
        <v>0</v>
      </c>
      <c r="AN166" s="49">
        <v>7850</v>
      </c>
      <c r="AO166" s="49" t="s">
        <v>144</v>
      </c>
    </row>
    <row r="167" spans="21:41">
      <c r="U167" s="53">
        <v>43</v>
      </c>
      <c r="V167" s="49">
        <v>100.74</v>
      </c>
      <c r="W167" s="49">
        <v>0</v>
      </c>
      <c r="X167" s="49">
        <v>0</v>
      </c>
      <c r="Y167" s="50">
        <v>0</v>
      </c>
      <c r="Z167" s="50"/>
      <c r="AA167" s="49" t="b">
        <v>0</v>
      </c>
      <c r="AB167" s="49" t="b">
        <v>0</v>
      </c>
      <c r="AC167" s="53"/>
      <c r="AF167" s="49" t="s">
        <v>52</v>
      </c>
      <c r="AG167" s="49" t="s">
        <v>643</v>
      </c>
      <c r="AH167" s="49">
        <v>22</v>
      </c>
      <c r="AI167" s="51">
        <v>6.5</v>
      </c>
      <c r="AJ167" s="49">
        <v>32</v>
      </c>
      <c r="AK167" s="49">
        <v>0.9</v>
      </c>
      <c r="AL167" s="49">
        <v>2</v>
      </c>
      <c r="AM167" s="49">
        <v>0</v>
      </c>
      <c r="AN167" s="49">
        <v>7850</v>
      </c>
      <c r="AO167" s="49" t="s">
        <v>144</v>
      </c>
    </row>
    <row r="168" spans="21:41">
      <c r="U168" s="53">
        <v>44</v>
      </c>
      <c r="V168" s="49">
        <v>99.31</v>
      </c>
      <c r="W168" s="49">
        <v>0</v>
      </c>
      <c r="X168" s="49">
        <v>0</v>
      </c>
      <c r="Y168" s="50">
        <v>10632</v>
      </c>
      <c r="Z168" s="50"/>
      <c r="AA168" s="49" t="b">
        <v>1</v>
      </c>
      <c r="AB168" s="49" t="b">
        <v>0</v>
      </c>
      <c r="AC168" s="53" t="s">
        <v>854</v>
      </c>
      <c r="AF168" s="49" t="s">
        <v>52</v>
      </c>
      <c r="AG168" s="49" t="s">
        <v>644</v>
      </c>
      <c r="AH168" s="49">
        <v>23</v>
      </c>
      <c r="AI168" s="51">
        <v>6.5699999999999994</v>
      </c>
      <c r="AJ168" s="49">
        <v>32</v>
      </c>
      <c r="AK168" s="49">
        <v>0.9</v>
      </c>
      <c r="AL168" s="49">
        <v>2</v>
      </c>
      <c r="AM168" s="49">
        <v>0</v>
      </c>
      <c r="AN168" s="49">
        <v>7850</v>
      </c>
      <c r="AO168" s="49" t="s">
        <v>144</v>
      </c>
    </row>
    <row r="169" spans="21:41">
      <c r="U169" s="53">
        <v>45</v>
      </c>
      <c r="V169" s="49">
        <v>97.88</v>
      </c>
      <c r="W169" s="49">
        <v>0</v>
      </c>
      <c r="X169" s="49">
        <v>0</v>
      </c>
      <c r="Y169" s="50">
        <v>0</v>
      </c>
      <c r="Z169" s="50"/>
      <c r="AA169" s="49" t="b">
        <v>0</v>
      </c>
      <c r="AB169" s="49" t="b">
        <v>0</v>
      </c>
      <c r="AC169" s="53"/>
      <c r="AF169" s="49" t="s">
        <v>52</v>
      </c>
      <c r="AG169" s="49" t="s">
        <v>645</v>
      </c>
      <c r="AH169" s="49">
        <v>23</v>
      </c>
      <c r="AI169" s="51">
        <v>6.5699999999999994</v>
      </c>
      <c r="AJ169" s="49">
        <v>32</v>
      </c>
      <c r="AK169" s="49">
        <v>0.9</v>
      </c>
      <c r="AL169" s="49">
        <v>2</v>
      </c>
      <c r="AM169" s="49">
        <v>0</v>
      </c>
      <c r="AN169" s="49">
        <v>7850</v>
      </c>
      <c r="AO169" s="49" t="s">
        <v>144</v>
      </c>
    </row>
    <row r="170" spans="21:41">
      <c r="U170" s="53">
        <v>46</v>
      </c>
      <c r="V170" s="49">
        <v>95.01</v>
      </c>
      <c r="W170" s="49">
        <v>0</v>
      </c>
      <c r="X170" s="49">
        <v>0</v>
      </c>
      <c r="Y170" s="50">
        <v>0</v>
      </c>
      <c r="Z170" s="50"/>
      <c r="AA170" s="49" t="b">
        <v>0</v>
      </c>
      <c r="AB170" s="49" t="b">
        <v>0</v>
      </c>
      <c r="AC170" s="53"/>
      <c r="AF170" s="49" t="s">
        <v>52</v>
      </c>
      <c r="AG170" s="49" t="s">
        <v>646</v>
      </c>
      <c r="AH170" s="49">
        <v>24</v>
      </c>
      <c r="AI170" s="51">
        <v>6.63</v>
      </c>
      <c r="AJ170" s="49">
        <v>32</v>
      </c>
      <c r="AK170" s="49">
        <v>0.9</v>
      </c>
      <c r="AL170" s="49">
        <v>2</v>
      </c>
      <c r="AM170" s="49">
        <v>0</v>
      </c>
      <c r="AN170" s="49">
        <v>7850</v>
      </c>
      <c r="AO170" s="49" t="s">
        <v>144</v>
      </c>
    </row>
    <row r="171" spans="21:41">
      <c r="U171" s="53">
        <v>47</v>
      </c>
      <c r="V171" s="51">
        <v>92.15</v>
      </c>
      <c r="W171" s="49">
        <v>0</v>
      </c>
      <c r="X171" s="49">
        <v>0</v>
      </c>
      <c r="Y171" s="50">
        <v>0</v>
      </c>
      <c r="Z171" s="50"/>
      <c r="AA171" s="49" t="b">
        <v>0</v>
      </c>
      <c r="AB171" s="49" t="b">
        <v>0</v>
      </c>
      <c r="AC171" s="53"/>
      <c r="AF171" s="49" t="s">
        <v>52</v>
      </c>
      <c r="AG171" s="49" t="s">
        <v>647</v>
      </c>
      <c r="AH171" s="49">
        <v>24</v>
      </c>
      <c r="AI171" s="51">
        <v>6.62</v>
      </c>
      <c r="AJ171" s="49">
        <v>28</v>
      </c>
      <c r="AK171" s="49">
        <v>0.9</v>
      </c>
      <c r="AL171" s="49">
        <v>2</v>
      </c>
      <c r="AM171" s="49">
        <v>0</v>
      </c>
      <c r="AN171" s="49">
        <v>7850</v>
      </c>
      <c r="AO171" s="49" t="s">
        <v>144</v>
      </c>
    </row>
    <row r="172" spans="21:41">
      <c r="U172" s="53">
        <v>48</v>
      </c>
      <c r="V172" s="51">
        <v>89.28</v>
      </c>
      <c r="W172" s="49">
        <v>0</v>
      </c>
      <c r="X172" s="49">
        <v>0</v>
      </c>
      <c r="Y172" s="50">
        <v>0</v>
      </c>
      <c r="Z172" s="50"/>
      <c r="AA172" s="49" t="b">
        <v>0</v>
      </c>
      <c r="AB172" s="49" t="b">
        <v>0</v>
      </c>
      <c r="AC172" s="53"/>
      <c r="AF172" s="49" t="s">
        <v>52</v>
      </c>
      <c r="AG172" s="49" t="s">
        <v>648</v>
      </c>
      <c r="AH172" s="49">
        <v>25</v>
      </c>
      <c r="AI172" s="51">
        <v>6.75</v>
      </c>
      <c r="AJ172" s="49">
        <v>28</v>
      </c>
      <c r="AK172" s="49">
        <v>0.9</v>
      </c>
      <c r="AL172" s="49">
        <v>2</v>
      </c>
      <c r="AM172" s="49">
        <v>0</v>
      </c>
      <c r="AN172" s="49">
        <v>7850</v>
      </c>
      <c r="AO172" s="49" t="s">
        <v>144</v>
      </c>
    </row>
    <row r="173" spans="21:41">
      <c r="U173" s="53">
        <v>49</v>
      </c>
      <c r="V173" s="51">
        <v>86.42</v>
      </c>
      <c r="W173" s="49">
        <v>0</v>
      </c>
      <c r="X173" s="49">
        <v>0</v>
      </c>
      <c r="Y173" s="50">
        <v>0</v>
      </c>
      <c r="Z173" s="50"/>
      <c r="AA173" s="49" t="b">
        <v>0</v>
      </c>
      <c r="AB173" s="49" t="b">
        <v>0</v>
      </c>
      <c r="AC173" s="53"/>
      <c r="AF173" s="49" t="s">
        <v>52</v>
      </c>
      <c r="AG173" s="49" t="s">
        <v>649</v>
      </c>
      <c r="AH173" s="49">
        <v>25</v>
      </c>
      <c r="AI173" s="51">
        <v>6.75</v>
      </c>
      <c r="AJ173" s="49">
        <v>28</v>
      </c>
      <c r="AK173" s="49">
        <v>0.9</v>
      </c>
      <c r="AL173" s="49">
        <v>2</v>
      </c>
      <c r="AM173" s="49">
        <v>0</v>
      </c>
      <c r="AN173" s="49">
        <v>7850</v>
      </c>
      <c r="AO173" s="49" t="s">
        <v>144</v>
      </c>
    </row>
    <row r="174" spans="21:41">
      <c r="U174" s="53">
        <v>50</v>
      </c>
      <c r="V174" s="51">
        <v>83.56</v>
      </c>
      <c r="W174" s="49">
        <v>0</v>
      </c>
      <c r="X174" s="49">
        <v>0</v>
      </c>
      <c r="Y174" s="50">
        <v>0</v>
      </c>
      <c r="Z174" s="50"/>
      <c r="AA174" s="49" t="b">
        <v>0</v>
      </c>
      <c r="AB174" s="49" t="b">
        <v>0</v>
      </c>
      <c r="AC174" s="53"/>
      <c r="AF174" s="49" t="s">
        <v>52</v>
      </c>
      <c r="AG174" s="49" t="s">
        <v>650</v>
      </c>
      <c r="AH174" s="49">
        <v>26</v>
      </c>
      <c r="AI174" s="51">
        <v>6.87</v>
      </c>
      <c r="AJ174" s="49">
        <v>28</v>
      </c>
      <c r="AK174" s="49">
        <v>0.9</v>
      </c>
      <c r="AL174" s="49">
        <v>2</v>
      </c>
      <c r="AM174" s="49">
        <v>0</v>
      </c>
      <c r="AN174" s="49">
        <v>7850</v>
      </c>
      <c r="AO174" s="49" t="s">
        <v>144</v>
      </c>
    </row>
    <row r="175" spans="21:41">
      <c r="U175" s="53">
        <v>51</v>
      </c>
      <c r="V175" s="51">
        <v>83.45</v>
      </c>
      <c r="W175" s="49">
        <v>0</v>
      </c>
      <c r="X175" s="49">
        <v>0</v>
      </c>
      <c r="Y175" s="50">
        <v>11206</v>
      </c>
      <c r="Z175" s="50"/>
      <c r="AA175" s="49" t="b">
        <v>1</v>
      </c>
      <c r="AB175" s="49" t="b">
        <v>0</v>
      </c>
      <c r="AC175" s="53" t="s">
        <v>855</v>
      </c>
      <c r="AF175" s="49" t="s">
        <v>52</v>
      </c>
      <c r="AG175" s="49" t="s">
        <v>651</v>
      </c>
      <c r="AH175" s="49">
        <v>26</v>
      </c>
      <c r="AI175" s="51">
        <v>6.87</v>
      </c>
      <c r="AJ175" s="49">
        <v>28</v>
      </c>
      <c r="AK175" s="49">
        <v>0.9</v>
      </c>
      <c r="AL175" s="49">
        <v>2</v>
      </c>
      <c r="AM175" s="49">
        <v>0</v>
      </c>
      <c r="AN175" s="49">
        <v>7850</v>
      </c>
      <c r="AO175" s="49" t="s">
        <v>144</v>
      </c>
    </row>
    <row r="176" spans="21:41">
      <c r="U176" s="53">
        <v>52</v>
      </c>
      <c r="V176" s="51">
        <v>83.35</v>
      </c>
      <c r="W176" s="49">
        <v>0</v>
      </c>
      <c r="X176" s="49">
        <v>0</v>
      </c>
      <c r="Y176" s="50">
        <v>11206</v>
      </c>
      <c r="Z176" s="50"/>
      <c r="AA176" s="49" t="b">
        <v>0</v>
      </c>
      <c r="AB176" s="49" t="b">
        <v>0</v>
      </c>
      <c r="AC176" s="53" t="s">
        <v>856</v>
      </c>
      <c r="AF176" s="49" t="s">
        <v>52</v>
      </c>
      <c r="AG176" s="49" t="s">
        <v>652</v>
      </c>
      <c r="AH176" s="49">
        <v>27</v>
      </c>
      <c r="AI176" s="51">
        <v>7</v>
      </c>
      <c r="AJ176" s="49">
        <v>28</v>
      </c>
      <c r="AK176" s="49">
        <v>0.9</v>
      </c>
      <c r="AL176" s="49">
        <v>2</v>
      </c>
      <c r="AM176" s="49">
        <v>0</v>
      </c>
      <c r="AN176" s="49">
        <v>7850</v>
      </c>
      <c r="AO176" s="49" t="s">
        <v>144</v>
      </c>
    </row>
    <row r="177" spans="21:41">
      <c r="U177" s="53">
        <v>53</v>
      </c>
      <c r="V177" s="51">
        <v>83.14</v>
      </c>
      <c r="W177" s="49">
        <v>0</v>
      </c>
      <c r="X177" s="49">
        <v>0</v>
      </c>
      <c r="Y177" s="50">
        <v>0</v>
      </c>
      <c r="Z177" s="50"/>
      <c r="AA177" s="49" t="b">
        <v>0</v>
      </c>
      <c r="AB177" s="49" t="b">
        <v>0</v>
      </c>
      <c r="AC177" s="53"/>
      <c r="AF177" s="49" t="s">
        <v>52</v>
      </c>
      <c r="AG177" s="49" t="s">
        <v>653</v>
      </c>
      <c r="AH177" s="49">
        <v>27</v>
      </c>
      <c r="AI177" s="51">
        <v>7</v>
      </c>
      <c r="AJ177" s="49">
        <v>28</v>
      </c>
      <c r="AK177" s="49">
        <v>0.9</v>
      </c>
      <c r="AL177" s="49">
        <v>2</v>
      </c>
      <c r="AM177" s="49">
        <v>0</v>
      </c>
      <c r="AN177" s="49">
        <v>7850</v>
      </c>
      <c r="AO177" s="49" t="s">
        <v>144</v>
      </c>
    </row>
    <row r="178" spans="21:41">
      <c r="U178" s="53">
        <v>54</v>
      </c>
      <c r="V178" s="51">
        <v>81.95</v>
      </c>
      <c r="W178" s="49">
        <v>0</v>
      </c>
      <c r="X178" s="49">
        <v>0</v>
      </c>
      <c r="Y178" s="50">
        <v>9000</v>
      </c>
      <c r="Z178" s="50"/>
      <c r="AA178" s="49" t="b">
        <v>1</v>
      </c>
      <c r="AB178" s="49" t="b">
        <v>0</v>
      </c>
      <c r="AC178" s="53" t="s">
        <v>857</v>
      </c>
      <c r="AF178" s="49" t="s">
        <v>52</v>
      </c>
      <c r="AG178" s="49" t="s">
        <v>654</v>
      </c>
      <c r="AH178" s="49">
        <v>28</v>
      </c>
      <c r="AI178" s="51">
        <v>7.12</v>
      </c>
      <c r="AJ178" s="49">
        <v>28</v>
      </c>
      <c r="AK178" s="49">
        <v>0.9</v>
      </c>
      <c r="AL178" s="49">
        <v>2</v>
      </c>
      <c r="AM178" s="49">
        <v>0</v>
      </c>
      <c r="AN178" s="49">
        <v>7850</v>
      </c>
      <c r="AO178" s="49" t="s">
        <v>144</v>
      </c>
    </row>
    <row r="179" spans="21:41">
      <c r="U179" s="53">
        <v>55</v>
      </c>
      <c r="V179" s="51">
        <v>80.39</v>
      </c>
      <c r="W179" s="49">
        <v>0</v>
      </c>
      <c r="X179" s="49">
        <v>0</v>
      </c>
      <c r="Y179" s="50">
        <v>0</v>
      </c>
      <c r="Z179" s="50"/>
      <c r="AA179" s="49" t="b">
        <v>0</v>
      </c>
      <c r="AB179" s="49" t="b">
        <v>0</v>
      </c>
      <c r="AC179" s="53"/>
      <c r="AF179" s="49" t="s">
        <v>52</v>
      </c>
      <c r="AG179" s="49" t="s">
        <v>655</v>
      </c>
      <c r="AH179" s="49">
        <v>28</v>
      </c>
      <c r="AI179" s="51">
        <v>7.12</v>
      </c>
      <c r="AJ179" s="49">
        <v>29</v>
      </c>
      <c r="AK179" s="49">
        <v>0.9</v>
      </c>
      <c r="AL179" s="49">
        <v>2</v>
      </c>
      <c r="AM179" s="49">
        <v>0</v>
      </c>
      <c r="AN179" s="49">
        <v>7850</v>
      </c>
      <c r="AO179" s="49" t="s">
        <v>144</v>
      </c>
    </row>
    <row r="180" spans="21:41">
      <c r="U180" s="53">
        <v>56</v>
      </c>
      <c r="V180" s="51">
        <v>77.63</v>
      </c>
      <c r="W180" s="49">
        <v>0</v>
      </c>
      <c r="X180" s="49">
        <v>0</v>
      </c>
      <c r="Y180" s="50">
        <v>0</v>
      </c>
      <c r="Z180" s="50"/>
      <c r="AA180" s="49" t="b">
        <v>0</v>
      </c>
      <c r="AB180" s="49" t="b">
        <v>0</v>
      </c>
      <c r="AC180" s="53"/>
      <c r="AF180" s="49" t="s">
        <v>52</v>
      </c>
      <c r="AG180" s="49" t="s">
        <v>656</v>
      </c>
      <c r="AH180" s="49">
        <v>29</v>
      </c>
      <c r="AI180" s="51">
        <v>7.24</v>
      </c>
      <c r="AJ180" s="49">
        <v>29</v>
      </c>
      <c r="AK180" s="49">
        <v>0.9</v>
      </c>
      <c r="AL180" s="49">
        <v>2</v>
      </c>
      <c r="AM180" s="49">
        <v>0</v>
      </c>
      <c r="AN180" s="49">
        <v>7850</v>
      </c>
      <c r="AO180" s="49" t="s">
        <v>144</v>
      </c>
    </row>
    <row r="181" spans="21:41">
      <c r="U181" s="53">
        <v>57</v>
      </c>
      <c r="V181" s="51">
        <v>74.87</v>
      </c>
      <c r="W181" s="49">
        <v>0</v>
      </c>
      <c r="X181" s="49">
        <v>0</v>
      </c>
      <c r="Y181" s="50">
        <v>0</v>
      </c>
      <c r="Z181" s="50"/>
      <c r="AA181" s="49" t="b">
        <v>0</v>
      </c>
      <c r="AB181" s="49" t="b">
        <v>0</v>
      </c>
      <c r="AC181" s="53"/>
      <c r="AF181" s="49" t="s">
        <v>52</v>
      </c>
      <c r="AG181" s="49" t="s">
        <v>657</v>
      </c>
      <c r="AH181" s="49">
        <v>29</v>
      </c>
      <c r="AI181" s="51">
        <v>7.24</v>
      </c>
      <c r="AJ181" s="49">
        <v>29</v>
      </c>
      <c r="AK181" s="49">
        <v>0.9</v>
      </c>
      <c r="AL181" s="49">
        <v>2</v>
      </c>
      <c r="AM181" s="49">
        <v>0</v>
      </c>
      <c r="AN181" s="49">
        <v>7850</v>
      </c>
      <c r="AO181" s="49" t="s">
        <v>144</v>
      </c>
    </row>
    <row r="182" spans="21:41">
      <c r="U182" s="53">
        <v>58</v>
      </c>
      <c r="V182" s="51">
        <v>72.11</v>
      </c>
      <c r="W182" s="49">
        <v>0</v>
      </c>
      <c r="X182" s="49">
        <v>0</v>
      </c>
      <c r="Y182" s="50">
        <v>0</v>
      </c>
      <c r="Z182" s="50"/>
      <c r="AA182" s="49" t="b">
        <v>0</v>
      </c>
      <c r="AB182" s="49" t="b">
        <v>0</v>
      </c>
      <c r="AC182" s="53"/>
      <c r="AF182" s="49" t="s">
        <v>52</v>
      </c>
      <c r="AG182" s="49" t="s">
        <v>658</v>
      </c>
      <c r="AH182" s="49">
        <v>30</v>
      </c>
      <c r="AI182" s="51">
        <v>7.37</v>
      </c>
      <c r="AJ182" s="49">
        <v>29</v>
      </c>
      <c r="AK182" s="49">
        <v>0.9</v>
      </c>
      <c r="AL182" s="49">
        <v>2</v>
      </c>
      <c r="AM182" s="49">
        <v>0</v>
      </c>
      <c r="AN182" s="49">
        <v>7850</v>
      </c>
      <c r="AO182" s="49" t="s">
        <v>144</v>
      </c>
    </row>
    <row r="183" spans="21:41">
      <c r="U183" s="53">
        <v>59</v>
      </c>
      <c r="V183" s="51">
        <v>69.349999999999994</v>
      </c>
      <c r="W183" s="49">
        <v>0</v>
      </c>
      <c r="X183" s="49">
        <v>0</v>
      </c>
      <c r="Y183" s="50">
        <v>9326</v>
      </c>
      <c r="Z183" s="50"/>
      <c r="AA183" s="49" t="b">
        <v>0</v>
      </c>
      <c r="AB183" s="49" t="b">
        <v>0</v>
      </c>
      <c r="AC183" s="53" t="s">
        <v>858</v>
      </c>
      <c r="AF183" s="49" t="s">
        <v>52</v>
      </c>
      <c r="AG183" s="49" t="s">
        <v>659</v>
      </c>
      <c r="AH183" s="49">
        <v>30</v>
      </c>
      <c r="AI183" s="51">
        <v>7.37</v>
      </c>
      <c r="AJ183" s="49">
        <v>29</v>
      </c>
      <c r="AK183" s="49">
        <v>0.9</v>
      </c>
      <c r="AL183" s="49">
        <v>2</v>
      </c>
      <c r="AM183" s="49">
        <v>0</v>
      </c>
      <c r="AN183" s="49">
        <v>7850</v>
      </c>
      <c r="AO183" s="49" t="s">
        <v>144</v>
      </c>
    </row>
    <row r="184" spans="21:41">
      <c r="U184" s="53">
        <v>60</v>
      </c>
      <c r="V184" s="51">
        <v>66.59</v>
      </c>
      <c r="W184" s="49">
        <v>0</v>
      </c>
      <c r="X184" s="49">
        <v>0</v>
      </c>
      <c r="Y184" s="50">
        <v>0</v>
      </c>
      <c r="Z184" s="50"/>
      <c r="AA184" s="49" t="b">
        <v>0</v>
      </c>
      <c r="AB184" s="49" t="b">
        <v>0</v>
      </c>
      <c r="AC184" s="53"/>
      <c r="AF184" s="49" t="s">
        <v>52</v>
      </c>
      <c r="AG184" s="49" t="s">
        <v>660</v>
      </c>
      <c r="AH184" s="49">
        <v>31</v>
      </c>
      <c r="AI184" s="51">
        <v>7.49</v>
      </c>
      <c r="AJ184" s="49">
        <v>29</v>
      </c>
      <c r="AK184" s="49">
        <v>0.9</v>
      </c>
      <c r="AL184" s="49">
        <v>2</v>
      </c>
      <c r="AM184" s="49">
        <v>0</v>
      </c>
      <c r="AN184" s="49">
        <v>7850</v>
      </c>
      <c r="AO184" s="49" t="s">
        <v>144</v>
      </c>
    </row>
    <row r="185" spans="21:41">
      <c r="U185" s="53">
        <v>61</v>
      </c>
      <c r="V185" s="51">
        <v>63.83</v>
      </c>
      <c r="W185" s="49">
        <v>0</v>
      </c>
      <c r="X185" s="49">
        <v>0</v>
      </c>
      <c r="Y185" s="50">
        <v>0</v>
      </c>
      <c r="Z185" s="50"/>
      <c r="AA185" s="49" t="b">
        <v>0</v>
      </c>
      <c r="AB185" s="49" t="b">
        <v>0</v>
      </c>
      <c r="AC185" s="53"/>
      <c r="AF185" s="49" t="s">
        <v>52</v>
      </c>
      <c r="AG185" s="49" t="s">
        <v>661</v>
      </c>
      <c r="AH185" s="49">
        <v>31</v>
      </c>
      <c r="AI185" s="51">
        <v>7.49</v>
      </c>
      <c r="AJ185" s="49">
        <v>30</v>
      </c>
      <c r="AK185" s="49">
        <v>0.9</v>
      </c>
      <c r="AL185" s="49">
        <v>2</v>
      </c>
      <c r="AM185" s="49">
        <v>0</v>
      </c>
      <c r="AN185" s="49">
        <v>7850</v>
      </c>
      <c r="AO185" s="49" t="s">
        <v>144</v>
      </c>
    </row>
    <row r="186" spans="21:41">
      <c r="U186" s="53">
        <v>62</v>
      </c>
      <c r="V186" s="51">
        <v>61.07</v>
      </c>
      <c r="W186" s="49">
        <v>0</v>
      </c>
      <c r="X186" s="49">
        <v>0</v>
      </c>
      <c r="Y186" s="50">
        <v>0</v>
      </c>
      <c r="Z186" s="50"/>
      <c r="AA186" s="49" t="b">
        <v>0</v>
      </c>
      <c r="AB186" s="49" t="b">
        <v>0</v>
      </c>
      <c r="AC186" s="53"/>
      <c r="AF186" s="49" t="s">
        <v>52</v>
      </c>
      <c r="AG186" s="49" t="s">
        <v>662</v>
      </c>
      <c r="AH186" s="49">
        <v>32</v>
      </c>
      <c r="AI186" s="51">
        <v>7.62</v>
      </c>
      <c r="AJ186" s="49">
        <v>30</v>
      </c>
      <c r="AK186" s="49">
        <v>0.9</v>
      </c>
      <c r="AL186" s="49">
        <v>2</v>
      </c>
      <c r="AM186" s="49">
        <v>0</v>
      </c>
      <c r="AN186" s="49">
        <v>7850</v>
      </c>
      <c r="AO186" s="49" t="s">
        <v>144</v>
      </c>
    </row>
    <row r="187" spans="21:41">
      <c r="U187" s="53">
        <v>63</v>
      </c>
      <c r="V187" s="51">
        <v>58.31</v>
      </c>
      <c r="W187" s="49">
        <v>0</v>
      </c>
      <c r="X187" s="49">
        <v>0</v>
      </c>
      <c r="Y187" s="50">
        <v>0</v>
      </c>
      <c r="Z187" s="50"/>
      <c r="AA187" s="49" t="b">
        <v>0</v>
      </c>
      <c r="AB187" s="49" t="b">
        <v>0</v>
      </c>
      <c r="AC187" s="53"/>
      <c r="AF187" s="49" t="s">
        <v>52</v>
      </c>
      <c r="AG187" s="49" t="s">
        <v>663</v>
      </c>
      <c r="AH187" s="49">
        <v>32</v>
      </c>
      <c r="AI187" s="51">
        <v>7.62</v>
      </c>
      <c r="AJ187" s="49">
        <v>30</v>
      </c>
      <c r="AK187" s="49">
        <v>0.9</v>
      </c>
      <c r="AL187" s="49">
        <v>2</v>
      </c>
      <c r="AM187" s="49">
        <v>0</v>
      </c>
      <c r="AN187" s="49">
        <v>7850</v>
      </c>
      <c r="AO187" s="49" t="s">
        <v>144</v>
      </c>
    </row>
    <row r="188" spans="21:41">
      <c r="U188" s="53">
        <v>64</v>
      </c>
      <c r="V188" s="51">
        <v>55.63</v>
      </c>
      <c r="W188" s="49">
        <v>0</v>
      </c>
      <c r="X188" s="49">
        <v>0</v>
      </c>
      <c r="Y188" s="50">
        <v>0</v>
      </c>
      <c r="Z188" s="50"/>
      <c r="AA188" s="49" t="b">
        <v>0</v>
      </c>
      <c r="AB188" s="49" t="b">
        <v>0</v>
      </c>
      <c r="AC188" s="53"/>
      <c r="AF188" s="49" t="s">
        <v>52</v>
      </c>
      <c r="AG188" s="49" t="s">
        <v>664</v>
      </c>
      <c r="AH188" s="49">
        <v>33</v>
      </c>
      <c r="AI188" s="51">
        <v>7.74</v>
      </c>
      <c r="AJ188" s="49">
        <v>30</v>
      </c>
      <c r="AK188" s="49">
        <v>0.9</v>
      </c>
      <c r="AL188" s="49">
        <v>2</v>
      </c>
      <c r="AM188" s="49">
        <v>0</v>
      </c>
      <c r="AN188" s="49">
        <v>7850</v>
      </c>
      <c r="AO188" s="49" t="s">
        <v>144</v>
      </c>
    </row>
    <row r="189" spans="21:41">
      <c r="U189" s="53">
        <v>65</v>
      </c>
      <c r="V189" s="51">
        <v>55.49</v>
      </c>
      <c r="W189" s="49">
        <v>0</v>
      </c>
      <c r="X189" s="49">
        <v>0</v>
      </c>
      <c r="Y189" s="50">
        <v>19789</v>
      </c>
      <c r="Z189" s="50"/>
      <c r="AA189" s="49" t="b">
        <v>1</v>
      </c>
      <c r="AB189" s="49" t="b">
        <v>0</v>
      </c>
      <c r="AC189" s="53" t="s">
        <v>859</v>
      </c>
      <c r="AF189" s="49" t="s">
        <v>52</v>
      </c>
      <c r="AG189" s="49" t="s">
        <v>665</v>
      </c>
      <c r="AH189" s="49">
        <v>33</v>
      </c>
      <c r="AI189" s="51">
        <v>7.74</v>
      </c>
      <c r="AJ189" s="49">
        <v>30</v>
      </c>
      <c r="AK189" s="49">
        <v>0.9</v>
      </c>
      <c r="AL189" s="49">
        <v>2</v>
      </c>
      <c r="AM189" s="49">
        <v>0</v>
      </c>
      <c r="AN189" s="49">
        <v>7850</v>
      </c>
      <c r="AO189" s="49" t="s">
        <v>144</v>
      </c>
    </row>
    <row r="190" spans="21:41">
      <c r="U190" s="53">
        <v>66</v>
      </c>
      <c r="V190" s="51">
        <v>55.35</v>
      </c>
      <c r="W190" s="49">
        <v>0</v>
      </c>
      <c r="X190" s="49">
        <v>0</v>
      </c>
      <c r="Y190" s="50">
        <v>0</v>
      </c>
      <c r="Z190" s="50"/>
      <c r="AA190" s="49" t="b">
        <v>0</v>
      </c>
      <c r="AB190" s="49" t="b">
        <v>0</v>
      </c>
      <c r="AC190" s="53"/>
      <c r="AF190" s="49" t="s">
        <v>52</v>
      </c>
      <c r="AG190" s="49" t="s">
        <v>666</v>
      </c>
      <c r="AH190" s="49">
        <v>34</v>
      </c>
      <c r="AI190" s="51">
        <v>7.87</v>
      </c>
      <c r="AJ190" s="49">
        <v>30</v>
      </c>
      <c r="AK190" s="49">
        <v>0.9</v>
      </c>
      <c r="AL190" s="49">
        <v>2</v>
      </c>
      <c r="AM190" s="49">
        <v>0</v>
      </c>
      <c r="AN190" s="49">
        <v>7850</v>
      </c>
      <c r="AO190" s="49" t="s">
        <v>144</v>
      </c>
    </row>
    <row r="191" spans="21:41">
      <c r="U191" s="53">
        <v>67</v>
      </c>
      <c r="V191" s="51">
        <v>55.21</v>
      </c>
      <c r="W191" s="49">
        <v>0</v>
      </c>
      <c r="X191" s="49">
        <v>0</v>
      </c>
      <c r="Y191" s="50">
        <v>19789</v>
      </c>
      <c r="Z191" s="50"/>
      <c r="AA191" s="49" t="b">
        <v>1</v>
      </c>
      <c r="AB191" s="49" t="b">
        <v>0</v>
      </c>
      <c r="AC191" s="53" t="s">
        <v>860</v>
      </c>
      <c r="AF191" s="49" t="s">
        <v>52</v>
      </c>
      <c r="AG191" s="49" t="s">
        <v>667</v>
      </c>
      <c r="AH191" s="49">
        <v>34</v>
      </c>
      <c r="AI191" s="51">
        <v>7.87</v>
      </c>
      <c r="AJ191" s="49">
        <v>36</v>
      </c>
      <c r="AK191" s="49">
        <v>0.9</v>
      </c>
      <c r="AL191" s="49">
        <v>2</v>
      </c>
      <c r="AM191" s="49">
        <v>0</v>
      </c>
      <c r="AN191" s="49">
        <v>7850</v>
      </c>
      <c r="AO191" s="49" t="s">
        <v>144</v>
      </c>
    </row>
    <row r="192" spans="21:41">
      <c r="U192" s="53">
        <v>68</v>
      </c>
      <c r="V192" s="51">
        <v>55.07</v>
      </c>
      <c r="W192" s="49">
        <v>0</v>
      </c>
      <c r="X192" s="49">
        <v>0</v>
      </c>
      <c r="Y192" s="50">
        <v>0</v>
      </c>
      <c r="Z192" s="50"/>
      <c r="AA192" s="49" t="b">
        <v>0</v>
      </c>
      <c r="AB192" s="49" t="b">
        <v>0</v>
      </c>
      <c r="AC192" s="53"/>
      <c r="AF192" s="49" t="s">
        <v>52</v>
      </c>
      <c r="AG192" s="49" t="s">
        <v>668</v>
      </c>
      <c r="AH192" s="49">
        <v>35</v>
      </c>
      <c r="AI192" s="51">
        <v>8</v>
      </c>
      <c r="AJ192" s="49">
        <v>36</v>
      </c>
      <c r="AK192" s="49">
        <v>0.9</v>
      </c>
      <c r="AL192" s="49">
        <v>2</v>
      </c>
      <c r="AM192" s="49">
        <v>0</v>
      </c>
      <c r="AN192" s="49">
        <v>7850</v>
      </c>
      <c r="AO192" s="49" t="s">
        <v>144</v>
      </c>
    </row>
    <row r="193" spans="21:41">
      <c r="U193" s="53">
        <v>69</v>
      </c>
      <c r="V193" s="51">
        <v>53.95</v>
      </c>
      <c r="W193" s="49">
        <v>0</v>
      </c>
      <c r="X193" s="49">
        <v>0</v>
      </c>
      <c r="Y193" s="50">
        <v>9000</v>
      </c>
      <c r="Z193" s="50"/>
      <c r="AA193" s="49" t="b">
        <v>1</v>
      </c>
      <c r="AB193" s="49" t="b">
        <v>0</v>
      </c>
      <c r="AC193" s="53" t="s">
        <v>861</v>
      </c>
      <c r="AF193" s="49" t="s">
        <v>52</v>
      </c>
      <c r="AG193" s="49" t="s">
        <v>669</v>
      </c>
      <c r="AH193" s="49">
        <v>35</v>
      </c>
      <c r="AI193" s="51">
        <v>8</v>
      </c>
      <c r="AJ193" s="49">
        <v>36</v>
      </c>
      <c r="AK193" s="49">
        <v>0.9</v>
      </c>
      <c r="AL193" s="49">
        <v>2</v>
      </c>
      <c r="AM193" s="49">
        <v>0</v>
      </c>
      <c r="AN193" s="49">
        <v>7850</v>
      </c>
      <c r="AO193" s="49" t="s">
        <v>144</v>
      </c>
    </row>
    <row r="194" spans="21:41">
      <c r="U194" s="53">
        <v>70</v>
      </c>
      <c r="V194" s="51">
        <v>52.54</v>
      </c>
      <c r="W194" s="49">
        <v>0</v>
      </c>
      <c r="X194" s="49">
        <v>0</v>
      </c>
      <c r="Y194" s="50">
        <v>0</v>
      </c>
      <c r="Z194" s="50"/>
      <c r="AA194" s="49" t="b">
        <v>0</v>
      </c>
      <c r="AB194" s="49" t="b">
        <v>0</v>
      </c>
      <c r="AC194" s="53"/>
      <c r="AF194" s="49" t="s">
        <v>52</v>
      </c>
      <c r="AG194" s="49" t="s">
        <v>670</v>
      </c>
      <c r="AH194" s="49">
        <v>36</v>
      </c>
      <c r="AI194" s="51">
        <v>8</v>
      </c>
      <c r="AJ194" s="49">
        <v>36</v>
      </c>
      <c r="AK194" s="49">
        <v>0.9</v>
      </c>
      <c r="AL194" s="49">
        <v>2</v>
      </c>
      <c r="AM194" s="49">
        <v>0</v>
      </c>
      <c r="AN194" s="49">
        <v>7850</v>
      </c>
      <c r="AO194" s="49" t="s">
        <v>144</v>
      </c>
    </row>
    <row r="195" spans="21:41">
      <c r="U195" s="53">
        <v>71</v>
      </c>
      <c r="V195" s="51">
        <v>49.93</v>
      </c>
      <c r="W195" s="49">
        <v>0</v>
      </c>
      <c r="X195" s="49">
        <v>0</v>
      </c>
      <c r="Y195" s="50">
        <v>0</v>
      </c>
      <c r="Z195" s="50"/>
      <c r="AA195" s="49" t="b">
        <v>0</v>
      </c>
      <c r="AB195" s="49" t="b">
        <v>0</v>
      </c>
      <c r="AC195" s="53"/>
      <c r="AF195" s="49" t="s">
        <v>52</v>
      </c>
      <c r="AG195" s="49" t="s">
        <v>671</v>
      </c>
      <c r="AH195" s="49">
        <v>36</v>
      </c>
      <c r="AI195" s="51">
        <v>8</v>
      </c>
      <c r="AJ195" s="49">
        <v>36</v>
      </c>
      <c r="AK195" s="49">
        <v>0.9</v>
      </c>
      <c r="AL195" s="49">
        <v>2</v>
      </c>
      <c r="AM195" s="49">
        <v>0</v>
      </c>
      <c r="AN195" s="49">
        <v>7850</v>
      </c>
      <c r="AO195" s="49" t="s">
        <v>144</v>
      </c>
    </row>
    <row r="196" spans="21:41">
      <c r="U196" s="53">
        <v>72</v>
      </c>
      <c r="V196" s="51">
        <v>47.32</v>
      </c>
      <c r="W196" s="49">
        <v>0</v>
      </c>
      <c r="X196" s="49">
        <v>0</v>
      </c>
      <c r="Y196" s="50">
        <v>0</v>
      </c>
      <c r="Z196" s="50"/>
      <c r="AA196" s="49" t="b">
        <v>0</v>
      </c>
      <c r="AB196" s="49" t="b">
        <v>0</v>
      </c>
      <c r="AC196" s="53"/>
      <c r="AF196" s="49" t="s">
        <v>52</v>
      </c>
      <c r="AG196" s="49" t="s">
        <v>672</v>
      </c>
      <c r="AH196" s="49">
        <v>37</v>
      </c>
      <c r="AI196" s="51">
        <v>8</v>
      </c>
      <c r="AJ196" s="49">
        <v>36</v>
      </c>
      <c r="AK196" s="49">
        <v>0.9</v>
      </c>
      <c r="AL196" s="49">
        <v>2</v>
      </c>
      <c r="AM196" s="49">
        <v>0</v>
      </c>
      <c r="AN196" s="49">
        <v>7850</v>
      </c>
      <c r="AO196" s="49" t="s">
        <v>144</v>
      </c>
    </row>
    <row r="197" spans="21:41">
      <c r="U197" s="53">
        <v>73</v>
      </c>
      <c r="V197" s="51">
        <v>45.97</v>
      </c>
      <c r="W197" s="49">
        <v>0</v>
      </c>
      <c r="X197" s="49">
        <v>0</v>
      </c>
      <c r="Y197" s="50">
        <v>6248</v>
      </c>
      <c r="Z197" s="50"/>
      <c r="AA197" s="49" t="b">
        <v>1</v>
      </c>
      <c r="AB197" s="49" t="b">
        <v>0</v>
      </c>
      <c r="AC197" s="53" t="s">
        <v>862</v>
      </c>
      <c r="AF197" s="49" t="s">
        <v>52</v>
      </c>
      <c r="AG197" s="49" t="s">
        <v>673</v>
      </c>
      <c r="AH197" s="49">
        <v>37</v>
      </c>
      <c r="AI197" s="51">
        <v>8</v>
      </c>
      <c r="AJ197" s="49">
        <v>36</v>
      </c>
      <c r="AK197" s="49">
        <v>0.9</v>
      </c>
      <c r="AL197" s="49">
        <v>2</v>
      </c>
      <c r="AM197" s="49">
        <v>0</v>
      </c>
      <c r="AN197" s="49">
        <v>7850</v>
      </c>
      <c r="AO197" s="49" t="s">
        <v>144</v>
      </c>
    </row>
    <row r="198" spans="21:41">
      <c r="U198" s="53">
        <v>74</v>
      </c>
      <c r="V198" s="51">
        <v>44.72</v>
      </c>
      <c r="W198" s="49">
        <v>0</v>
      </c>
      <c r="X198" s="49">
        <v>0</v>
      </c>
      <c r="Y198" s="50">
        <v>0</v>
      </c>
      <c r="Z198" s="50"/>
      <c r="AA198" s="49" t="b">
        <v>0</v>
      </c>
      <c r="AB198" s="49" t="b">
        <v>0</v>
      </c>
      <c r="AC198" s="53"/>
      <c r="AF198" s="49" t="s">
        <v>52</v>
      </c>
      <c r="AG198" s="49" t="s">
        <v>674</v>
      </c>
      <c r="AH198" s="49">
        <v>38</v>
      </c>
      <c r="AI198" s="51">
        <v>8</v>
      </c>
      <c r="AJ198" s="49">
        <v>36</v>
      </c>
      <c r="AK198" s="49">
        <v>0.9</v>
      </c>
      <c r="AL198" s="49">
        <v>2</v>
      </c>
      <c r="AM198" s="49">
        <v>0</v>
      </c>
      <c r="AN198" s="49">
        <v>7850</v>
      </c>
      <c r="AO198" s="49" t="s">
        <v>144</v>
      </c>
    </row>
    <row r="199" spans="21:41">
      <c r="U199" s="53">
        <v>75</v>
      </c>
      <c r="V199" s="51">
        <v>42.11</v>
      </c>
      <c r="W199" s="49">
        <v>0</v>
      </c>
      <c r="X199" s="49">
        <v>0</v>
      </c>
      <c r="Y199" s="50">
        <v>0</v>
      </c>
      <c r="Z199" s="50"/>
      <c r="AA199" s="49" t="b">
        <v>0</v>
      </c>
      <c r="AB199" s="49" t="b">
        <v>0</v>
      </c>
      <c r="AC199" s="53"/>
      <c r="AF199" s="49" t="s">
        <v>52</v>
      </c>
      <c r="AG199" s="49" t="s">
        <v>675</v>
      </c>
      <c r="AH199" s="49">
        <v>38</v>
      </c>
      <c r="AI199" s="51">
        <v>8</v>
      </c>
      <c r="AJ199" s="49">
        <v>36</v>
      </c>
      <c r="AK199" s="49">
        <v>0.9</v>
      </c>
      <c r="AL199" s="49">
        <v>2</v>
      </c>
      <c r="AM199" s="49">
        <v>0</v>
      </c>
      <c r="AN199" s="49">
        <v>7850</v>
      </c>
      <c r="AO199" s="49" t="s">
        <v>144</v>
      </c>
    </row>
    <row r="200" spans="21:41">
      <c r="U200" s="53">
        <v>76</v>
      </c>
      <c r="V200" s="51">
        <v>39.5</v>
      </c>
      <c r="W200" s="49">
        <v>0</v>
      </c>
      <c r="X200" s="49">
        <v>0</v>
      </c>
      <c r="Y200" s="50">
        <v>0</v>
      </c>
      <c r="Z200" s="50"/>
      <c r="AA200" s="49" t="b">
        <v>0</v>
      </c>
      <c r="AB200" s="49" t="b">
        <v>0</v>
      </c>
      <c r="AC200" s="53"/>
      <c r="AF200" s="49" t="s">
        <v>52</v>
      </c>
      <c r="AG200" s="49" t="s">
        <v>676</v>
      </c>
      <c r="AH200" s="49">
        <v>39</v>
      </c>
      <c r="AI200" s="51">
        <v>8</v>
      </c>
      <c r="AJ200" s="49">
        <v>36</v>
      </c>
      <c r="AK200" s="49">
        <v>0.9</v>
      </c>
      <c r="AL200" s="49">
        <v>2</v>
      </c>
      <c r="AM200" s="49">
        <v>0</v>
      </c>
      <c r="AN200" s="49">
        <v>7850</v>
      </c>
      <c r="AO200" s="49" t="s">
        <v>144</v>
      </c>
    </row>
    <row r="201" spans="21:41">
      <c r="U201" s="53">
        <v>77</v>
      </c>
      <c r="V201" s="51">
        <v>36.79</v>
      </c>
      <c r="W201" s="49">
        <v>0</v>
      </c>
      <c r="X201" s="49">
        <v>0</v>
      </c>
      <c r="Y201" s="50">
        <v>0</v>
      </c>
      <c r="Z201" s="50"/>
      <c r="AA201" s="49" t="b">
        <v>0</v>
      </c>
      <c r="AB201" s="49" t="b">
        <v>0</v>
      </c>
      <c r="AC201" s="53"/>
      <c r="AF201" s="49" t="s">
        <v>52</v>
      </c>
      <c r="AG201" s="49" t="s">
        <v>677</v>
      </c>
      <c r="AH201" s="49">
        <v>39</v>
      </c>
      <c r="AI201" s="51">
        <v>8</v>
      </c>
      <c r="AJ201" s="49">
        <v>33</v>
      </c>
      <c r="AK201" s="49">
        <v>0.9</v>
      </c>
      <c r="AL201" s="49">
        <v>2</v>
      </c>
      <c r="AM201" s="49">
        <v>0</v>
      </c>
      <c r="AN201" s="49">
        <v>7850</v>
      </c>
      <c r="AO201" s="49" t="s">
        <v>144</v>
      </c>
    </row>
    <row r="202" spans="21:41">
      <c r="U202" s="53">
        <v>78</v>
      </c>
      <c r="V202" s="51">
        <v>36.590000000000003</v>
      </c>
      <c r="W202" s="49">
        <v>0</v>
      </c>
      <c r="X202" s="49">
        <v>0</v>
      </c>
      <c r="Y202" s="50">
        <v>33576</v>
      </c>
      <c r="Z202" s="50"/>
      <c r="AA202" s="49" t="b">
        <v>0</v>
      </c>
      <c r="AB202" s="49" t="b">
        <v>0</v>
      </c>
      <c r="AC202" s="53" t="s">
        <v>863</v>
      </c>
      <c r="AF202" s="49" t="s">
        <v>52</v>
      </c>
      <c r="AG202" s="49" t="s">
        <v>678</v>
      </c>
      <c r="AH202" s="49">
        <v>40</v>
      </c>
      <c r="AI202" s="51">
        <v>8</v>
      </c>
      <c r="AJ202" s="49">
        <v>33</v>
      </c>
      <c r="AK202" s="49">
        <v>0.9</v>
      </c>
      <c r="AL202" s="49">
        <v>2</v>
      </c>
      <c r="AM202" s="49">
        <v>0</v>
      </c>
      <c r="AN202" s="49">
        <v>7850</v>
      </c>
      <c r="AO202" s="49" t="s">
        <v>144</v>
      </c>
    </row>
    <row r="203" spans="21:41">
      <c r="U203" s="53">
        <v>79</v>
      </c>
      <c r="V203" s="51">
        <v>36.28</v>
      </c>
      <c r="W203" s="49">
        <v>0</v>
      </c>
      <c r="X203" s="49">
        <v>0</v>
      </c>
      <c r="Y203" s="50">
        <v>24324</v>
      </c>
      <c r="Z203" s="50"/>
      <c r="AA203" s="49" t="b">
        <v>1</v>
      </c>
      <c r="AB203" s="49" t="b">
        <v>0</v>
      </c>
      <c r="AC203" s="53" t="s">
        <v>864</v>
      </c>
      <c r="AF203" s="49" t="s">
        <v>52</v>
      </c>
      <c r="AG203" s="49" t="s">
        <v>679</v>
      </c>
      <c r="AH203" s="49">
        <v>40</v>
      </c>
      <c r="AI203" s="51">
        <v>8</v>
      </c>
      <c r="AJ203" s="49">
        <v>34</v>
      </c>
      <c r="AK203" s="49">
        <v>0.9</v>
      </c>
      <c r="AL203" s="49">
        <v>2</v>
      </c>
      <c r="AM203" s="49">
        <v>0</v>
      </c>
      <c r="AN203" s="49">
        <v>7850</v>
      </c>
      <c r="AO203" s="49" t="s">
        <v>144</v>
      </c>
    </row>
    <row r="204" spans="21:41">
      <c r="U204" s="53">
        <v>80</v>
      </c>
      <c r="V204" s="51">
        <v>35.979999999999997</v>
      </c>
      <c r="W204" s="49">
        <v>0</v>
      </c>
      <c r="X204" s="49">
        <v>0</v>
      </c>
      <c r="Y204" s="50">
        <v>0</v>
      </c>
      <c r="Z204" s="50"/>
      <c r="AA204" s="49" t="b">
        <v>0</v>
      </c>
      <c r="AB204" s="49" t="b">
        <v>0</v>
      </c>
      <c r="AC204" s="53"/>
      <c r="AF204" s="49" t="s">
        <v>52</v>
      </c>
      <c r="AG204" s="49" t="s">
        <v>680</v>
      </c>
      <c r="AH204" s="49">
        <v>41</v>
      </c>
      <c r="AI204" s="51">
        <v>8</v>
      </c>
      <c r="AJ204" s="49">
        <v>34</v>
      </c>
      <c r="AK204" s="49">
        <v>0.9</v>
      </c>
      <c r="AL204" s="49">
        <v>2</v>
      </c>
      <c r="AM204" s="49">
        <v>0</v>
      </c>
      <c r="AN204" s="49">
        <v>7850</v>
      </c>
      <c r="AO204" s="49" t="s">
        <v>144</v>
      </c>
    </row>
    <row r="205" spans="21:41">
      <c r="U205" s="53">
        <v>81</v>
      </c>
      <c r="V205" s="51">
        <v>35.35</v>
      </c>
      <c r="W205" s="49">
        <v>0</v>
      </c>
      <c r="X205" s="49">
        <v>0</v>
      </c>
      <c r="Y205" s="50">
        <v>13950</v>
      </c>
      <c r="Z205" s="50"/>
      <c r="AA205" s="49" t="b">
        <v>1</v>
      </c>
      <c r="AB205" s="49" t="b">
        <v>0</v>
      </c>
      <c r="AC205" s="53" t="s">
        <v>865</v>
      </c>
      <c r="AF205" s="49" t="s">
        <v>52</v>
      </c>
      <c r="AG205" s="49" t="s">
        <v>681</v>
      </c>
      <c r="AH205" s="49">
        <v>41</v>
      </c>
      <c r="AI205" s="51">
        <v>8</v>
      </c>
      <c r="AJ205" s="49">
        <v>35</v>
      </c>
      <c r="AK205" s="49">
        <v>0.9</v>
      </c>
      <c r="AL205" s="49">
        <v>2</v>
      </c>
      <c r="AM205" s="49">
        <v>0</v>
      </c>
      <c r="AN205" s="49">
        <v>7850</v>
      </c>
      <c r="AO205" s="49" t="s">
        <v>144</v>
      </c>
    </row>
    <row r="206" spans="21:41">
      <c r="U206" s="53">
        <v>82</v>
      </c>
      <c r="V206" s="51">
        <v>33.36</v>
      </c>
      <c r="W206" s="49">
        <v>0</v>
      </c>
      <c r="X206" s="49">
        <v>0</v>
      </c>
      <c r="Y206" s="50">
        <v>0</v>
      </c>
      <c r="Z206" s="50"/>
      <c r="AA206" s="49" t="b">
        <v>0</v>
      </c>
      <c r="AB206" s="49" t="b">
        <v>0</v>
      </c>
      <c r="AC206" s="53"/>
      <c r="AF206" s="49" t="s">
        <v>52</v>
      </c>
      <c r="AG206" s="49" t="s">
        <v>682</v>
      </c>
      <c r="AH206" s="49">
        <v>42</v>
      </c>
      <c r="AI206" s="51">
        <v>8</v>
      </c>
      <c r="AJ206" s="49">
        <v>35</v>
      </c>
      <c r="AK206" s="49">
        <v>0.9</v>
      </c>
      <c r="AL206" s="49">
        <v>2</v>
      </c>
      <c r="AM206" s="49">
        <v>0</v>
      </c>
      <c r="AN206" s="49">
        <v>7850</v>
      </c>
      <c r="AO206" s="49" t="s">
        <v>144</v>
      </c>
    </row>
    <row r="207" spans="21:41">
      <c r="U207" s="53">
        <v>83</v>
      </c>
      <c r="V207" s="51">
        <v>30.43</v>
      </c>
      <c r="W207" s="49">
        <v>0</v>
      </c>
      <c r="X207" s="49">
        <v>0</v>
      </c>
      <c r="Y207" s="50">
        <v>0</v>
      </c>
      <c r="Z207" s="50"/>
      <c r="AA207" s="49" t="b">
        <v>0</v>
      </c>
      <c r="AB207" s="49" t="b">
        <v>0</v>
      </c>
      <c r="AC207" s="53"/>
      <c r="AF207" s="49" t="s">
        <v>52</v>
      </c>
      <c r="AG207" s="49" t="s">
        <v>683</v>
      </c>
      <c r="AH207" s="49">
        <v>42</v>
      </c>
      <c r="AI207" s="51">
        <v>8</v>
      </c>
      <c r="AJ207" s="49">
        <v>36</v>
      </c>
      <c r="AK207" s="49">
        <v>0.9</v>
      </c>
      <c r="AL207" s="49">
        <v>2</v>
      </c>
      <c r="AM207" s="49">
        <v>0</v>
      </c>
      <c r="AN207" s="49">
        <v>7850</v>
      </c>
      <c r="AO207" s="49" t="s">
        <v>144</v>
      </c>
    </row>
    <row r="208" spans="21:41">
      <c r="U208" s="53">
        <v>84</v>
      </c>
      <c r="V208" s="51">
        <v>29.03</v>
      </c>
      <c r="W208" s="49">
        <v>0</v>
      </c>
      <c r="X208" s="49">
        <v>0</v>
      </c>
      <c r="Y208" s="50">
        <v>6504</v>
      </c>
      <c r="Z208" s="50"/>
      <c r="AA208" s="49" t="b">
        <v>1</v>
      </c>
      <c r="AB208" s="49" t="b">
        <v>0</v>
      </c>
      <c r="AC208" s="53" t="s">
        <v>866</v>
      </c>
      <c r="AF208" s="49" t="s">
        <v>52</v>
      </c>
      <c r="AG208" s="49" t="s">
        <v>684</v>
      </c>
      <c r="AH208" s="49">
        <v>43</v>
      </c>
      <c r="AI208" s="51">
        <v>8</v>
      </c>
      <c r="AJ208" s="49">
        <v>36</v>
      </c>
      <c r="AK208" s="49">
        <v>0.9</v>
      </c>
      <c r="AL208" s="49">
        <v>2</v>
      </c>
      <c r="AM208" s="49">
        <v>0</v>
      </c>
      <c r="AN208" s="49">
        <v>7850</v>
      </c>
      <c r="AO208" s="49" t="s">
        <v>144</v>
      </c>
    </row>
    <row r="209" spans="21:41">
      <c r="U209" s="53">
        <v>85</v>
      </c>
      <c r="V209" s="51">
        <v>27.5</v>
      </c>
      <c r="W209" s="49">
        <v>0</v>
      </c>
      <c r="X209" s="49">
        <v>0</v>
      </c>
      <c r="Y209" s="50">
        <v>0</v>
      </c>
      <c r="Z209" s="50"/>
      <c r="AA209" s="49" t="b">
        <v>0</v>
      </c>
      <c r="AB209" s="49" t="b">
        <v>0</v>
      </c>
      <c r="AC209" s="53"/>
      <c r="AF209" s="49" t="s">
        <v>52</v>
      </c>
      <c r="AG209" s="49" t="s">
        <v>685</v>
      </c>
      <c r="AH209" s="49">
        <v>43</v>
      </c>
      <c r="AI209" s="51">
        <v>8</v>
      </c>
      <c r="AJ209" s="49">
        <v>37</v>
      </c>
      <c r="AK209" s="49">
        <v>0.9</v>
      </c>
      <c r="AL209" s="49">
        <v>2</v>
      </c>
      <c r="AM209" s="49">
        <v>0</v>
      </c>
      <c r="AN209" s="49">
        <v>7850</v>
      </c>
      <c r="AO209" s="49" t="s">
        <v>144</v>
      </c>
    </row>
    <row r="210" spans="21:41">
      <c r="U210" s="53">
        <v>86</v>
      </c>
      <c r="V210" s="51">
        <v>25.92</v>
      </c>
      <c r="W210" s="49">
        <v>0</v>
      </c>
      <c r="X210" s="49">
        <v>0</v>
      </c>
      <c r="Y210" s="50">
        <v>0</v>
      </c>
      <c r="Z210" s="50"/>
      <c r="AA210" s="49" t="b">
        <v>0</v>
      </c>
      <c r="AB210" s="49" t="b">
        <v>0</v>
      </c>
      <c r="AC210" s="53"/>
      <c r="AF210" s="49" t="s">
        <v>52</v>
      </c>
      <c r="AG210" s="49" t="s">
        <v>686</v>
      </c>
      <c r="AH210" s="49">
        <v>44</v>
      </c>
      <c r="AI210" s="51">
        <v>8</v>
      </c>
      <c r="AJ210" s="49">
        <v>37</v>
      </c>
      <c r="AK210" s="49">
        <v>0.9</v>
      </c>
      <c r="AL210" s="49">
        <v>2</v>
      </c>
      <c r="AM210" s="49">
        <v>0</v>
      </c>
      <c r="AN210" s="49">
        <v>7850</v>
      </c>
      <c r="AO210" s="49" t="s">
        <v>144</v>
      </c>
    </row>
    <row r="211" spans="21:41">
      <c r="U211" s="53">
        <v>87</v>
      </c>
      <c r="V211" s="51">
        <v>24.87</v>
      </c>
      <c r="W211" s="49">
        <v>0</v>
      </c>
      <c r="X211" s="49">
        <v>0</v>
      </c>
      <c r="Y211" s="50">
        <v>3000</v>
      </c>
      <c r="Z211" s="50"/>
      <c r="AA211" s="49" t="b">
        <v>1</v>
      </c>
      <c r="AB211" s="49" t="b">
        <v>0</v>
      </c>
      <c r="AC211" s="53" t="s">
        <v>867</v>
      </c>
      <c r="AF211" s="49" t="s">
        <v>52</v>
      </c>
      <c r="AG211" s="49" t="s">
        <v>687</v>
      </c>
      <c r="AH211" s="49">
        <v>44</v>
      </c>
      <c r="AI211" s="51">
        <v>8</v>
      </c>
      <c r="AJ211" s="49">
        <v>37</v>
      </c>
      <c r="AK211" s="49">
        <v>0.9</v>
      </c>
      <c r="AL211" s="49">
        <v>2</v>
      </c>
      <c r="AM211" s="49">
        <v>0</v>
      </c>
      <c r="AN211" s="49">
        <v>7850</v>
      </c>
      <c r="AO211" s="49" t="s">
        <v>144</v>
      </c>
    </row>
    <row r="212" spans="21:41">
      <c r="U212" s="53">
        <v>88</v>
      </c>
      <c r="V212" s="51">
        <v>23.4</v>
      </c>
      <c r="W212" s="49">
        <v>0</v>
      </c>
      <c r="X212" s="49">
        <v>0</v>
      </c>
      <c r="Y212" s="50">
        <v>12598</v>
      </c>
      <c r="Z212" s="50"/>
      <c r="AA212" s="49" t="b">
        <v>1</v>
      </c>
      <c r="AB212" s="49" t="b">
        <v>0</v>
      </c>
      <c r="AC212" s="53" t="s">
        <v>868</v>
      </c>
      <c r="AF212" s="49" t="s">
        <v>52</v>
      </c>
      <c r="AG212" s="49" t="s">
        <v>688</v>
      </c>
      <c r="AH212" s="49">
        <v>45</v>
      </c>
      <c r="AI212" s="51">
        <v>8</v>
      </c>
      <c r="AJ212" s="49">
        <v>37</v>
      </c>
      <c r="AK212" s="49">
        <v>0.9</v>
      </c>
      <c r="AL212" s="49">
        <v>2</v>
      </c>
      <c r="AM212" s="49">
        <v>0</v>
      </c>
      <c r="AN212" s="49">
        <v>7850</v>
      </c>
      <c r="AO212" s="49" t="s">
        <v>144</v>
      </c>
    </row>
    <row r="213" spans="21:41">
      <c r="U213" s="53">
        <v>89</v>
      </c>
      <c r="V213" s="51">
        <v>22.96</v>
      </c>
      <c r="W213" s="49">
        <v>0</v>
      </c>
      <c r="X213" s="49">
        <v>0</v>
      </c>
      <c r="Y213" s="50">
        <v>0</v>
      </c>
      <c r="Z213" s="50"/>
      <c r="AA213" s="49" t="b">
        <v>0</v>
      </c>
      <c r="AB213" s="49" t="b">
        <v>0</v>
      </c>
      <c r="AC213" s="53"/>
      <c r="AF213" s="49" t="s">
        <v>52</v>
      </c>
      <c r="AG213" s="49" t="s">
        <v>689</v>
      </c>
      <c r="AH213" s="49">
        <v>45</v>
      </c>
      <c r="AI213" s="51">
        <v>8</v>
      </c>
      <c r="AJ213" s="49">
        <v>38</v>
      </c>
      <c r="AK213" s="49">
        <v>0.9</v>
      </c>
      <c r="AL213" s="49">
        <v>2</v>
      </c>
      <c r="AM213" s="49">
        <v>0</v>
      </c>
      <c r="AN213" s="49">
        <v>7850</v>
      </c>
      <c r="AO213" s="49" t="s">
        <v>144</v>
      </c>
    </row>
    <row r="214" spans="21:41">
      <c r="U214" s="53">
        <v>90</v>
      </c>
      <c r="V214" s="51">
        <v>21.71</v>
      </c>
      <c r="W214" s="49">
        <v>0</v>
      </c>
      <c r="X214" s="49">
        <v>0</v>
      </c>
      <c r="Y214" s="50">
        <v>0</v>
      </c>
      <c r="Z214" s="50"/>
      <c r="AA214" s="49" t="b">
        <v>0</v>
      </c>
      <c r="AB214" s="49" t="b">
        <v>0</v>
      </c>
      <c r="AC214" s="53"/>
      <c r="AF214" s="49" t="s">
        <v>52</v>
      </c>
      <c r="AG214" s="49" t="s">
        <v>690</v>
      </c>
      <c r="AH214" s="49">
        <v>46</v>
      </c>
      <c r="AI214" s="51">
        <v>8</v>
      </c>
      <c r="AJ214" s="49">
        <v>38</v>
      </c>
      <c r="AK214" s="49">
        <v>0.9</v>
      </c>
      <c r="AL214" s="49">
        <v>2</v>
      </c>
      <c r="AM214" s="49">
        <v>0</v>
      </c>
      <c r="AN214" s="49">
        <v>7850</v>
      </c>
      <c r="AO214" s="49" t="s">
        <v>144</v>
      </c>
    </row>
    <row r="215" spans="21:41">
      <c r="U215" s="53">
        <v>91</v>
      </c>
      <c r="V215" s="51">
        <v>21.59</v>
      </c>
      <c r="W215" s="49">
        <v>0</v>
      </c>
      <c r="X215" s="49">
        <v>0</v>
      </c>
      <c r="Y215" s="50">
        <v>40072</v>
      </c>
      <c r="Z215" s="50"/>
      <c r="AA215" s="49" t="b">
        <v>1</v>
      </c>
      <c r="AB215" s="49" t="b">
        <v>0</v>
      </c>
      <c r="AC215" s="53" t="s">
        <v>869</v>
      </c>
      <c r="AF215" s="49" t="s">
        <v>52</v>
      </c>
      <c r="AG215" s="49" t="s">
        <v>691</v>
      </c>
      <c r="AH215" s="49">
        <v>46</v>
      </c>
      <c r="AI215" s="51">
        <v>8</v>
      </c>
      <c r="AJ215" s="49">
        <v>39</v>
      </c>
      <c r="AK215" s="49">
        <v>0.9</v>
      </c>
      <c r="AL215" s="49">
        <v>2</v>
      </c>
      <c r="AM215" s="49">
        <v>0</v>
      </c>
      <c r="AN215" s="49">
        <v>7850</v>
      </c>
      <c r="AO215" s="49" t="s">
        <v>144</v>
      </c>
    </row>
    <row r="216" spans="21:41">
      <c r="U216" s="53">
        <v>92</v>
      </c>
      <c r="V216" s="51">
        <v>21.47</v>
      </c>
      <c r="W216" s="49">
        <v>0</v>
      </c>
      <c r="X216" s="49">
        <v>0</v>
      </c>
      <c r="Y216" s="50">
        <v>63667</v>
      </c>
      <c r="Z216" s="50"/>
      <c r="AA216" s="49" t="b">
        <v>0</v>
      </c>
      <c r="AB216" s="49" t="b">
        <v>0</v>
      </c>
      <c r="AC216" s="53" t="s">
        <v>870</v>
      </c>
      <c r="AF216" s="49" t="s">
        <v>52</v>
      </c>
      <c r="AG216" s="49" t="s">
        <v>692</v>
      </c>
      <c r="AH216" s="49">
        <v>47</v>
      </c>
      <c r="AI216" s="51">
        <v>8</v>
      </c>
      <c r="AJ216" s="49">
        <v>39</v>
      </c>
      <c r="AK216" s="49">
        <v>0.9</v>
      </c>
      <c r="AL216" s="49">
        <v>2</v>
      </c>
      <c r="AM216" s="49">
        <v>0</v>
      </c>
      <c r="AN216" s="49">
        <v>7850</v>
      </c>
      <c r="AO216" s="49" t="s">
        <v>144</v>
      </c>
    </row>
    <row r="217" spans="21:41">
      <c r="U217" s="53">
        <v>93</v>
      </c>
      <c r="V217" s="51">
        <v>20.700000000000003</v>
      </c>
      <c r="W217" s="49">
        <v>0</v>
      </c>
      <c r="X217" s="49">
        <v>0</v>
      </c>
      <c r="Y217" s="50">
        <v>21620</v>
      </c>
      <c r="Z217" s="50"/>
      <c r="AA217" s="49" t="b">
        <v>1</v>
      </c>
      <c r="AB217" s="49" t="b">
        <v>0</v>
      </c>
      <c r="AC217" s="53" t="s">
        <v>871</v>
      </c>
      <c r="AF217" s="49" t="s">
        <v>52</v>
      </c>
      <c r="AG217" s="49" t="s">
        <v>693</v>
      </c>
      <c r="AH217" s="49">
        <v>47</v>
      </c>
      <c r="AI217" s="51">
        <v>8</v>
      </c>
      <c r="AJ217" s="49">
        <v>40</v>
      </c>
      <c r="AK217" s="49">
        <v>0.9</v>
      </c>
      <c r="AL217" s="49">
        <v>2</v>
      </c>
      <c r="AM217" s="49">
        <v>0</v>
      </c>
      <c r="AN217" s="49">
        <v>7850</v>
      </c>
      <c r="AO217" s="49" t="s">
        <v>144</v>
      </c>
    </row>
    <row r="218" spans="21:41">
      <c r="U218" s="53">
        <v>94</v>
      </c>
      <c r="V218" s="51">
        <v>20.100000000000001</v>
      </c>
      <c r="W218" s="49">
        <v>0</v>
      </c>
      <c r="X218" s="49">
        <v>0</v>
      </c>
      <c r="Y218" s="50">
        <v>4920</v>
      </c>
      <c r="Z218" s="50"/>
      <c r="AA218" s="49" t="b">
        <v>1</v>
      </c>
      <c r="AB218" s="49" t="b">
        <v>0</v>
      </c>
      <c r="AC218" s="53" t="s">
        <v>872</v>
      </c>
      <c r="AF218" s="49" t="s">
        <v>52</v>
      </c>
      <c r="AG218" s="49" t="s">
        <v>694</v>
      </c>
      <c r="AH218" s="49">
        <v>48</v>
      </c>
      <c r="AI218" s="51">
        <v>8</v>
      </c>
      <c r="AJ218" s="49">
        <v>40</v>
      </c>
      <c r="AK218" s="49">
        <v>0.9</v>
      </c>
      <c r="AL218" s="49">
        <v>2</v>
      </c>
      <c r="AM218" s="49">
        <v>0</v>
      </c>
      <c r="AN218" s="49">
        <v>7850</v>
      </c>
      <c r="AO218" s="49" t="s">
        <v>144</v>
      </c>
    </row>
    <row r="219" spans="21:41">
      <c r="U219" s="53">
        <v>95</v>
      </c>
      <c r="V219" s="51">
        <v>17.5</v>
      </c>
      <c r="W219" s="49">
        <v>0</v>
      </c>
      <c r="X219" s="49">
        <v>0</v>
      </c>
      <c r="Y219" s="50">
        <v>0</v>
      </c>
      <c r="Z219" s="50"/>
      <c r="AA219" s="49" t="b">
        <v>0</v>
      </c>
      <c r="AB219" s="49" t="b">
        <v>0</v>
      </c>
      <c r="AC219" s="53"/>
      <c r="AF219" s="49" t="s">
        <v>52</v>
      </c>
      <c r="AG219" s="49" t="s">
        <v>695</v>
      </c>
      <c r="AH219" s="49">
        <v>48</v>
      </c>
      <c r="AI219" s="51">
        <v>8.01</v>
      </c>
      <c r="AJ219" s="49">
        <v>42</v>
      </c>
      <c r="AK219" s="49">
        <v>0.9</v>
      </c>
      <c r="AL219" s="49">
        <v>2</v>
      </c>
      <c r="AM219" s="49">
        <v>0</v>
      </c>
      <c r="AN219" s="49">
        <v>7850</v>
      </c>
      <c r="AO219" s="49" t="s">
        <v>144</v>
      </c>
    </row>
    <row r="220" spans="21:41">
      <c r="U220" s="53">
        <v>96</v>
      </c>
      <c r="V220" s="51">
        <v>14</v>
      </c>
      <c r="W220" s="49">
        <v>0</v>
      </c>
      <c r="X220" s="49">
        <v>0</v>
      </c>
      <c r="Y220" s="50">
        <v>4770</v>
      </c>
      <c r="Z220" s="50"/>
      <c r="AA220" s="49" t="b">
        <v>1</v>
      </c>
      <c r="AB220" s="49" t="b">
        <v>0</v>
      </c>
      <c r="AC220" s="53" t="s">
        <v>873</v>
      </c>
      <c r="AF220" s="49" t="s">
        <v>52</v>
      </c>
      <c r="AG220" s="49" t="s">
        <v>696</v>
      </c>
      <c r="AH220" s="49">
        <v>49</v>
      </c>
      <c r="AI220" s="51">
        <v>8.01</v>
      </c>
      <c r="AJ220" s="49">
        <v>42</v>
      </c>
      <c r="AK220" s="49">
        <v>0.9</v>
      </c>
      <c r="AL220" s="49">
        <v>2</v>
      </c>
      <c r="AM220" s="49">
        <v>0</v>
      </c>
      <c r="AN220" s="49">
        <v>7850</v>
      </c>
      <c r="AO220" s="49" t="s">
        <v>144</v>
      </c>
    </row>
    <row r="221" spans="21:41">
      <c r="U221" s="53">
        <v>97</v>
      </c>
      <c r="V221" s="51">
        <v>13.5</v>
      </c>
      <c r="W221" s="49">
        <v>0</v>
      </c>
      <c r="X221" s="49">
        <v>0</v>
      </c>
      <c r="Y221" s="50">
        <v>0</v>
      </c>
      <c r="Z221" s="50"/>
      <c r="AA221" s="49" t="b">
        <v>0</v>
      </c>
      <c r="AB221" s="49" t="b">
        <v>0</v>
      </c>
      <c r="AC221" s="53"/>
      <c r="AF221" s="49" t="s">
        <v>52</v>
      </c>
      <c r="AG221" s="49" t="s">
        <v>697</v>
      </c>
      <c r="AH221" s="49">
        <v>49</v>
      </c>
      <c r="AI221" s="51">
        <v>8.02</v>
      </c>
      <c r="AJ221" s="49">
        <v>54</v>
      </c>
      <c r="AK221" s="49">
        <v>0.9</v>
      </c>
      <c r="AL221" s="49">
        <v>2</v>
      </c>
      <c r="AM221" s="49">
        <v>0</v>
      </c>
      <c r="AN221" s="49">
        <v>7850</v>
      </c>
      <c r="AO221" s="49" t="s">
        <v>144</v>
      </c>
    </row>
    <row r="222" spans="21:41">
      <c r="U222" s="53">
        <v>98</v>
      </c>
      <c r="V222" s="51">
        <v>9.5</v>
      </c>
      <c r="W222" s="49">
        <v>0</v>
      </c>
      <c r="X222" s="49">
        <v>0</v>
      </c>
      <c r="Y222" s="50">
        <v>0</v>
      </c>
      <c r="Z222" s="50"/>
      <c r="AA222" s="49" t="b">
        <v>0</v>
      </c>
      <c r="AB222" s="49" t="b">
        <v>0</v>
      </c>
      <c r="AC222" s="53"/>
      <c r="AF222" s="49" t="s">
        <v>52</v>
      </c>
      <c r="AG222" s="49" t="s">
        <v>698</v>
      </c>
      <c r="AH222" s="49">
        <v>50</v>
      </c>
      <c r="AI222" s="51">
        <v>8</v>
      </c>
      <c r="AJ222" s="49">
        <v>54</v>
      </c>
      <c r="AK222" s="49">
        <v>0.9</v>
      </c>
      <c r="AL222" s="49">
        <v>2</v>
      </c>
      <c r="AM222" s="49">
        <v>0</v>
      </c>
      <c r="AN222" s="49">
        <v>7850</v>
      </c>
      <c r="AO222" s="49" t="s">
        <v>144</v>
      </c>
    </row>
    <row r="223" spans="21:41">
      <c r="U223" s="53">
        <v>99</v>
      </c>
      <c r="V223" s="51">
        <v>5.6</v>
      </c>
      <c r="W223" s="49">
        <v>0</v>
      </c>
      <c r="X223" s="49">
        <v>0</v>
      </c>
      <c r="Y223" s="50">
        <v>41187</v>
      </c>
      <c r="Z223" s="50"/>
      <c r="AA223" s="49" t="b">
        <v>0</v>
      </c>
      <c r="AB223" s="49" t="b">
        <v>0</v>
      </c>
      <c r="AC223" s="53" t="s">
        <v>874</v>
      </c>
      <c r="AF223" s="49" t="s">
        <v>52</v>
      </c>
      <c r="AG223" s="49" t="s">
        <v>699</v>
      </c>
      <c r="AH223" s="49">
        <v>50</v>
      </c>
      <c r="AI223" s="51">
        <v>8</v>
      </c>
      <c r="AJ223" s="49">
        <v>54</v>
      </c>
      <c r="AK223" s="49">
        <v>0.9</v>
      </c>
      <c r="AL223" s="49">
        <v>2</v>
      </c>
      <c r="AM223" s="49">
        <v>0</v>
      </c>
      <c r="AN223" s="49">
        <v>7850</v>
      </c>
      <c r="AO223" s="49" t="s">
        <v>144</v>
      </c>
    </row>
    <row r="224" spans="21:41">
      <c r="U224" s="53">
        <v>100</v>
      </c>
      <c r="V224" s="51">
        <v>4.8499999999999996</v>
      </c>
      <c r="W224" s="49">
        <v>0</v>
      </c>
      <c r="X224" s="49">
        <v>0</v>
      </c>
      <c r="Y224" s="50">
        <v>20000</v>
      </c>
      <c r="Z224" s="50"/>
      <c r="AA224" s="49" t="b">
        <v>1</v>
      </c>
      <c r="AB224" s="49" t="b">
        <v>0</v>
      </c>
      <c r="AC224" s="53" t="s">
        <v>875</v>
      </c>
      <c r="AF224" s="49" t="s">
        <v>52</v>
      </c>
      <c r="AG224" s="49" t="s">
        <v>700</v>
      </c>
      <c r="AH224" s="49">
        <v>51</v>
      </c>
      <c r="AI224" s="51">
        <v>8</v>
      </c>
      <c r="AJ224" s="49">
        <v>54</v>
      </c>
      <c r="AK224" s="49">
        <v>0.9</v>
      </c>
      <c r="AL224" s="49">
        <v>2</v>
      </c>
      <c r="AM224" s="49">
        <v>0</v>
      </c>
      <c r="AN224" s="49">
        <v>7850</v>
      </c>
      <c r="AO224" s="49" t="s">
        <v>144</v>
      </c>
    </row>
    <row r="225" spans="21:41">
      <c r="U225" s="53">
        <v>101</v>
      </c>
      <c r="V225" s="51">
        <v>4.5</v>
      </c>
      <c r="W225" s="49">
        <v>0</v>
      </c>
      <c r="X225" s="49">
        <v>0</v>
      </c>
      <c r="Y225" s="50">
        <v>0</v>
      </c>
      <c r="Z225" s="50"/>
      <c r="AA225" s="49" t="b">
        <v>1</v>
      </c>
      <c r="AB225" s="49" t="b">
        <v>0</v>
      </c>
      <c r="AC225" s="53" t="s">
        <v>876</v>
      </c>
      <c r="AF225" s="49" t="s">
        <v>52</v>
      </c>
      <c r="AG225" s="49" t="s">
        <v>701</v>
      </c>
      <c r="AH225" s="49">
        <v>51</v>
      </c>
      <c r="AI225" s="51">
        <v>8</v>
      </c>
      <c r="AJ225" s="49">
        <v>54</v>
      </c>
      <c r="AK225" s="49">
        <v>0.9</v>
      </c>
      <c r="AL225" s="49">
        <v>2</v>
      </c>
      <c r="AM225" s="49">
        <v>0</v>
      </c>
      <c r="AN225" s="49">
        <v>7850</v>
      </c>
      <c r="AO225" s="49" t="s">
        <v>144</v>
      </c>
    </row>
    <row r="226" spans="21:41">
      <c r="U226" s="53">
        <v>102</v>
      </c>
      <c r="V226" s="51">
        <v>4.2</v>
      </c>
      <c r="W226" s="49">
        <v>0</v>
      </c>
      <c r="X226" s="49">
        <v>0</v>
      </c>
      <c r="Y226" s="50">
        <v>9000</v>
      </c>
      <c r="Z226" s="50"/>
      <c r="AA226" s="49" t="b">
        <v>1</v>
      </c>
      <c r="AB226" s="49" t="b">
        <v>0</v>
      </c>
      <c r="AC226" s="53" t="s">
        <v>877</v>
      </c>
      <c r="AF226" s="49" t="s">
        <v>52</v>
      </c>
      <c r="AG226" s="49" t="s">
        <v>702</v>
      </c>
      <c r="AH226" s="49">
        <v>52</v>
      </c>
      <c r="AI226" s="51">
        <v>8</v>
      </c>
      <c r="AJ226" s="49">
        <v>54</v>
      </c>
      <c r="AK226" s="49">
        <v>0.9</v>
      </c>
      <c r="AL226" s="49">
        <v>2</v>
      </c>
      <c r="AM226" s="49">
        <v>0</v>
      </c>
      <c r="AN226" s="49">
        <v>7850</v>
      </c>
      <c r="AO226" s="49" t="s">
        <v>144</v>
      </c>
    </row>
    <row r="227" spans="21:41">
      <c r="U227" s="53">
        <v>103</v>
      </c>
      <c r="V227" s="51">
        <v>1.6</v>
      </c>
      <c r="W227" s="49">
        <v>0</v>
      </c>
      <c r="X227" s="49">
        <v>0</v>
      </c>
      <c r="Y227" s="50">
        <v>0</v>
      </c>
      <c r="Z227" s="50"/>
      <c r="AA227" s="49" t="b">
        <v>0</v>
      </c>
      <c r="AB227" s="49" t="b">
        <v>0</v>
      </c>
      <c r="AC227" s="53"/>
      <c r="AF227" s="49" t="s">
        <v>52</v>
      </c>
      <c r="AG227" s="49" t="s">
        <v>703</v>
      </c>
      <c r="AH227" s="49">
        <v>52</v>
      </c>
      <c r="AI227" s="51">
        <v>8</v>
      </c>
      <c r="AJ227" s="49">
        <v>54</v>
      </c>
      <c r="AK227" s="49">
        <v>0.9</v>
      </c>
      <c r="AL227" s="49">
        <v>2</v>
      </c>
      <c r="AM227" s="49">
        <v>0</v>
      </c>
      <c r="AN227" s="49">
        <v>7850</v>
      </c>
      <c r="AO227" s="49" t="s">
        <v>144</v>
      </c>
    </row>
    <row r="228" spans="21:41">
      <c r="U228" s="53">
        <v>104</v>
      </c>
      <c r="V228" s="51">
        <v>0.5</v>
      </c>
      <c r="W228" s="49">
        <v>0</v>
      </c>
      <c r="X228" s="49">
        <v>0</v>
      </c>
      <c r="Y228" s="50">
        <v>0</v>
      </c>
      <c r="Z228" s="50"/>
      <c r="AA228" s="49" t="b">
        <v>1</v>
      </c>
      <c r="AB228" s="49" t="b">
        <v>0</v>
      </c>
      <c r="AC228" s="53" t="s">
        <v>876</v>
      </c>
      <c r="AF228" s="49" t="s">
        <v>52</v>
      </c>
      <c r="AG228" s="49" t="s">
        <v>704</v>
      </c>
      <c r="AH228" s="49">
        <v>53</v>
      </c>
      <c r="AI228" s="51">
        <v>8</v>
      </c>
      <c r="AJ228" s="49">
        <v>54</v>
      </c>
      <c r="AK228" s="49">
        <v>0.9</v>
      </c>
      <c r="AL228" s="49">
        <v>2</v>
      </c>
      <c r="AM228" s="49">
        <v>0</v>
      </c>
      <c r="AN228" s="49">
        <v>7850</v>
      </c>
      <c r="AO228" s="49" t="s">
        <v>144</v>
      </c>
    </row>
    <row r="229" spans="21:41">
      <c r="U229" s="53">
        <v>105</v>
      </c>
      <c r="V229" s="51">
        <v>-2.2999999999999998</v>
      </c>
      <c r="W229" s="49">
        <v>0</v>
      </c>
      <c r="X229" s="49">
        <v>0</v>
      </c>
      <c r="Y229" s="50">
        <v>0</v>
      </c>
      <c r="Z229" s="50"/>
      <c r="AA229" s="49" t="b">
        <v>0</v>
      </c>
      <c r="AB229" s="49" t="b">
        <v>0</v>
      </c>
      <c r="AC229" s="53"/>
      <c r="AF229" s="49" t="s">
        <v>52</v>
      </c>
      <c r="AG229" s="49" t="s">
        <v>705</v>
      </c>
      <c r="AH229" s="49">
        <v>53</v>
      </c>
      <c r="AI229" s="51">
        <v>8</v>
      </c>
      <c r="AJ229" s="49">
        <v>54</v>
      </c>
      <c r="AK229" s="49">
        <v>0.9</v>
      </c>
      <c r="AL229" s="49">
        <v>2</v>
      </c>
      <c r="AM229" s="49">
        <v>0</v>
      </c>
      <c r="AN229" s="49">
        <v>7850</v>
      </c>
      <c r="AO229" s="49" t="s">
        <v>144</v>
      </c>
    </row>
    <row r="230" spans="21:41">
      <c r="U230" s="53">
        <v>106</v>
      </c>
      <c r="V230" s="51">
        <v>-6.2</v>
      </c>
      <c r="W230" s="49">
        <v>0</v>
      </c>
      <c r="X230" s="49">
        <v>0</v>
      </c>
      <c r="Y230" s="50">
        <v>0</v>
      </c>
      <c r="Z230" s="50"/>
      <c r="AA230" s="49" t="b">
        <v>0</v>
      </c>
      <c r="AB230" s="49" t="b">
        <v>0</v>
      </c>
      <c r="AC230" s="53"/>
      <c r="AF230" s="49" t="s">
        <v>52</v>
      </c>
      <c r="AG230" s="49" t="s">
        <v>706</v>
      </c>
      <c r="AH230" s="49">
        <v>54</v>
      </c>
      <c r="AI230" s="51">
        <v>8</v>
      </c>
      <c r="AJ230" s="49">
        <v>54</v>
      </c>
      <c r="AK230" s="49">
        <v>0.9</v>
      </c>
      <c r="AL230" s="49">
        <v>2</v>
      </c>
      <c r="AM230" s="49">
        <v>0</v>
      </c>
      <c r="AN230" s="49">
        <v>7850</v>
      </c>
      <c r="AO230" s="49" t="s">
        <v>144</v>
      </c>
    </row>
    <row r="231" spans="21:41">
      <c r="U231" s="53">
        <v>107</v>
      </c>
      <c r="V231" s="51">
        <v>-7.5</v>
      </c>
      <c r="W231" s="49">
        <v>0</v>
      </c>
      <c r="X231" s="49">
        <v>0</v>
      </c>
      <c r="Y231" s="50">
        <v>0</v>
      </c>
      <c r="Z231" s="50"/>
      <c r="AA231" s="49" t="b">
        <v>1</v>
      </c>
      <c r="AB231" s="49" t="b">
        <v>0</v>
      </c>
      <c r="AC231" s="53" t="s">
        <v>876</v>
      </c>
      <c r="AF231" s="49" t="s">
        <v>52</v>
      </c>
      <c r="AG231" s="49" t="s">
        <v>707</v>
      </c>
      <c r="AH231" s="49">
        <v>54</v>
      </c>
      <c r="AI231" s="51">
        <v>8</v>
      </c>
      <c r="AJ231" s="49">
        <v>54</v>
      </c>
      <c r="AK231" s="49">
        <v>0.9</v>
      </c>
      <c r="AL231" s="49">
        <v>2</v>
      </c>
      <c r="AM231" s="49">
        <v>0</v>
      </c>
      <c r="AN231" s="49">
        <v>7850</v>
      </c>
      <c r="AO231" s="49" t="s">
        <v>144</v>
      </c>
    </row>
    <row r="232" spans="21:41">
      <c r="U232" s="53">
        <v>108</v>
      </c>
      <c r="V232" s="51">
        <v>-10.1</v>
      </c>
      <c r="W232" s="49">
        <v>0</v>
      </c>
      <c r="X232" s="49">
        <v>0</v>
      </c>
      <c r="Y232" s="50">
        <v>0</v>
      </c>
      <c r="Z232" s="50"/>
      <c r="AA232" s="49" t="b">
        <v>0</v>
      </c>
      <c r="AB232" s="49" t="b">
        <v>0</v>
      </c>
      <c r="AC232" s="53"/>
      <c r="AF232" s="49" t="s">
        <v>52</v>
      </c>
      <c r="AG232" s="49" t="s">
        <v>708</v>
      </c>
      <c r="AH232" s="49">
        <v>55</v>
      </c>
      <c r="AI232" s="51">
        <v>8</v>
      </c>
      <c r="AJ232" s="49">
        <v>54</v>
      </c>
      <c r="AK232" s="49">
        <v>0.9</v>
      </c>
      <c r="AL232" s="49">
        <v>2</v>
      </c>
      <c r="AM232" s="49">
        <v>0</v>
      </c>
      <c r="AN232" s="49">
        <v>7850</v>
      </c>
      <c r="AO232" s="49" t="s">
        <v>144</v>
      </c>
    </row>
    <row r="233" spans="21:41">
      <c r="U233" s="53">
        <v>109</v>
      </c>
      <c r="V233" s="51">
        <v>-14</v>
      </c>
      <c r="W233" s="49">
        <v>0</v>
      </c>
      <c r="X233" s="49">
        <v>0</v>
      </c>
      <c r="Y233" s="50">
        <v>0</v>
      </c>
      <c r="Z233" s="50"/>
      <c r="AA233" s="49" t="b">
        <v>0</v>
      </c>
      <c r="AB233" s="49" t="b">
        <v>0</v>
      </c>
      <c r="AC233" s="53"/>
      <c r="AF233" s="49" t="s">
        <v>52</v>
      </c>
      <c r="AG233" s="49" t="s">
        <v>709</v>
      </c>
      <c r="AH233" s="49">
        <v>55</v>
      </c>
      <c r="AI233" s="51">
        <v>7.99</v>
      </c>
      <c r="AJ233" s="49">
        <v>45</v>
      </c>
      <c r="AK233" s="49">
        <v>0.9</v>
      </c>
      <c r="AL233" s="49">
        <v>2</v>
      </c>
      <c r="AM233" s="49">
        <v>0</v>
      </c>
      <c r="AN233" s="49">
        <v>7850</v>
      </c>
      <c r="AO233" s="49" t="s">
        <v>144</v>
      </c>
    </row>
    <row r="234" spans="21:41">
      <c r="U234" s="53">
        <v>110</v>
      </c>
      <c r="V234" s="51">
        <v>-17.899999999999999</v>
      </c>
      <c r="W234" s="49">
        <v>0</v>
      </c>
      <c r="X234" s="49">
        <v>0</v>
      </c>
      <c r="Y234" s="50">
        <v>0</v>
      </c>
      <c r="Z234" s="50"/>
      <c r="AA234" s="49" t="b">
        <v>0</v>
      </c>
      <c r="AB234" s="49" t="b">
        <v>0</v>
      </c>
      <c r="AC234" s="53"/>
      <c r="AF234" s="49" t="s">
        <v>52</v>
      </c>
      <c r="AG234" s="49" t="s">
        <v>710</v>
      </c>
      <c r="AH234" s="49">
        <v>56</v>
      </c>
      <c r="AI234" s="51">
        <v>7.99</v>
      </c>
      <c r="AJ234" s="49">
        <v>45</v>
      </c>
      <c r="AK234" s="49">
        <v>0.9</v>
      </c>
      <c r="AL234" s="49">
        <v>2</v>
      </c>
      <c r="AM234" s="49">
        <v>0</v>
      </c>
      <c r="AN234" s="49">
        <v>7850</v>
      </c>
      <c r="AO234" s="49" t="s">
        <v>144</v>
      </c>
    </row>
    <row r="235" spans="21:41">
      <c r="U235" s="53">
        <v>111</v>
      </c>
      <c r="V235" s="51">
        <v>-21.8</v>
      </c>
      <c r="W235" s="49">
        <v>0</v>
      </c>
      <c r="X235" s="49">
        <v>0</v>
      </c>
      <c r="Y235" s="50">
        <v>0</v>
      </c>
      <c r="Z235" s="50"/>
      <c r="AA235" s="49" t="b">
        <v>0</v>
      </c>
      <c r="AB235" s="49" t="b">
        <v>0</v>
      </c>
      <c r="AC235" s="53"/>
      <c r="AF235" s="49" t="s">
        <v>52</v>
      </c>
      <c r="AG235" s="49" t="s">
        <v>711</v>
      </c>
      <c r="AH235" s="49">
        <v>56</v>
      </c>
      <c r="AI235" s="51">
        <v>7.99</v>
      </c>
      <c r="AJ235" s="49">
        <v>46</v>
      </c>
      <c r="AK235" s="49">
        <v>0.9</v>
      </c>
      <c r="AL235" s="49">
        <v>2</v>
      </c>
      <c r="AM235" s="49">
        <v>0</v>
      </c>
      <c r="AN235" s="49">
        <v>7850</v>
      </c>
      <c r="AO235" s="49" t="s">
        <v>144</v>
      </c>
    </row>
    <row r="236" spans="21:41">
      <c r="U236" s="53">
        <v>112</v>
      </c>
      <c r="V236" s="51">
        <v>-25.7</v>
      </c>
      <c r="W236" s="49">
        <v>0</v>
      </c>
      <c r="X236" s="49">
        <v>0</v>
      </c>
      <c r="Y236" s="50">
        <v>0</v>
      </c>
      <c r="Z236" s="50"/>
      <c r="AA236" s="49" t="b">
        <v>0</v>
      </c>
      <c r="AB236" s="49" t="b">
        <v>0</v>
      </c>
      <c r="AC236" s="53"/>
      <c r="AF236" s="49" t="s">
        <v>52</v>
      </c>
      <c r="AG236" s="49" t="s">
        <v>712</v>
      </c>
      <c r="AH236" s="49">
        <v>57</v>
      </c>
      <c r="AI236" s="51">
        <v>7.99</v>
      </c>
      <c r="AJ236" s="49">
        <v>46</v>
      </c>
      <c r="AK236" s="49">
        <v>0.9</v>
      </c>
      <c r="AL236" s="49">
        <v>2</v>
      </c>
      <c r="AM236" s="49">
        <v>0</v>
      </c>
      <c r="AN236" s="49">
        <v>7850</v>
      </c>
      <c r="AO236" s="49" t="s">
        <v>144</v>
      </c>
    </row>
    <row r="237" spans="21:41">
      <c r="U237" s="53">
        <v>113</v>
      </c>
      <c r="V237" s="51">
        <v>-29.6</v>
      </c>
      <c r="W237" s="49">
        <v>0</v>
      </c>
      <c r="X237" s="49">
        <v>0</v>
      </c>
      <c r="Y237" s="50">
        <v>0</v>
      </c>
      <c r="Z237" s="50"/>
      <c r="AA237" s="49" t="b">
        <v>0</v>
      </c>
      <c r="AB237" s="49" t="b">
        <v>0</v>
      </c>
      <c r="AC237" s="53"/>
      <c r="AF237" s="49" t="s">
        <v>52</v>
      </c>
      <c r="AG237" s="49" t="s">
        <v>713</v>
      </c>
      <c r="AH237" s="49">
        <v>57</v>
      </c>
      <c r="AI237" s="51">
        <v>7.99</v>
      </c>
      <c r="AJ237" s="49">
        <v>47</v>
      </c>
      <c r="AK237" s="49">
        <v>0.9</v>
      </c>
      <c r="AL237" s="49">
        <v>2</v>
      </c>
      <c r="AM237" s="49">
        <v>0</v>
      </c>
      <c r="AN237" s="49">
        <v>7850</v>
      </c>
      <c r="AO237" s="49" t="s">
        <v>144</v>
      </c>
    </row>
    <row r="238" spans="21:41">
      <c r="U238" s="53">
        <v>114</v>
      </c>
      <c r="V238" s="51">
        <v>-33.5</v>
      </c>
      <c r="W238" s="49">
        <v>0</v>
      </c>
      <c r="X238" s="49">
        <v>0</v>
      </c>
      <c r="Y238" s="50">
        <v>0</v>
      </c>
      <c r="Z238" s="50"/>
      <c r="AA238" s="49" t="b">
        <v>0</v>
      </c>
      <c r="AB238" s="49" t="b">
        <v>0</v>
      </c>
      <c r="AC238" s="53"/>
      <c r="AF238" s="49" t="s">
        <v>52</v>
      </c>
      <c r="AG238" s="49" t="s">
        <v>714</v>
      </c>
      <c r="AH238" s="49">
        <v>58</v>
      </c>
      <c r="AI238" s="51">
        <v>7.99</v>
      </c>
      <c r="AJ238" s="49">
        <v>47</v>
      </c>
      <c r="AK238" s="49">
        <v>0.9</v>
      </c>
      <c r="AL238" s="49">
        <v>2</v>
      </c>
      <c r="AM238" s="49">
        <v>0</v>
      </c>
      <c r="AN238" s="49">
        <v>7850</v>
      </c>
      <c r="AO238" s="49" t="s">
        <v>144</v>
      </c>
    </row>
    <row r="239" spans="21:41">
      <c r="U239" s="53">
        <v>115</v>
      </c>
      <c r="V239" s="51">
        <v>-36.799999999999997</v>
      </c>
      <c r="W239" s="49">
        <v>0</v>
      </c>
      <c r="X239" s="49">
        <v>0</v>
      </c>
      <c r="Y239" s="50">
        <v>0</v>
      </c>
      <c r="Z239" s="50"/>
      <c r="AA239" s="49" t="b">
        <v>0</v>
      </c>
      <c r="AB239" s="49" t="b">
        <v>0</v>
      </c>
      <c r="AC239" s="53"/>
      <c r="AF239" s="49" t="s">
        <v>52</v>
      </c>
      <c r="AG239" s="49" t="s">
        <v>715</v>
      </c>
      <c r="AH239" s="49">
        <v>58</v>
      </c>
      <c r="AI239" s="51">
        <v>7.99</v>
      </c>
      <c r="AJ239" s="49">
        <v>48</v>
      </c>
      <c r="AK239" s="49">
        <v>0.9</v>
      </c>
      <c r="AL239" s="49">
        <v>2</v>
      </c>
      <c r="AM239" s="49">
        <v>0</v>
      </c>
      <c r="AN239" s="49">
        <v>7850</v>
      </c>
      <c r="AO239" s="49" t="s">
        <v>144</v>
      </c>
    </row>
    <row r="240" spans="21:41">
      <c r="U240" s="53">
        <v>116</v>
      </c>
      <c r="V240" s="51">
        <v>-37.5</v>
      </c>
      <c r="W240" s="49">
        <v>0</v>
      </c>
      <c r="X240" s="49">
        <v>0</v>
      </c>
      <c r="Y240" s="50">
        <v>0</v>
      </c>
      <c r="Z240" s="50"/>
      <c r="AA240" s="49" t="b">
        <v>1</v>
      </c>
      <c r="AB240" s="49" t="b">
        <v>0</v>
      </c>
      <c r="AC240" s="53" t="s">
        <v>876</v>
      </c>
      <c r="AF240" s="49" t="s">
        <v>52</v>
      </c>
      <c r="AG240" s="49" t="s">
        <v>716</v>
      </c>
      <c r="AH240" s="49">
        <v>59</v>
      </c>
      <c r="AI240" s="51">
        <v>7.99</v>
      </c>
      <c r="AJ240" s="49">
        <v>48</v>
      </c>
      <c r="AK240" s="49">
        <v>0.9</v>
      </c>
      <c r="AL240" s="49">
        <v>2</v>
      </c>
      <c r="AM240" s="49">
        <v>0</v>
      </c>
      <c r="AN240" s="49">
        <v>7850</v>
      </c>
      <c r="AO240" s="49" t="s">
        <v>144</v>
      </c>
    </row>
    <row r="241" spans="21:41">
      <c r="U241" s="53">
        <v>117</v>
      </c>
      <c r="V241" s="51">
        <v>-40.200000000000003</v>
      </c>
      <c r="W241" s="49">
        <v>0</v>
      </c>
      <c r="X241" s="49">
        <v>0</v>
      </c>
      <c r="Y241" s="50">
        <v>0</v>
      </c>
      <c r="Z241" s="50"/>
      <c r="AA241" s="49" t="b">
        <v>0</v>
      </c>
      <c r="AB241" s="49" t="b">
        <v>0</v>
      </c>
      <c r="AC241" s="53"/>
      <c r="AF241" s="49" t="s">
        <v>52</v>
      </c>
      <c r="AG241" s="49" t="s">
        <v>717</v>
      </c>
      <c r="AH241" s="49">
        <v>59</v>
      </c>
      <c r="AI241" s="51">
        <v>8</v>
      </c>
      <c r="AJ241" s="49">
        <v>49</v>
      </c>
      <c r="AK241" s="49">
        <v>0.9</v>
      </c>
      <c r="AL241" s="49">
        <v>2</v>
      </c>
      <c r="AM241" s="49">
        <v>0</v>
      </c>
      <c r="AN241" s="49">
        <v>7850</v>
      </c>
      <c r="AO241" s="49" t="s">
        <v>144</v>
      </c>
    </row>
    <row r="242" spans="21:41">
      <c r="U242" s="53">
        <v>118</v>
      </c>
      <c r="V242" s="51">
        <v>-41</v>
      </c>
      <c r="W242" s="49">
        <v>0</v>
      </c>
      <c r="X242" s="49">
        <v>0</v>
      </c>
      <c r="Y242" s="50">
        <v>0</v>
      </c>
      <c r="Z242" s="50"/>
      <c r="AA242" s="49" t="b">
        <v>1</v>
      </c>
      <c r="AB242" s="49" t="b">
        <v>0</v>
      </c>
      <c r="AC242" s="53" t="s">
        <v>876</v>
      </c>
      <c r="AF242" s="49" t="s">
        <v>52</v>
      </c>
      <c r="AG242" s="49" t="s">
        <v>718</v>
      </c>
      <c r="AH242" s="49">
        <v>60</v>
      </c>
      <c r="AI242" s="51">
        <v>8</v>
      </c>
      <c r="AJ242" s="49">
        <v>49</v>
      </c>
      <c r="AK242" s="49">
        <v>0.9</v>
      </c>
      <c r="AL242" s="49">
        <v>2</v>
      </c>
      <c r="AM242" s="49">
        <v>0</v>
      </c>
      <c r="AN242" s="49">
        <v>7850</v>
      </c>
      <c r="AO242" s="49" t="s">
        <v>144</v>
      </c>
    </row>
    <row r="243" spans="21:41">
      <c r="U243" s="53">
        <v>119</v>
      </c>
      <c r="V243" s="51">
        <v>-43.5</v>
      </c>
      <c r="W243" s="49">
        <v>0</v>
      </c>
      <c r="X243" s="49">
        <v>0</v>
      </c>
      <c r="Y243" s="50">
        <v>0</v>
      </c>
      <c r="Z243" s="50"/>
      <c r="AA243" s="49" t="b">
        <v>0</v>
      </c>
      <c r="AB243" s="49" t="b">
        <v>1</v>
      </c>
      <c r="AC243" s="53"/>
      <c r="AF243" s="49" t="s">
        <v>52</v>
      </c>
      <c r="AG243" s="49" t="s">
        <v>719</v>
      </c>
      <c r="AH243" s="49">
        <v>60</v>
      </c>
      <c r="AI243" s="51">
        <v>8</v>
      </c>
      <c r="AJ243" s="49">
        <v>50</v>
      </c>
      <c r="AK243" s="49">
        <v>0.9</v>
      </c>
      <c r="AL243" s="49">
        <v>2</v>
      </c>
      <c r="AM243" s="49">
        <v>0</v>
      </c>
      <c r="AN243" s="49">
        <v>7850</v>
      </c>
      <c r="AO243" s="49" t="s">
        <v>144</v>
      </c>
    </row>
    <row r="244" spans="21:41">
      <c r="V244" s="51"/>
      <c r="Y244" s="50"/>
      <c r="Z244" s="50"/>
      <c r="AC244" s="53"/>
      <c r="AF244" s="49" t="s">
        <v>52</v>
      </c>
      <c r="AG244" s="49" t="s">
        <v>720</v>
      </c>
      <c r="AH244" s="49">
        <v>61</v>
      </c>
      <c r="AI244" s="51">
        <v>8</v>
      </c>
      <c r="AJ244" s="49">
        <v>50</v>
      </c>
      <c r="AK244" s="49">
        <v>0.9</v>
      </c>
      <c r="AL244" s="49">
        <v>2</v>
      </c>
      <c r="AM244" s="49">
        <v>0</v>
      </c>
      <c r="AN244" s="49">
        <v>7850</v>
      </c>
      <c r="AO244" s="49" t="s">
        <v>144</v>
      </c>
    </row>
    <row r="245" spans="21:41">
      <c r="V245" s="51"/>
      <c r="Y245" s="50"/>
      <c r="Z245" s="50"/>
      <c r="AC245" s="53"/>
      <c r="AF245" s="49" t="s">
        <v>52</v>
      </c>
      <c r="AG245" s="49" t="s">
        <v>721</v>
      </c>
      <c r="AH245" s="49">
        <v>61</v>
      </c>
      <c r="AI245" s="51">
        <v>8</v>
      </c>
      <c r="AJ245" s="49">
        <v>51</v>
      </c>
      <c r="AK245" s="49">
        <v>0.9</v>
      </c>
      <c r="AL245" s="49">
        <v>2</v>
      </c>
      <c r="AM245" s="49">
        <v>0</v>
      </c>
      <c r="AN245" s="49">
        <v>7850</v>
      </c>
      <c r="AO245" s="49" t="s">
        <v>144</v>
      </c>
    </row>
    <row r="246" spans="21:41">
      <c r="V246" s="51"/>
      <c r="Y246" s="50"/>
      <c r="Z246" s="50"/>
      <c r="AC246" s="53"/>
      <c r="AF246" s="49" t="s">
        <v>52</v>
      </c>
      <c r="AG246" s="49" t="s">
        <v>722</v>
      </c>
      <c r="AH246" s="49">
        <v>62</v>
      </c>
      <c r="AI246" s="51">
        <v>8</v>
      </c>
      <c r="AJ246" s="49">
        <v>51</v>
      </c>
      <c r="AK246" s="49">
        <v>0.9</v>
      </c>
      <c r="AL246" s="49">
        <v>2</v>
      </c>
      <c r="AM246" s="49">
        <v>0</v>
      </c>
      <c r="AN246" s="49">
        <v>7850</v>
      </c>
      <c r="AO246" s="49" t="s">
        <v>144</v>
      </c>
    </row>
    <row r="247" spans="21:41">
      <c r="V247" s="51"/>
      <c r="Y247" s="50"/>
      <c r="Z247" s="50"/>
      <c r="AC247" s="53"/>
      <c r="AF247" s="49" t="s">
        <v>52</v>
      </c>
      <c r="AG247" s="49" t="s">
        <v>723</v>
      </c>
      <c r="AH247" s="49">
        <v>62</v>
      </c>
      <c r="AI247" s="51">
        <v>8</v>
      </c>
      <c r="AJ247" s="49">
        <v>58</v>
      </c>
      <c r="AK247" s="49">
        <v>0.9</v>
      </c>
      <c r="AL247" s="49">
        <v>2</v>
      </c>
      <c r="AM247" s="49">
        <v>0</v>
      </c>
      <c r="AN247" s="49">
        <v>7850</v>
      </c>
      <c r="AO247" s="49" t="s">
        <v>144</v>
      </c>
    </row>
    <row r="248" spans="21:41">
      <c r="V248" s="51"/>
      <c r="Y248" s="50"/>
      <c r="Z248" s="50"/>
      <c r="AC248" s="53"/>
      <c r="AF248" s="49" t="s">
        <v>52</v>
      </c>
      <c r="AG248" s="49" t="s">
        <v>724</v>
      </c>
      <c r="AH248" s="49">
        <v>63</v>
      </c>
      <c r="AI248" s="51">
        <v>8</v>
      </c>
      <c r="AJ248" s="49">
        <v>58</v>
      </c>
      <c r="AK248" s="49">
        <v>0.9</v>
      </c>
      <c r="AL248" s="49">
        <v>2</v>
      </c>
      <c r="AM248" s="49">
        <v>0</v>
      </c>
      <c r="AN248" s="49">
        <v>7850</v>
      </c>
      <c r="AO248" s="49" t="s">
        <v>144</v>
      </c>
    </row>
    <row r="249" spans="21:41">
      <c r="V249" s="51"/>
      <c r="Y249" s="50"/>
      <c r="Z249" s="50"/>
      <c r="AC249" s="53"/>
      <c r="AF249" s="49" t="s">
        <v>52</v>
      </c>
      <c r="AG249" s="49" t="s">
        <v>725</v>
      </c>
      <c r="AH249" s="49">
        <v>63</v>
      </c>
      <c r="AI249" s="51">
        <v>8.02</v>
      </c>
      <c r="AJ249" s="49">
        <v>72</v>
      </c>
      <c r="AK249" s="49">
        <v>0.9</v>
      </c>
      <c r="AL249" s="49">
        <v>2</v>
      </c>
      <c r="AM249" s="49">
        <v>0</v>
      </c>
      <c r="AN249" s="49">
        <v>7850</v>
      </c>
      <c r="AO249" s="49" t="s">
        <v>144</v>
      </c>
    </row>
    <row r="250" spans="21:41">
      <c r="V250" s="51"/>
      <c r="Y250" s="50"/>
      <c r="Z250" s="50"/>
      <c r="AC250" s="53"/>
      <c r="AF250" s="49" t="s">
        <v>52</v>
      </c>
      <c r="AG250" s="49" t="s">
        <v>726</v>
      </c>
      <c r="AH250" s="49">
        <v>64</v>
      </c>
      <c r="AI250" s="51">
        <v>8</v>
      </c>
      <c r="AJ250" s="49">
        <v>72</v>
      </c>
      <c r="AK250" s="49">
        <v>0.9</v>
      </c>
      <c r="AL250" s="49">
        <v>2</v>
      </c>
      <c r="AM250" s="49">
        <v>0</v>
      </c>
      <c r="AN250" s="49">
        <v>7850</v>
      </c>
      <c r="AO250" s="49" t="s">
        <v>144</v>
      </c>
    </row>
    <row r="251" spans="21:41">
      <c r="V251" s="51"/>
      <c r="Y251" s="50"/>
      <c r="Z251" s="50"/>
      <c r="AC251" s="53"/>
      <c r="AF251" s="49" t="s">
        <v>52</v>
      </c>
      <c r="AG251" s="49" t="s">
        <v>727</v>
      </c>
      <c r="AH251" s="49">
        <v>64</v>
      </c>
      <c r="AI251" s="51">
        <v>8</v>
      </c>
      <c r="AJ251" s="49">
        <v>72</v>
      </c>
      <c r="AK251" s="49">
        <v>0.9</v>
      </c>
      <c r="AL251" s="49">
        <v>2</v>
      </c>
      <c r="AM251" s="49">
        <v>0</v>
      </c>
      <c r="AN251" s="49">
        <v>7850</v>
      </c>
      <c r="AO251" s="49" t="s">
        <v>144</v>
      </c>
    </row>
    <row r="252" spans="21:41">
      <c r="V252" s="51"/>
      <c r="Y252" s="50"/>
      <c r="Z252" s="50"/>
      <c r="AC252" s="53"/>
      <c r="AF252" s="49" t="s">
        <v>52</v>
      </c>
      <c r="AG252" s="49" t="s">
        <v>728</v>
      </c>
      <c r="AH252" s="49">
        <v>65</v>
      </c>
      <c r="AI252" s="51">
        <v>8</v>
      </c>
      <c r="AJ252" s="49">
        <v>72</v>
      </c>
      <c r="AK252" s="49">
        <v>0.9</v>
      </c>
      <c r="AL252" s="49">
        <v>2</v>
      </c>
      <c r="AM252" s="49">
        <v>0</v>
      </c>
      <c r="AN252" s="49">
        <v>7850</v>
      </c>
      <c r="AO252" s="49" t="s">
        <v>144</v>
      </c>
    </row>
    <row r="253" spans="21:41">
      <c r="V253" s="51"/>
      <c r="Y253" s="50"/>
      <c r="Z253" s="50"/>
      <c r="AC253" s="53"/>
      <c r="AF253" s="49" t="s">
        <v>52</v>
      </c>
      <c r="AG253" s="49" t="s">
        <v>729</v>
      </c>
      <c r="AH253" s="49">
        <v>65</v>
      </c>
      <c r="AI253" s="51">
        <v>8</v>
      </c>
      <c r="AJ253" s="49">
        <v>72</v>
      </c>
      <c r="AK253" s="49">
        <v>0.9</v>
      </c>
      <c r="AL253" s="49">
        <v>2</v>
      </c>
      <c r="AM253" s="49">
        <v>0</v>
      </c>
      <c r="AN253" s="49">
        <v>7850</v>
      </c>
      <c r="AO253" s="49" t="s">
        <v>144</v>
      </c>
    </row>
    <row r="254" spans="21:41">
      <c r="V254" s="51"/>
      <c r="Y254" s="50"/>
      <c r="Z254" s="50"/>
      <c r="AC254" s="53"/>
      <c r="AF254" s="49" t="s">
        <v>52</v>
      </c>
      <c r="AG254" s="49" t="s">
        <v>730</v>
      </c>
      <c r="AH254" s="49">
        <v>66</v>
      </c>
      <c r="AI254" s="51">
        <v>8</v>
      </c>
      <c r="AJ254" s="49">
        <v>72</v>
      </c>
      <c r="AK254" s="49">
        <v>0.9</v>
      </c>
      <c r="AL254" s="49">
        <v>2</v>
      </c>
      <c r="AM254" s="49">
        <v>0</v>
      </c>
      <c r="AN254" s="49">
        <v>7850</v>
      </c>
      <c r="AO254" s="49" t="s">
        <v>144</v>
      </c>
    </row>
    <row r="255" spans="21:41">
      <c r="V255" s="51"/>
      <c r="Y255" s="50"/>
      <c r="Z255" s="50"/>
      <c r="AC255" s="53"/>
      <c r="AF255" s="49" t="s">
        <v>52</v>
      </c>
      <c r="AG255" s="49" t="s">
        <v>731</v>
      </c>
      <c r="AH255" s="49">
        <v>66</v>
      </c>
      <c r="AI255" s="51">
        <v>8</v>
      </c>
      <c r="AJ255" s="49">
        <v>72</v>
      </c>
      <c r="AK255" s="49">
        <v>0.9</v>
      </c>
      <c r="AL255" s="49">
        <v>2</v>
      </c>
      <c r="AM255" s="49">
        <v>0</v>
      </c>
      <c r="AN255" s="49">
        <v>7850</v>
      </c>
      <c r="AO255" s="49" t="s">
        <v>144</v>
      </c>
    </row>
    <row r="256" spans="21:41">
      <c r="V256" s="51"/>
      <c r="Y256" s="50"/>
      <c r="Z256" s="50"/>
      <c r="AC256" s="53"/>
      <c r="AF256" s="49" t="s">
        <v>52</v>
      </c>
      <c r="AG256" s="49" t="s">
        <v>732</v>
      </c>
      <c r="AH256" s="49">
        <v>67</v>
      </c>
      <c r="AI256" s="51">
        <v>8</v>
      </c>
      <c r="AJ256" s="49">
        <v>72</v>
      </c>
      <c r="AK256" s="49">
        <v>0.9</v>
      </c>
      <c r="AL256" s="49">
        <v>2</v>
      </c>
      <c r="AM256" s="49">
        <v>0</v>
      </c>
      <c r="AN256" s="49">
        <v>7850</v>
      </c>
      <c r="AO256" s="49" t="s">
        <v>144</v>
      </c>
    </row>
    <row r="257" spans="22:41">
      <c r="V257" s="51"/>
      <c r="Y257" s="50"/>
      <c r="Z257" s="50"/>
      <c r="AC257" s="53"/>
      <c r="AF257" s="49" t="s">
        <v>52</v>
      </c>
      <c r="AG257" s="49" t="s">
        <v>733</v>
      </c>
      <c r="AH257" s="49">
        <v>67</v>
      </c>
      <c r="AI257" s="51">
        <v>8</v>
      </c>
      <c r="AJ257" s="49">
        <v>72</v>
      </c>
      <c r="AK257" s="49">
        <v>0.9</v>
      </c>
      <c r="AL257" s="49">
        <v>2</v>
      </c>
      <c r="AM257" s="49">
        <v>0</v>
      </c>
      <c r="AN257" s="49">
        <v>7850</v>
      </c>
      <c r="AO257" s="49" t="s">
        <v>144</v>
      </c>
    </row>
    <row r="258" spans="22:41">
      <c r="V258" s="51"/>
      <c r="Y258" s="50"/>
      <c r="Z258" s="50"/>
      <c r="AC258" s="53"/>
      <c r="AF258" s="49" t="s">
        <v>52</v>
      </c>
      <c r="AG258" s="49" t="s">
        <v>734</v>
      </c>
      <c r="AH258" s="49">
        <v>68</v>
      </c>
      <c r="AI258" s="51">
        <v>8</v>
      </c>
      <c r="AJ258" s="49">
        <v>72</v>
      </c>
      <c r="AK258" s="49">
        <v>0.9</v>
      </c>
      <c r="AL258" s="49">
        <v>2</v>
      </c>
      <c r="AM258" s="49">
        <v>0</v>
      </c>
      <c r="AN258" s="49">
        <v>7850</v>
      </c>
      <c r="AO258" s="49" t="s">
        <v>144</v>
      </c>
    </row>
    <row r="259" spans="22:41">
      <c r="V259" s="51"/>
      <c r="Y259" s="50"/>
      <c r="Z259" s="50"/>
      <c r="AC259" s="53"/>
      <c r="AF259" s="49" t="s">
        <v>52</v>
      </c>
      <c r="AG259" s="49" t="s">
        <v>735</v>
      </c>
      <c r="AH259" s="49">
        <v>68</v>
      </c>
      <c r="AI259" s="51">
        <v>8</v>
      </c>
      <c r="AJ259" s="49">
        <v>72</v>
      </c>
      <c r="AK259" s="49">
        <v>0.9</v>
      </c>
      <c r="AL259" s="49">
        <v>2</v>
      </c>
      <c r="AM259" s="49">
        <v>0</v>
      </c>
      <c r="AN259" s="49">
        <v>7850</v>
      </c>
      <c r="AO259" s="49" t="s">
        <v>144</v>
      </c>
    </row>
    <row r="260" spans="22:41">
      <c r="V260" s="51"/>
      <c r="Y260" s="50"/>
      <c r="Z260" s="50"/>
      <c r="AC260" s="53"/>
      <c r="AF260" s="49" t="s">
        <v>52</v>
      </c>
      <c r="AG260" s="49" t="s">
        <v>736</v>
      </c>
      <c r="AH260" s="49">
        <v>69</v>
      </c>
      <c r="AI260" s="51">
        <v>8</v>
      </c>
      <c r="AJ260" s="49">
        <v>72</v>
      </c>
      <c r="AK260" s="49">
        <v>0.9</v>
      </c>
      <c r="AL260" s="49">
        <v>2</v>
      </c>
      <c r="AM260" s="49">
        <v>0</v>
      </c>
      <c r="AN260" s="49">
        <v>7850</v>
      </c>
      <c r="AO260" s="49" t="s">
        <v>144</v>
      </c>
    </row>
    <row r="261" spans="22:41">
      <c r="V261" s="51"/>
      <c r="Y261" s="50"/>
      <c r="Z261" s="50"/>
      <c r="AC261" s="53"/>
      <c r="AF261" s="49" t="s">
        <v>52</v>
      </c>
      <c r="AG261" s="49" t="s">
        <v>737</v>
      </c>
      <c r="AH261" s="49">
        <v>69</v>
      </c>
      <c r="AI261" s="51">
        <v>8</v>
      </c>
      <c r="AJ261" s="49">
        <v>72</v>
      </c>
      <c r="AK261" s="49">
        <v>0.9</v>
      </c>
      <c r="AL261" s="49">
        <v>2</v>
      </c>
      <c r="AM261" s="49">
        <v>0</v>
      </c>
      <c r="AN261" s="49">
        <v>7850</v>
      </c>
      <c r="AO261" s="49" t="s">
        <v>144</v>
      </c>
    </row>
    <row r="262" spans="22:41">
      <c r="V262" s="51"/>
      <c r="Y262" s="50"/>
      <c r="Z262" s="50"/>
      <c r="AC262" s="53"/>
      <c r="AF262" s="49" t="s">
        <v>52</v>
      </c>
      <c r="AG262" s="49" t="s">
        <v>738</v>
      </c>
      <c r="AH262" s="49">
        <v>70</v>
      </c>
      <c r="AI262" s="51">
        <v>8</v>
      </c>
      <c r="AJ262" s="49">
        <v>72</v>
      </c>
      <c r="AK262" s="49">
        <v>0.9</v>
      </c>
      <c r="AL262" s="49">
        <v>2</v>
      </c>
      <c r="AM262" s="49">
        <v>0</v>
      </c>
      <c r="AN262" s="49">
        <v>7850</v>
      </c>
      <c r="AO262" s="49" t="s">
        <v>144</v>
      </c>
    </row>
    <row r="263" spans="22:41">
      <c r="V263" s="51"/>
      <c r="Y263" s="50"/>
      <c r="Z263" s="50"/>
      <c r="AC263" s="53"/>
      <c r="AF263" s="49" t="s">
        <v>52</v>
      </c>
      <c r="AG263" s="49" t="s">
        <v>739</v>
      </c>
      <c r="AH263" s="49">
        <v>70</v>
      </c>
      <c r="AI263" s="51">
        <v>7.99</v>
      </c>
      <c r="AJ263" s="49">
        <v>58</v>
      </c>
      <c r="AK263" s="49">
        <v>0.9</v>
      </c>
      <c r="AL263" s="49">
        <v>2</v>
      </c>
      <c r="AM263" s="49">
        <v>0</v>
      </c>
      <c r="AN263" s="49">
        <v>7850</v>
      </c>
      <c r="AO263" s="49" t="s">
        <v>144</v>
      </c>
    </row>
    <row r="264" spans="22:41">
      <c r="V264" s="51"/>
      <c r="Y264" s="50"/>
      <c r="Z264" s="50"/>
      <c r="AC264" s="53"/>
      <c r="AF264" s="49" t="s">
        <v>52</v>
      </c>
      <c r="AG264" s="49" t="s">
        <v>740</v>
      </c>
      <c r="AH264" s="49">
        <v>71</v>
      </c>
      <c r="AI264" s="51">
        <v>7.99</v>
      </c>
      <c r="AJ264" s="49">
        <v>58</v>
      </c>
      <c r="AK264" s="49">
        <v>0.9</v>
      </c>
      <c r="AL264" s="49">
        <v>2</v>
      </c>
      <c r="AM264" s="49">
        <v>0</v>
      </c>
      <c r="AN264" s="49">
        <v>7850</v>
      </c>
      <c r="AO264" s="49" t="s">
        <v>144</v>
      </c>
    </row>
    <row r="265" spans="22:41">
      <c r="V265" s="51"/>
      <c r="Y265" s="50"/>
      <c r="Z265" s="50"/>
      <c r="AC265" s="53"/>
      <c r="AF265" s="49" t="s">
        <v>52</v>
      </c>
      <c r="AG265" s="49" t="s">
        <v>741</v>
      </c>
      <c r="AH265" s="49">
        <v>71</v>
      </c>
      <c r="AI265" s="51">
        <v>7.99</v>
      </c>
      <c r="AJ265" s="49">
        <v>59</v>
      </c>
      <c r="AK265" s="49">
        <v>0.9</v>
      </c>
      <c r="AL265" s="49">
        <v>2</v>
      </c>
      <c r="AM265" s="49">
        <v>0</v>
      </c>
      <c r="AN265" s="49">
        <v>7850</v>
      </c>
      <c r="AO265" s="49" t="s">
        <v>144</v>
      </c>
    </row>
    <row r="266" spans="22:41">
      <c r="V266" s="51"/>
      <c r="Y266" s="50"/>
      <c r="Z266" s="50"/>
      <c r="AC266" s="53"/>
      <c r="AF266" s="49" t="s">
        <v>52</v>
      </c>
      <c r="AG266" s="49" t="s">
        <v>742</v>
      </c>
      <c r="AH266" s="49">
        <v>72</v>
      </c>
      <c r="AI266" s="51">
        <v>7.99</v>
      </c>
      <c r="AJ266" s="49">
        <v>59</v>
      </c>
      <c r="AK266" s="49">
        <v>0.9</v>
      </c>
      <c r="AL266" s="49">
        <v>2</v>
      </c>
      <c r="AM266" s="49">
        <v>0</v>
      </c>
      <c r="AN266" s="49">
        <v>7850</v>
      </c>
      <c r="AO266" s="49" t="s">
        <v>144</v>
      </c>
    </row>
    <row r="267" spans="22:41">
      <c r="V267" s="51"/>
      <c r="Y267" s="50"/>
      <c r="Z267" s="50"/>
      <c r="AC267" s="53"/>
      <c r="AF267" s="49" t="s">
        <v>52</v>
      </c>
      <c r="AG267" s="49" t="s">
        <v>743</v>
      </c>
      <c r="AH267" s="49">
        <v>72</v>
      </c>
      <c r="AI267" s="51">
        <v>7.99</v>
      </c>
      <c r="AJ267" s="49">
        <v>60</v>
      </c>
      <c r="AK267" s="49">
        <v>0.9</v>
      </c>
      <c r="AL267" s="49">
        <v>2</v>
      </c>
      <c r="AM267" s="49">
        <v>0</v>
      </c>
      <c r="AN267" s="49">
        <v>7850</v>
      </c>
      <c r="AO267" s="49" t="s">
        <v>144</v>
      </c>
    </row>
    <row r="268" spans="22:41">
      <c r="V268" s="51"/>
      <c r="Y268" s="50"/>
      <c r="Z268" s="50"/>
      <c r="AC268" s="53"/>
      <c r="AF268" s="49" t="s">
        <v>52</v>
      </c>
      <c r="AG268" s="49" t="s">
        <v>744</v>
      </c>
      <c r="AH268" s="49">
        <v>73</v>
      </c>
      <c r="AI268" s="51">
        <v>7.99</v>
      </c>
      <c r="AJ268" s="49">
        <v>60</v>
      </c>
      <c r="AK268" s="49">
        <v>0.9</v>
      </c>
      <c r="AL268" s="49">
        <v>2</v>
      </c>
      <c r="AM268" s="49">
        <v>0</v>
      </c>
      <c r="AN268" s="49">
        <v>7850</v>
      </c>
      <c r="AO268" s="49" t="s">
        <v>144</v>
      </c>
    </row>
    <row r="269" spans="22:41">
      <c r="V269" s="51"/>
      <c r="Y269" s="50"/>
      <c r="Z269" s="50"/>
      <c r="AC269" s="53"/>
      <c r="AF269" s="49" t="s">
        <v>52</v>
      </c>
      <c r="AG269" s="49" t="s">
        <v>745</v>
      </c>
      <c r="AH269" s="49">
        <v>73</v>
      </c>
      <c r="AI269" s="51">
        <v>7.99</v>
      </c>
      <c r="AJ269" s="49">
        <v>60</v>
      </c>
      <c r="AK269" s="49">
        <v>0.9</v>
      </c>
      <c r="AL269" s="49">
        <v>2</v>
      </c>
      <c r="AM269" s="49">
        <v>0</v>
      </c>
      <c r="AN269" s="49">
        <v>7850</v>
      </c>
      <c r="AO269" s="49" t="s">
        <v>144</v>
      </c>
    </row>
    <row r="270" spans="22:41">
      <c r="V270" s="51"/>
      <c r="Y270" s="50"/>
      <c r="Z270" s="50"/>
      <c r="AC270" s="53"/>
      <c r="AF270" s="49" t="s">
        <v>52</v>
      </c>
      <c r="AG270" s="49" t="s">
        <v>746</v>
      </c>
      <c r="AH270" s="49">
        <v>74</v>
      </c>
      <c r="AI270" s="51">
        <v>7.99</v>
      </c>
      <c r="AJ270" s="49">
        <v>60</v>
      </c>
      <c r="AK270" s="49">
        <v>0.9</v>
      </c>
      <c r="AL270" s="49">
        <v>2</v>
      </c>
      <c r="AM270" s="49">
        <v>0</v>
      </c>
      <c r="AN270" s="49">
        <v>7850</v>
      </c>
      <c r="AO270" s="49" t="s">
        <v>144</v>
      </c>
    </row>
    <row r="271" spans="22:41">
      <c r="V271" s="51"/>
      <c r="Y271" s="50"/>
      <c r="Z271" s="50"/>
      <c r="AC271" s="53"/>
      <c r="AF271" s="49" t="s">
        <v>52</v>
      </c>
      <c r="AG271" s="49" t="s">
        <v>747</v>
      </c>
      <c r="AH271" s="49">
        <v>74</v>
      </c>
      <c r="AI271" s="51">
        <v>7.99</v>
      </c>
      <c r="AJ271" s="49">
        <v>62</v>
      </c>
      <c r="AK271" s="49">
        <v>0.9</v>
      </c>
      <c r="AL271" s="49">
        <v>2</v>
      </c>
      <c r="AM271" s="49">
        <v>0</v>
      </c>
      <c r="AN271" s="49">
        <v>7850</v>
      </c>
      <c r="AO271" s="49" t="s">
        <v>144</v>
      </c>
    </row>
    <row r="272" spans="22:41">
      <c r="V272" s="51"/>
      <c r="Y272" s="50"/>
      <c r="Z272" s="50"/>
      <c r="AC272" s="53"/>
      <c r="AF272" s="49" t="s">
        <v>52</v>
      </c>
      <c r="AG272" s="49" t="s">
        <v>748</v>
      </c>
      <c r="AH272" s="49">
        <v>75</v>
      </c>
      <c r="AI272" s="51">
        <v>7.99</v>
      </c>
      <c r="AJ272" s="49">
        <v>62</v>
      </c>
      <c r="AK272" s="49">
        <v>0.9</v>
      </c>
      <c r="AL272" s="49">
        <v>2</v>
      </c>
      <c r="AM272" s="49">
        <v>0</v>
      </c>
      <c r="AN272" s="49">
        <v>7850</v>
      </c>
      <c r="AO272" s="49" t="s">
        <v>144</v>
      </c>
    </row>
    <row r="273" spans="22:41">
      <c r="V273" s="51"/>
      <c r="Y273" s="50"/>
      <c r="Z273" s="50"/>
      <c r="AC273" s="53"/>
      <c r="AF273" s="49" t="s">
        <v>52</v>
      </c>
      <c r="AG273" s="49" t="s">
        <v>749</v>
      </c>
      <c r="AH273" s="49">
        <v>75</v>
      </c>
      <c r="AI273" s="51">
        <v>8</v>
      </c>
      <c r="AJ273" s="49">
        <v>70</v>
      </c>
      <c r="AK273" s="49">
        <v>0.9</v>
      </c>
      <c r="AL273" s="49">
        <v>2</v>
      </c>
      <c r="AM273" s="49">
        <v>0</v>
      </c>
      <c r="AN273" s="49">
        <v>7850</v>
      </c>
      <c r="AO273" s="49" t="s">
        <v>144</v>
      </c>
    </row>
    <row r="274" spans="22:41">
      <c r="V274" s="51"/>
      <c r="Y274" s="50"/>
      <c r="Z274" s="50"/>
      <c r="AC274" s="53"/>
      <c r="AF274" s="49" t="s">
        <v>52</v>
      </c>
      <c r="AG274" s="49" t="s">
        <v>750</v>
      </c>
      <c r="AH274" s="49">
        <v>76</v>
      </c>
      <c r="AI274" s="51">
        <v>8</v>
      </c>
      <c r="AJ274" s="49">
        <v>70</v>
      </c>
      <c r="AK274" s="49">
        <v>0.9</v>
      </c>
      <c r="AL274" s="49">
        <v>2</v>
      </c>
      <c r="AM274" s="49">
        <v>0</v>
      </c>
      <c r="AN274" s="49">
        <v>7850</v>
      </c>
      <c r="AO274" s="49" t="s">
        <v>144</v>
      </c>
    </row>
    <row r="275" spans="22:41">
      <c r="V275" s="51"/>
      <c r="Y275" s="50"/>
      <c r="Z275" s="50"/>
      <c r="AC275" s="53"/>
      <c r="AF275" s="49" t="s">
        <v>52</v>
      </c>
      <c r="AG275" s="49" t="s">
        <v>751</v>
      </c>
      <c r="AH275" s="49">
        <v>76</v>
      </c>
      <c r="AI275" s="51">
        <v>8.01</v>
      </c>
      <c r="AJ275" s="49">
        <v>84</v>
      </c>
      <c r="AK275" s="49">
        <v>0.9</v>
      </c>
      <c r="AL275" s="49">
        <v>2</v>
      </c>
      <c r="AM275" s="49">
        <v>0</v>
      </c>
      <c r="AN275" s="49">
        <v>7850</v>
      </c>
      <c r="AO275" s="49" t="s">
        <v>144</v>
      </c>
    </row>
    <row r="276" spans="22:41">
      <c r="V276" s="51"/>
      <c r="Y276" s="50"/>
      <c r="Z276" s="50"/>
      <c r="AC276" s="53"/>
      <c r="AF276" s="49" t="s">
        <v>52</v>
      </c>
      <c r="AG276" s="49" t="s">
        <v>752</v>
      </c>
      <c r="AH276" s="49">
        <v>77</v>
      </c>
      <c r="AI276" s="51">
        <v>8</v>
      </c>
      <c r="AJ276" s="49">
        <v>84</v>
      </c>
      <c r="AK276" s="49">
        <v>0.9</v>
      </c>
      <c r="AL276" s="49">
        <v>2</v>
      </c>
      <c r="AM276" s="49">
        <v>0</v>
      </c>
      <c r="AN276" s="49">
        <v>7850</v>
      </c>
      <c r="AO276" s="49" t="s">
        <v>144</v>
      </c>
    </row>
    <row r="277" spans="22:41">
      <c r="V277" s="51"/>
      <c r="Y277" s="50"/>
      <c r="Z277" s="50"/>
      <c r="AC277" s="53"/>
      <c r="AF277" s="49" t="s">
        <v>52</v>
      </c>
      <c r="AG277" s="49" t="s">
        <v>753</v>
      </c>
      <c r="AH277" s="49">
        <v>77</v>
      </c>
      <c r="AI277" s="51">
        <v>8</v>
      </c>
      <c r="AJ277" s="49">
        <v>84</v>
      </c>
      <c r="AK277" s="49">
        <v>0.9</v>
      </c>
      <c r="AL277" s="49">
        <v>2</v>
      </c>
      <c r="AM277" s="49">
        <v>0</v>
      </c>
      <c r="AN277" s="49">
        <v>7850</v>
      </c>
      <c r="AO277" s="49" t="s">
        <v>144</v>
      </c>
    </row>
    <row r="278" spans="22:41">
      <c r="V278" s="51"/>
      <c r="Y278" s="50"/>
      <c r="Z278" s="50"/>
      <c r="AC278" s="53"/>
      <c r="AF278" s="49" t="s">
        <v>52</v>
      </c>
      <c r="AG278" s="49" t="s">
        <v>754</v>
      </c>
      <c r="AH278" s="49">
        <v>78</v>
      </c>
      <c r="AI278" s="51">
        <v>8</v>
      </c>
      <c r="AJ278" s="49">
        <v>84</v>
      </c>
      <c r="AK278" s="49">
        <v>0.9</v>
      </c>
      <c r="AL278" s="49">
        <v>2</v>
      </c>
      <c r="AM278" s="49">
        <v>0</v>
      </c>
      <c r="AN278" s="49">
        <v>7850</v>
      </c>
      <c r="AO278" s="49" t="s">
        <v>144</v>
      </c>
    </row>
    <row r="279" spans="22:41">
      <c r="V279" s="51"/>
      <c r="Y279" s="50"/>
      <c r="Z279" s="50"/>
      <c r="AC279" s="53"/>
      <c r="AF279" s="49" t="s">
        <v>52</v>
      </c>
      <c r="AG279" s="49" t="s">
        <v>755</v>
      </c>
      <c r="AH279" s="49">
        <v>78</v>
      </c>
      <c r="AI279" s="51">
        <v>8</v>
      </c>
      <c r="AJ279" s="49">
        <v>84</v>
      </c>
      <c r="AK279" s="49">
        <v>0.9</v>
      </c>
      <c r="AL279" s="49">
        <v>2</v>
      </c>
      <c r="AM279" s="49">
        <v>0</v>
      </c>
      <c r="AN279" s="49">
        <v>7850</v>
      </c>
      <c r="AO279" s="49" t="s">
        <v>144</v>
      </c>
    </row>
    <row r="280" spans="22:41">
      <c r="V280" s="51"/>
      <c r="Y280" s="50"/>
      <c r="Z280" s="50"/>
      <c r="AC280" s="53"/>
      <c r="AF280" s="49" t="s">
        <v>52</v>
      </c>
      <c r="AG280" s="49" t="s">
        <v>756</v>
      </c>
      <c r="AH280" s="49">
        <v>79</v>
      </c>
      <c r="AI280" s="51">
        <v>8</v>
      </c>
      <c r="AJ280" s="49">
        <v>84</v>
      </c>
      <c r="AK280" s="49">
        <v>0.9</v>
      </c>
      <c r="AL280" s="49">
        <v>2</v>
      </c>
      <c r="AM280" s="49">
        <v>0</v>
      </c>
      <c r="AN280" s="49">
        <v>7850</v>
      </c>
      <c r="AO280" s="49" t="s">
        <v>144</v>
      </c>
    </row>
    <row r="281" spans="22:41">
      <c r="V281" s="51"/>
      <c r="Y281" s="50"/>
      <c r="Z281" s="50"/>
      <c r="AC281" s="53"/>
      <c r="AF281" s="49" t="s">
        <v>52</v>
      </c>
      <c r="AG281" s="49" t="s">
        <v>757</v>
      </c>
      <c r="AH281" s="49">
        <v>79</v>
      </c>
      <c r="AI281" s="51">
        <v>8</v>
      </c>
      <c r="AJ281" s="49">
        <v>84</v>
      </c>
      <c r="AK281" s="49">
        <v>0.9</v>
      </c>
      <c r="AL281" s="49">
        <v>2</v>
      </c>
      <c r="AM281" s="49">
        <v>0</v>
      </c>
      <c r="AN281" s="49">
        <v>7850</v>
      </c>
      <c r="AO281" s="49" t="s">
        <v>144</v>
      </c>
    </row>
    <row r="282" spans="22:41">
      <c r="V282" s="51"/>
      <c r="Y282" s="50"/>
      <c r="Z282" s="50"/>
      <c r="AC282" s="53"/>
      <c r="AF282" s="49" t="s">
        <v>52</v>
      </c>
      <c r="AG282" s="49" t="s">
        <v>758</v>
      </c>
      <c r="AH282" s="49">
        <v>80</v>
      </c>
      <c r="AI282" s="51">
        <v>8</v>
      </c>
      <c r="AJ282" s="49">
        <v>84</v>
      </c>
      <c r="AK282" s="49">
        <v>0.9</v>
      </c>
      <c r="AL282" s="49">
        <v>2</v>
      </c>
      <c r="AM282" s="49">
        <v>0</v>
      </c>
      <c r="AN282" s="49">
        <v>7850</v>
      </c>
      <c r="AO282" s="49" t="s">
        <v>144</v>
      </c>
    </row>
    <row r="283" spans="22:41">
      <c r="V283" s="51"/>
      <c r="Y283" s="50"/>
      <c r="Z283" s="50"/>
      <c r="AC283" s="53"/>
      <c r="AF283" s="49" t="s">
        <v>52</v>
      </c>
      <c r="AG283" s="49" t="s">
        <v>759</v>
      </c>
      <c r="AH283" s="49">
        <v>80</v>
      </c>
      <c r="AI283" s="51">
        <v>8</v>
      </c>
      <c r="AJ283" s="49">
        <v>84</v>
      </c>
      <c r="AK283" s="49">
        <v>0.9</v>
      </c>
      <c r="AL283" s="49">
        <v>2</v>
      </c>
      <c r="AM283" s="49">
        <v>0</v>
      </c>
      <c r="AN283" s="49">
        <v>7850</v>
      </c>
      <c r="AO283" s="49" t="s">
        <v>144</v>
      </c>
    </row>
    <row r="284" spans="22:41">
      <c r="V284" s="51"/>
      <c r="Y284" s="50"/>
      <c r="Z284" s="50"/>
      <c r="AC284" s="53"/>
      <c r="AF284" s="49" t="s">
        <v>52</v>
      </c>
      <c r="AG284" s="49" t="s">
        <v>760</v>
      </c>
      <c r="AH284" s="49">
        <v>81</v>
      </c>
      <c r="AI284" s="51">
        <v>8</v>
      </c>
      <c r="AJ284" s="49">
        <v>84</v>
      </c>
      <c r="AK284" s="49">
        <v>0.9</v>
      </c>
      <c r="AL284" s="49">
        <v>2</v>
      </c>
      <c r="AM284" s="49">
        <v>0</v>
      </c>
      <c r="AN284" s="49">
        <v>7850</v>
      </c>
      <c r="AO284" s="49" t="s">
        <v>144</v>
      </c>
    </row>
    <row r="285" spans="22:41">
      <c r="V285" s="51"/>
      <c r="Y285" s="50"/>
      <c r="Z285" s="50"/>
      <c r="AC285" s="53"/>
      <c r="AF285" s="49" t="s">
        <v>52</v>
      </c>
      <c r="AG285" s="49" t="s">
        <v>761</v>
      </c>
      <c r="AH285" s="49">
        <v>81</v>
      </c>
      <c r="AI285" s="51">
        <v>8</v>
      </c>
      <c r="AJ285" s="49">
        <v>84</v>
      </c>
      <c r="AK285" s="49">
        <v>0.9</v>
      </c>
      <c r="AL285" s="49">
        <v>2</v>
      </c>
      <c r="AM285" s="49">
        <v>0</v>
      </c>
      <c r="AN285" s="49">
        <v>7850</v>
      </c>
      <c r="AO285" s="49" t="s">
        <v>144</v>
      </c>
    </row>
    <row r="286" spans="22:41">
      <c r="V286" s="51"/>
      <c r="Y286" s="50"/>
      <c r="Z286" s="50"/>
      <c r="AC286" s="53"/>
      <c r="AF286" s="49" t="s">
        <v>52</v>
      </c>
      <c r="AG286" s="49" t="s">
        <v>762</v>
      </c>
      <c r="AH286" s="49">
        <v>82</v>
      </c>
      <c r="AI286" s="51">
        <v>8</v>
      </c>
      <c r="AJ286" s="49">
        <v>84</v>
      </c>
      <c r="AK286" s="49">
        <v>0.9</v>
      </c>
      <c r="AL286" s="49">
        <v>2</v>
      </c>
      <c r="AM286" s="49">
        <v>0</v>
      </c>
      <c r="AN286" s="49">
        <v>7850</v>
      </c>
      <c r="AO286" s="49" t="s">
        <v>144</v>
      </c>
    </row>
    <row r="287" spans="22:41">
      <c r="V287" s="51"/>
      <c r="Y287" s="50"/>
      <c r="Z287" s="50"/>
      <c r="AC287" s="53"/>
      <c r="AF287" s="49" t="s">
        <v>52</v>
      </c>
      <c r="AG287" s="49" t="s">
        <v>763</v>
      </c>
      <c r="AH287" s="49">
        <v>82</v>
      </c>
      <c r="AI287" s="51">
        <v>8</v>
      </c>
      <c r="AJ287" s="49">
        <v>88</v>
      </c>
      <c r="AK287" s="49">
        <v>0.9</v>
      </c>
      <c r="AL287" s="49">
        <v>2</v>
      </c>
      <c r="AM287" s="49">
        <v>0</v>
      </c>
      <c r="AN287" s="49">
        <v>7850</v>
      </c>
      <c r="AO287" s="49" t="s">
        <v>144</v>
      </c>
    </row>
    <row r="288" spans="22:41">
      <c r="V288" s="51"/>
      <c r="Y288" s="50"/>
      <c r="Z288" s="50"/>
      <c r="AC288" s="53"/>
      <c r="AF288" s="49" t="s">
        <v>52</v>
      </c>
      <c r="AG288" s="49" t="s">
        <v>764</v>
      </c>
      <c r="AH288" s="49">
        <v>83</v>
      </c>
      <c r="AI288" s="51">
        <v>8</v>
      </c>
      <c r="AJ288" s="49">
        <v>88</v>
      </c>
      <c r="AK288" s="49">
        <v>0.9</v>
      </c>
      <c r="AL288" s="49">
        <v>2</v>
      </c>
      <c r="AM288" s="49">
        <v>0</v>
      </c>
      <c r="AN288" s="49">
        <v>7850</v>
      </c>
      <c r="AO288" s="49" t="s">
        <v>144</v>
      </c>
    </row>
    <row r="289" spans="22:41">
      <c r="V289" s="51"/>
      <c r="Y289" s="50"/>
      <c r="Z289" s="50"/>
      <c r="AC289" s="53"/>
      <c r="AF289" s="49" t="s">
        <v>52</v>
      </c>
      <c r="AG289" s="49" t="s">
        <v>765</v>
      </c>
      <c r="AH289" s="49">
        <v>83</v>
      </c>
      <c r="AI289" s="51">
        <v>8.02</v>
      </c>
      <c r="AJ289" s="49">
        <v>102</v>
      </c>
      <c r="AK289" s="49">
        <v>0.9</v>
      </c>
      <c r="AL289" s="49">
        <v>2</v>
      </c>
      <c r="AM289" s="49">
        <v>0</v>
      </c>
      <c r="AN289" s="49">
        <v>7850</v>
      </c>
      <c r="AO289" s="49" t="s">
        <v>144</v>
      </c>
    </row>
    <row r="290" spans="22:41">
      <c r="V290" s="51"/>
      <c r="Y290" s="50"/>
      <c r="Z290" s="50"/>
      <c r="AC290" s="53"/>
      <c r="AF290" s="49" t="s">
        <v>52</v>
      </c>
      <c r="AG290" s="49" t="s">
        <v>766</v>
      </c>
      <c r="AH290" s="49">
        <v>84</v>
      </c>
      <c r="AI290" s="51">
        <v>8.0056655290102388</v>
      </c>
      <c r="AJ290" s="49">
        <v>102</v>
      </c>
      <c r="AK290" s="49">
        <v>0.9</v>
      </c>
      <c r="AL290" s="49">
        <v>2</v>
      </c>
      <c r="AM290" s="49">
        <v>0</v>
      </c>
      <c r="AN290" s="49">
        <v>7850</v>
      </c>
      <c r="AO290" s="49" t="s">
        <v>144</v>
      </c>
    </row>
    <row r="291" spans="22:41">
      <c r="V291" s="51"/>
      <c r="Y291" s="50"/>
      <c r="Z291" s="50"/>
      <c r="AC291" s="53"/>
      <c r="AF291" s="49" t="s">
        <v>52</v>
      </c>
      <c r="AG291" s="49" t="s">
        <v>767</v>
      </c>
      <c r="AH291" s="49">
        <v>84</v>
      </c>
      <c r="AI291" s="51">
        <v>8.0056655290102388</v>
      </c>
      <c r="AJ291" s="49">
        <v>102</v>
      </c>
      <c r="AK291" s="49">
        <v>0.9</v>
      </c>
      <c r="AL291" s="49">
        <v>2</v>
      </c>
      <c r="AM291" s="49">
        <v>0</v>
      </c>
      <c r="AN291" s="49">
        <v>7850</v>
      </c>
      <c r="AO291" s="49" t="s">
        <v>144</v>
      </c>
    </row>
    <row r="292" spans="22:41">
      <c r="V292" s="51"/>
      <c r="Y292" s="50"/>
      <c r="Z292" s="50"/>
      <c r="AC292" s="53"/>
      <c r="AF292" s="49" t="s">
        <v>52</v>
      </c>
      <c r="AG292" s="49" t="s">
        <v>768</v>
      </c>
      <c r="AH292" s="49">
        <v>85</v>
      </c>
      <c r="AI292" s="51">
        <v>7.99</v>
      </c>
      <c r="AJ292" s="49">
        <v>102</v>
      </c>
      <c r="AK292" s="49">
        <v>0.9</v>
      </c>
      <c r="AL292" s="49">
        <v>2</v>
      </c>
      <c r="AM292" s="49">
        <v>0</v>
      </c>
      <c r="AN292" s="49">
        <v>7850</v>
      </c>
      <c r="AO292" s="49" t="s">
        <v>144</v>
      </c>
    </row>
    <row r="293" spans="22:41">
      <c r="V293" s="51"/>
      <c r="Y293" s="50"/>
      <c r="Z293" s="50"/>
      <c r="AC293" s="53"/>
      <c r="AF293" s="49" t="s">
        <v>52</v>
      </c>
      <c r="AG293" s="49" t="s">
        <v>769</v>
      </c>
      <c r="AH293" s="49">
        <v>85</v>
      </c>
      <c r="AI293" s="51">
        <v>8</v>
      </c>
      <c r="AJ293" s="49">
        <v>116</v>
      </c>
      <c r="AK293" s="49">
        <v>0.9</v>
      </c>
      <c r="AL293" s="49">
        <v>2</v>
      </c>
      <c r="AM293" s="49">
        <v>0</v>
      </c>
      <c r="AN293" s="49">
        <v>7850</v>
      </c>
      <c r="AO293" s="49" t="s">
        <v>144</v>
      </c>
    </row>
    <row r="294" spans="22:41">
      <c r="V294" s="51"/>
      <c r="Y294" s="50"/>
      <c r="Z294" s="50"/>
      <c r="AC294" s="53"/>
      <c r="AF294" s="49" t="s">
        <v>52</v>
      </c>
      <c r="AG294" s="49" t="s">
        <v>770</v>
      </c>
      <c r="AH294" s="49">
        <v>86</v>
      </c>
      <c r="AI294" s="51">
        <v>8</v>
      </c>
      <c r="AJ294" s="49">
        <v>116</v>
      </c>
      <c r="AK294" s="49">
        <v>0.9</v>
      </c>
      <c r="AL294" s="49">
        <v>2</v>
      </c>
      <c r="AM294" s="49">
        <v>0</v>
      </c>
      <c r="AN294" s="49">
        <v>7850</v>
      </c>
      <c r="AO294" s="49" t="s">
        <v>144</v>
      </c>
    </row>
    <row r="295" spans="22:41">
      <c r="V295" s="51"/>
      <c r="Y295" s="50"/>
      <c r="Z295" s="50"/>
      <c r="AC295" s="53"/>
      <c r="AF295" s="49" t="s">
        <v>52</v>
      </c>
      <c r="AG295" s="49" t="s">
        <v>771</v>
      </c>
      <c r="AH295" s="49">
        <v>86</v>
      </c>
      <c r="AI295" s="51">
        <v>8</v>
      </c>
      <c r="AJ295" s="49">
        <v>116</v>
      </c>
      <c r="AK295" s="49">
        <v>0.9</v>
      </c>
      <c r="AL295" s="49">
        <v>2</v>
      </c>
      <c r="AM295" s="49">
        <v>0</v>
      </c>
      <c r="AN295" s="49">
        <v>7850</v>
      </c>
      <c r="AO295" s="49" t="s">
        <v>144</v>
      </c>
    </row>
    <row r="296" spans="22:41">
      <c r="V296" s="51"/>
      <c r="Y296" s="50"/>
      <c r="Z296" s="50"/>
      <c r="AC296" s="53"/>
      <c r="AF296" s="49" t="s">
        <v>52</v>
      </c>
      <c r="AG296" s="49" t="s">
        <v>772</v>
      </c>
      <c r="AH296" s="49">
        <v>87</v>
      </c>
      <c r="AI296" s="51">
        <v>8</v>
      </c>
      <c r="AJ296" s="49">
        <v>116</v>
      </c>
      <c r="AK296" s="49">
        <v>0.9</v>
      </c>
      <c r="AL296" s="49">
        <v>2</v>
      </c>
      <c r="AM296" s="49">
        <v>0</v>
      </c>
      <c r="AN296" s="49">
        <v>7850</v>
      </c>
      <c r="AO296" s="49" t="s">
        <v>144</v>
      </c>
    </row>
    <row r="297" spans="22:41">
      <c r="V297" s="51"/>
      <c r="Y297" s="50"/>
      <c r="Z297" s="50"/>
      <c r="AC297" s="53"/>
      <c r="AF297" s="49" t="s">
        <v>52</v>
      </c>
      <c r="AG297" s="49" t="s">
        <v>773</v>
      </c>
      <c r="AH297" s="49">
        <v>87</v>
      </c>
      <c r="AI297" s="51">
        <v>8</v>
      </c>
      <c r="AJ297" s="49">
        <v>116</v>
      </c>
      <c r="AK297" s="49">
        <v>0.9</v>
      </c>
      <c r="AL297" s="49">
        <v>2</v>
      </c>
      <c r="AM297" s="49">
        <v>0</v>
      </c>
      <c r="AN297" s="49">
        <v>7850</v>
      </c>
      <c r="AO297" s="49" t="s">
        <v>144</v>
      </c>
    </row>
    <row r="298" spans="22:41">
      <c r="V298" s="51"/>
      <c r="Y298" s="50"/>
      <c r="Z298" s="50"/>
      <c r="AC298" s="53"/>
      <c r="AF298" s="49" t="s">
        <v>52</v>
      </c>
      <c r="AG298" s="49" t="s">
        <v>774</v>
      </c>
      <c r="AH298" s="49">
        <v>88</v>
      </c>
      <c r="AI298" s="51">
        <v>8</v>
      </c>
      <c r="AJ298" s="49">
        <v>116</v>
      </c>
      <c r="AK298" s="49">
        <v>0.9</v>
      </c>
      <c r="AL298" s="49">
        <v>2</v>
      </c>
      <c r="AM298" s="49">
        <v>0</v>
      </c>
      <c r="AN298" s="49">
        <v>7850</v>
      </c>
      <c r="AO298" s="49" t="s">
        <v>144</v>
      </c>
    </row>
    <row r="299" spans="22:41">
      <c r="V299" s="51"/>
      <c r="Y299" s="50"/>
      <c r="Z299" s="50"/>
      <c r="AC299" s="53"/>
      <c r="AF299" s="49" t="s">
        <v>52</v>
      </c>
      <c r="AG299" s="49" t="s">
        <v>775</v>
      </c>
      <c r="AH299" s="49">
        <v>88</v>
      </c>
      <c r="AI299" s="51">
        <v>8</v>
      </c>
      <c r="AJ299" s="49">
        <v>116</v>
      </c>
      <c r="AK299" s="49">
        <v>0.9</v>
      </c>
      <c r="AL299" s="49">
        <v>2</v>
      </c>
      <c r="AM299" s="49">
        <v>0</v>
      </c>
      <c r="AN299" s="49">
        <v>7850</v>
      </c>
      <c r="AO299" s="49" t="s">
        <v>144</v>
      </c>
    </row>
    <row r="300" spans="22:41">
      <c r="V300" s="51"/>
      <c r="Y300" s="50"/>
      <c r="Z300" s="50"/>
      <c r="AC300" s="53"/>
      <c r="AF300" s="49" t="s">
        <v>52</v>
      </c>
      <c r="AG300" s="49" t="s">
        <v>776</v>
      </c>
      <c r="AH300" s="49">
        <v>89</v>
      </c>
      <c r="AI300" s="51">
        <v>8</v>
      </c>
      <c r="AJ300" s="49">
        <v>116</v>
      </c>
      <c r="AK300" s="49">
        <v>0.9</v>
      </c>
      <c r="AL300" s="49">
        <v>2</v>
      </c>
      <c r="AM300" s="49">
        <v>0</v>
      </c>
      <c r="AN300" s="49">
        <v>7850</v>
      </c>
      <c r="AO300" s="49" t="s">
        <v>144</v>
      </c>
    </row>
    <row r="301" spans="22:41">
      <c r="V301" s="51"/>
      <c r="Y301" s="50"/>
      <c r="Z301" s="50"/>
      <c r="AC301" s="53"/>
      <c r="AF301" s="49" t="s">
        <v>52</v>
      </c>
      <c r="AG301" s="49" t="s">
        <v>777</v>
      </c>
      <c r="AH301" s="49">
        <v>89</v>
      </c>
      <c r="AI301" s="51">
        <v>8</v>
      </c>
      <c r="AJ301" s="49">
        <v>116</v>
      </c>
      <c r="AK301" s="49">
        <v>0.9</v>
      </c>
      <c r="AL301" s="49">
        <v>2</v>
      </c>
      <c r="AM301" s="49">
        <v>0</v>
      </c>
      <c r="AN301" s="49">
        <v>7850</v>
      </c>
      <c r="AO301" s="49" t="s">
        <v>144</v>
      </c>
    </row>
    <row r="302" spans="22:41">
      <c r="V302" s="51"/>
      <c r="Y302" s="50"/>
      <c r="Z302" s="50"/>
      <c r="AC302" s="53"/>
      <c r="AF302" s="49" t="s">
        <v>52</v>
      </c>
      <c r="AG302" s="49" t="s">
        <v>778</v>
      </c>
      <c r="AH302" s="49">
        <v>90</v>
      </c>
      <c r="AI302" s="51">
        <v>8</v>
      </c>
      <c r="AJ302" s="49">
        <v>116</v>
      </c>
      <c r="AK302" s="49">
        <v>0.9</v>
      </c>
      <c r="AL302" s="49">
        <v>2</v>
      </c>
      <c r="AM302" s="49">
        <v>0</v>
      </c>
      <c r="AN302" s="49">
        <v>7850</v>
      </c>
      <c r="AO302" s="49" t="s">
        <v>144</v>
      </c>
    </row>
    <row r="303" spans="22:41">
      <c r="V303" s="51"/>
      <c r="Y303" s="50"/>
      <c r="Z303" s="50"/>
      <c r="AC303" s="53"/>
      <c r="AF303" s="49" t="s">
        <v>52</v>
      </c>
      <c r="AG303" s="49" t="s">
        <v>779</v>
      </c>
      <c r="AH303" s="49">
        <v>90</v>
      </c>
      <c r="AI303" s="51">
        <v>8</v>
      </c>
      <c r="AJ303" s="49">
        <v>116</v>
      </c>
      <c r="AK303" s="49">
        <v>0.9</v>
      </c>
      <c r="AL303" s="49">
        <v>2</v>
      </c>
      <c r="AM303" s="49">
        <v>0</v>
      </c>
      <c r="AN303" s="49">
        <v>7850</v>
      </c>
      <c r="AO303" s="49" t="s">
        <v>144</v>
      </c>
    </row>
    <row r="304" spans="22:41">
      <c r="V304" s="51"/>
      <c r="Y304" s="50"/>
      <c r="Z304" s="50"/>
      <c r="AC304" s="53"/>
      <c r="AF304" s="49" t="s">
        <v>52</v>
      </c>
      <c r="AG304" s="49" t="s">
        <v>780</v>
      </c>
      <c r="AH304" s="49">
        <v>91</v>
      </c>
      <c r="AI304" s="51">
        <v>8</v>
      </c>
      <c r="AJ304" s="49">
        <v>116</v>
      </c>
      <c r="AK304" s="49">
        <v>0.9</v>
      </c>
      <c r="AL304" s="49">
        <v>2</v>
      </c>
      <c r="AM304" s="49">
        <v>0</v>
      </c>
      <c r="AN304" s="49">
        <v>7850</v>
      </c>
      <c r="AO304" s="49" t="s">
        <v>144</v>
      </c>
    </row>
    <row r="305" spans="22:41">
      <c r="V305" s="51"/>
      <c r="Y305" s="50"/>
      <c r="Z305" s="50"/>
      <c r="AC305" s="53"/>
      <c r="AF305" s="49" t="s">
        <v>52</v>
      </c>
      <c r="AG305" s="49" t="s">
        <v>781</v>
      </c>
      <c r="AH305" s="49">
        <v>91</v>
      </c>
      <c r="AI305" s="51">
        <v>8</v>
      </c>
      <c r="AJ305" s="49">
        <v>116</v>
      </c>
      <c r="AK305" s="49">
        <v>0.9</v>
      </c>
      <c r="AL305" s="49">
        <v>2</v>
      </c>
      <c r="AM305" s="49">
        <v>0</v>
      </c>
      <c r="AN305" s="49">
        <v>7850</v>
      </c>
      <c r="AO305" s="49" t="s">
        <v>144</v>
      </c>
    </row>
    <row r="306" spans="22:41">
      <c r="V306" s="51"/>
      <c r="Y306" s="50"/>
      <c r="Z306" s="50"/>
      <c r="AC306" s="53"/>
      <c r="AF306" s="49" t="s">
        <v>52</v>
      </c>
      <c r="AG306" s="49" t="s">
        <v>782</v>
      </c>
      <c r="AH306" s="49">
        <v>92</v>
      </c>
      <c r="AI306" s="51">
        <v>8</v>
      </c>
      <c r="AJ306" s="49">
        <v>116</v>
      </c>
      <c r="AK306" s="49">
        <v>0.9</v>
      </c>
      <c r="AL306" s="49">
        <v>2</v>
      </c>
      <c r="AM306" s="49">
        <v>0</v>
      </c>
      <c r="AN306" s="49">
        <v>7850</v>
      </c>
      <c r="AO306" s="49" t="s">
        <v>144</v>
      </c>
    </row>
    <row r="307" spans="22:41">
      <c r="V307" s="51"/>
      <c r="Y307" s="50"/>
      <c r="Z307" s="50"/>
      <c r="AC307" s="53"/>
      <c r="AF307" s="49" t="s">
        <v>62</v>
      </c>
      <c r="AG307" s="49" t="s">
        <v>783</v>
      </c>
      <c r="AH307" s="49">
        <v>92</v>
      </c>
      <c r="AI307" s="51">
        <v>8</v>
      </c>
      <c r="AJ307" s="49">
        <v>117</v>
      </c>
      <c r="AK307" s="49">
        <v>0.9</v>
      </c>
      <c r="AL307" s="49">
        <v>2</v>
      </c>
      <c r="AM307" s="49">
        <v>0</v>
      </c>
      <c r="AN307" s="49">
        <v>7850</v>
      </c>
      <c r="AO307" s="49" t="s">
        <v>144</v>
      </c>
    </row>
    <row r="308" spans="22:41">
      <c r="V308" s="51"/>
      <c r="Y308" s="50"/>
      <c r="Z308" s="50"/>
      <c r="AC308" s="53"/>
      <c r="AF308" s="49" t="s">
        <v>62</v>
      </c>
      <c r="AG308" s="49" t="s">
        <v>784</v>
      </c>
      <c r="AH308" s="49">
        <v>93</v>
      </c>
      <c r="AI308" s="51">
        <v>8</v>
      </c>
      <c r="AJ308" s="49">
        <v>117</v>
      </c>
      <c r="AK308" s="49">
        <v>0.9</v>
      </c>
      <c r="AL308" s="49">
        <v>2</v>
      </c>
      <c r="AM308" s="49">
        <v>0</v>
      </c>
      <c r="AN308" s="49">
        <v>7850</v>
      </c>
      <c r="AO308" s="49" t="s">
        <v>144</v>
      </c>
    </row>
    <row r="309" spans="22:41">
      <c r="V309" s="51"/>
      <c r="Y309" s="50"/>
      <c r="Z309" s="50"/>
      <c r="AC309" s="53"/>
      <c r="AF309" s="49" t="s">
        <v>62</v>
      </c>
      <c r="AG309" s="49" t="s">
        <v>785</v>
      </c>
      <c r="AH309" s="49">
        <v>93</v>
      </c>
      <c r="AI309" s="51">
        <v>8</v>
      </c>
      <c r="AJ309" s="49">
        <v>117</v>
      </c>
      <c r="AK309" s="49">
        <v>0.9</v>
      </c>
      <c r="AL309" s="49">
        <v>2</v>
      </c>
      <c r="AM309" s="49">
        <v>0</v>
      </c>
      <c r="AN309" s="49">
        <v>7850</v>
      </c>
      <c r="AO309" s="49" t="s">
        <v>144</v>
      </c>
    </row>
    <row r="310" spans="22:41">
      <c r="V310" s="51"/>
      <c r="Y310" s="50"/>
      <c r="Z310" s="50"/>
      <c r="AC310" s="53"/>
      <c r="AF310" s="49" t="s">
        <v>62</v>
      </c>
      <c r="AG310" s="49" t="s">
        <v>786</v>
      </c>
      <c r="AH310" s="49">
        <v>94</v>
      </c>
      <c r="AI310" s="51">
        <v>8</v>
      </c>
      <c r="AJ310" s="49">
        <v>117</v>
      </c>
      <c r="AK310" s="49">
        <v>0.9</v>
      </c>
      <c r="AL310" s="49">
        <v>2</v>
      </c>
      <c r="AM310" s="49">
        <v>0</v>
      </c>
      <c r="AN310" s="49">
        <v>7850</v>
      </c>
      <c r="AO310" s="49" t="s">
        <v>144</v>
      </c>
    </row>
    <row r="311" spans="22:41">
      <c r="V311" s="51"/>
      <c r="Y311" s="50"/>
      <c r="Z311" s="50"/>
      <c r="AC311" s="53"/>
      <c r="AF311" s="49" t="s">
        <v>62</v>
      </c>
      <c r="AG311" s="49" t="s">
        <v>787</v>
      </c>
      <c r="AH311" s="49">
        <v>94</v>
      </c>
      <c r="AI311" s="51">
        <v>8</v>
      </c>
      <c r="AJ311" s="49">
        <v>117</v>
      </c>
      <c r="AK311" s="49">
        <v>0.9</v>
      </c>
      <c r="AL311" s="49">
        <v>2</v>
      </c>
      <c r="AM311" s="49">
        <v>0</v>
      </c>
      <c r="AN311" s="49">
        <v>7850</v>
      </c>
      <c r="AO311" s="49" t="s">
        <v>144</v>
      </c>
    </row>
    <row r="312" spans="22:41">
      <c r="V312" s="51"/>
      <c r="Y312" s="50"/>
      <c r="Z312" s="50"/>
      <c r="AC312" s="53"/>
      <c r="AF312" s="49" t="s">
        <v>62</v>
      </c>
      <c r="AG312" s="49" t="s">
        <v>788</v>
      </c>
      <c r="AH312" s="49">
        <v>95</v>
      </c>
      <c r="AI312" s="51">
        <v>8</v>
      </c>
      <c r="AJ312" s="49">
        <v>117</v>
      </c>
      <c r="AK312" s="49">
        <v>0.9</v>
      </c>
      <c r="AL312" s="49">
        <v>2</v>
      </c>
      <c r="AM312" s="49">
        <v>0</v>
      </c>
      <c r="AN312" s="49">
        <v>7850</v>
      </c>
      <c r="AO312" s="49" t="s">
        <v>144</v>
      </c>
    </row>
    <row r="313" spans="22:41">
      <c r="V313" s="51"/>
      <c r="Y313" s="50"/>
      <c r="Z313" s="50"/>
      <c r="AC313" s="53"/>
      <c r="AF313" s="49" t="s">
        <v>62</v>
      </c>
      <c r="AG313" s="49" t="s">
        <v>789</v>
      </c>
      <c r="AH313" s="49">
        <v>95</v>
      </c>
      <c r="AI313" s="51">
        <v>8</v>
      </c>
      <c r="AJ313" s="49">
        <v>117</v>
      </c>
      <c r="AK313" s="49">
        <v>0.9</v>
      </c>
      <c r="AL313" s="49">
        <v>2</v>
      </c>
      <c r="AM313" s="49">
        <v>0</v>
      </c>
      <c r="AN313" s="49">
        <v>7850</v>
      </c>
      <c r="AO313" s="49" t="s">
        <v>144</v>
      </c>
    </row>
    <row r="314" spans="22:41">
      <c r="V314" s="51"/>
      <c r="Y314" s="50"/>
      <c r="Z314" s="50"/>
      <c r="AC314" s="53"/>
      <c r="AF314" s="49" t="s">
        <v>62</v>
      </c>
      <c r="AG314" s="49" t="s">
        <v>790</v>
      </c>
      <c r="AH314" s="49">
        <v>96</v>
      </c>
      <c r="AI314" s="51">
        <v>8</v>
      </c>
      <c r="AJ314" s="49">
        <v>117</v>
      </c>
      <c r="AK314" s="49">
        <v>0.9</v>
      </c>
      <c r="AL314" s="49">
        <v>2</v>
      </c>
      <c r="AM314" s="49">
        <v>0</v>
      </c>
      <c r="AN314" s="49">
        <v>7850</v>
      </c>
      <c r="AO314" s="49" t="s">
        <v>144</v>
      </c>
    </row>
    <row r="315" spans="22:41">
      <c r="V315" s="51"/>
      <c r="Y315" s="50"/>
      <c r="Z315" s="50"/>
      <c r="AC315" s="53"/>
      <c r="AF315" s="49" t="s">
        <v>62</v>
      </c>
      <c r="AG315" s="49" t="s">
        <v>791</v>
      </c>
      <c r="AH315" s="49">
        <v>96</v>
      </c>
      <c r="AI315" s="51">
        <v>8</v>
      </c>
      <c r="AJ315" s="49">
        <v>117</v>
      </c>
      <c r="AK315" s="49">
        <v>0.9</v>
      </c>
      <c r="AL315" s="49">
        <v>2</v>
      </c>
      <c r="AM315" s="49">
        <v>0</v>
      </c>
      <c r="AN315" s="49">
        <v>7850</v>
      </c>
      <c r="AO315" s="49" t="s">
        <v>144</v>
      </c>
    </row>
    <row r="316" spans="22:41">
      <c r="V316" s="51"/>
      <c r="Y316" s="50"/>
      <c r="Z316" s="50"/>
      <c r="AC316" s="53"/>
      <c r="AF316" s="49" t="s">
        <v>62</v>
      </c>
      <c r="AG316" s="49" t="s">
        <v>792</v>
      </c>
      <c r="AH316" s="49">
        <v>97</v>
      </c>
      <c r="AI316" s="51">
        <v>8</v>
      </c>
      <c r="AJ316" s="49">
        <v>117</v>
      </c>
      <c r="AK316" s="49">
        <v>0.9</v>
      </c>
      <c r="AL316" s="49">
        <v>2</v>
      </c>
      <c r="AM316" s="49">
        <v>0</v>
      </c>
      <c r="AN316" s="49">
        <v>7850</v>
      </c>
      <c r="AO316" s="49" t="s">
        <v>144</v>
      </c>
    </row>
    <row r="317" spans="22:41">
      <c r="V317" s="51"/>
      <c r="Y317" s="50"/>
      <c r="Z317" s="50"/>
      <c r="AC317" s="53"/>
      <c r="AF317" s="49" t="s">
        <v>62</v>
      </c>
      <c r="AG317" s="49" t="s">
        <v>793</v>
      </c>
      <c r="AH317" s="49">
        <v>97</v>
      </c>
      <c r="AI317" s="51">
        <v>8</v>
      </c>
      <c r="AJ317" s="49">
        <v>124</v>
      </c>
      <c r="AK317" s="49">
        <v>0.9</v>
      </c>
      <c r="AL317" s="49">
        <v>2</v>
      </c>
      <c r="AM317" s="49">
        <v>0</v>
      </c>
      <c r="AN317" s="49">
        <v>7850</v>
      </c>
      <c r="AO317" s="49" t="s">
        <v>144</v>
      </c>
    </row>
    <row r="318" spans="22:41">
      <c r="V318" s="51"/>
      <c r="Y318" s="50"/>
      <c r="Z318" s="50"/>
      <c r="AC318" s="53"/>
      <c r="AF318" s="49" t="s">
        <v>62</v>
      </c>
      <c r="AG318" s="49" t="s">
        <v>794</v>
      </c>
      <c r="AH318" s="49">
        <v>98</v>
      </c>
      <c r="AI318" s="51">
        <v>8</v>
      </c>
      <c r="AJ318" s="49">
        <v>124</v>
      </c>
      <c r="AK318" s="49">
        <v>0.9</v>
      </c>
      <c r="AL318" s="49">
        <v>2</v>
      </c>
      <c r="AM318" s="49">
        <v>0</v>
      </c>
      <c r="AN318" s="49">
        <v>7850</v>
      </c>
      <c r="AO318" s="49" t="s">
        <v>144</v>
      </c>
    </row>
    <row r="319" spans="22:41">
      <c r="V319" s="51"/>
      <c r="Y319" s="50"/>
      <c r="Z319" s="50"/>
      <c r="AC319" s="53"/>
      <c r="AF319" s="49" t="s">
        <v>62</v>
      </c>
      <c r="AG319" s="49" t="s">
        <v>795</v>
      </c>
      <c r="AH319" s="49">
        <v>98</v>
      </c>
      <c r="AI319" s="51">
        <v>8</v>
      </c>
      <c r="AJ319" s="49">
        <v>120</v>
      </c>
      <c r="AK319" s="49">
        <v>0.9</v>
      </c>
      <c r="AL319" s="49">
        <v>2</v>
      </c>
      <c r="AM319" s="49">
        <v>0</v>
      </c>
      <c r="AN319" s="49">
        <v>7850</v>
      </c>
      <c r="AO319" s="49" t="s">
        <v>144</v>
      </c>
    </row>
    <row r="320" spans="22:41">
      <c r="V320" s="51"/>
      <c r="Y320" s="50"/>
      <c r="Z320" s="50"/>
      <c r="AC320" s="53"/>
      <c r="AF320" s="49" t="s">
        <v>62</v>
      </c>
      <c r="AG320" s="49" t="s">
        <v>796</v>
      </c>
      <c r="AH320" s="49">
        <v>99</v>
      </c>
      <c r="AI320" s="51">
        <v>8</v>
      </c>
      <c r="AJ320" s="49">
        <v>120</v>
      </c>
      <c r="AK320" s="49">
        <v>0.9</v>
      </c>
      <c r="AL320" s="49">
        <v>2</v>
      </c>
      <c r="AM320" s="49">
        <v>0</v>
      </c>
      <c r="AN320" s="49">
        <v>7850</v>
      </c>
      <c r="AO320" s="49" t="s">
        <v>144</v>
      </c>
    </row>
    <row r="321" spans="22:41">
      <c r="V321" s="51"/>
      <c r="Y321" s="50"/>
      <c r="Z321" s="50"/>
      <c r="AC321" s="53"/>
      <c r="AF321" s="49" t="s">
        <v>50</v>
      </c>
      <c r="AG321" s="49" t="s">
        <v>797</v>
      </c>
      <c r="AH321" s="49">
        <v>99</v>
      </c>
      <c r="AI321" s="51">
        <v>7.5</v>
      </c>
      <c r="AJ321" s="49">
        <v>108</v>
      </c>
      <c r="AK321" s="49">
        <v>0.9</v>
      </c>
      <c r="AL321" s="49">
        <v>2</v>
      </c>
      <c r="AM321" s="49">
        <v>0</v>
      </c>
      <c r="AN321" s="49">
        <v>7850</v>
      </c>
      <c r="AO321" s="49" t="s">
        <v>144</v>
      </c>
    </row>
    <row r="322" spans="22:41">
      <c r="V322" s="51"/>
      <c r="Y322" s="50"/>
      <c r="Z322" s="50"/>
      <c r="AC322" s="53"/>
      <c r="AF322" s="49" t="s">
        <v>50</v>
      </c>
      <c r="AG322" s="49" t="s">
        <v>798</v>
      </c>
      <c r="AH322" s="49">
        <v>100</v>
      </c>
      <c r="AI322" s="51">
        <v>7.5</v>
      </c>
      <c r="AJ322" s="49">
        <v>108</v>
      </c>
      <c r="AK322" s="49">
        <v>0.9</v>
      </c>
      <c r="AL322" s="49">
        <v>2</v>
      </c>
      <c r="AM322" s="49">
        <v>0</v>
      </c>
      <c r="AN322" s="49">
        <v>7850</v>
      </c>
      <c r="AO322" s="49" t="s">
        <v>144</v>
      </c>
    </row>
    <row r="323" spans="22:41">
      <c r="V323" s="51"/>
      <c r="Y323" s="50"/>
      <c r="Z323" s="50"/>
      <c r="AC323" s="53"/>
      <c r="AF323" s="49" t="s">
        <v>50</v>
      </c>
      <c r="AG323" s="49" t="s">
        <v>799</v>
      </c>
      <c r="AH323" s="49">
        <v>100</v>
      </c>
      <c r="AI323" s="51">
        <v>7.5</v>
      </c>
      <c r="AJ323" s="49">
        <v>108</v>
      </c>
      <c r="AK323" s="49">
        <v>0.9</v>
      </c>
      <c r="AL323" s="49">
        <v>2</v>
      </c>
      <c r="AM323" s="49">
        <v>0</v>
      </c>
      <c r="AN323" s="49">
        <v>7850</v>
      </c>
      <c r="AO323" s="49" t="s">
        <v>144</v>
      </c>
    </row>
    <row r="324" spans="22:41">
      <c r="V324" s="51"/>
      <c r="Y324" s="50"/>
      <c r="Z324" s="50"/>
      <c r="AC324" s="53"/>
      <c r="AF324" s="49" t="s">
        <v>50</v>
      </c>
      <c r="AG324" s="49" t="s">
        <v>800</v>
      </c>
      <c r="AH324" s="49">
        <v>101</v>
      </c>
      <c r="AI324" s="51">
        <v>7.5</v>
      </c>
      <c r="AJ324" s="49">
        <v>108</v>
      </c>
      <c r="AK324" s="49">
        <v>0.9</v>
      </c>
      <c r="AL324" s="49">
        <v>2</v>
      </c>
      <c r="AM324" s="49">
        <v>0</v>
      </c>
      <c r="AN324" s="49">
        <v>7850</v>
      </c>
      <c r="AO324" s="49" t="s">
        <v>144</v>
      </c>
    </row>
    <row r="325" spans="22:41">
      <c r="V325" s="51"/>
      <c r="Y325" s="50"/>
      <c r="Z325" s="50"/>
      <c r="AC325" s="53"/>
      <c r="AF325" s="49" t="s">
        <v>50</v>
      </c>
      <c r="AG325" s="49" t="s">
        <v>801</v>
      </c>
      <c r="AH325" s="49">
        <v>101</v>
      </c>
      <c r="AI325" s="51">
        <v>7.5</v>
      </c>
      <c r="AJ325" s="49">
        <v>108</v>
      </c>
      <c r="AK325" s="49">
        <v>0.9</v>
      </c>
      <c r="AL325" s="49">
        <v>2</v>
      </c>
      <c r="AM325" s="49">
        <v>0</v>
      </c>
      <c r="AN325" s="49">
        <v>7850</v>
      </c>
      <c r="AO325" s="49" t="s">
        <v>144</v>
      </c>
    </row>
    <row r="326" spans="22:41">
      <c r="V326" s="51"/>
      <c r="Y326" s="50"/>
      <c r="Z326" s="50"/>
      <c r="AC326" s="53"/>
      <c r="AF326" s="49" t="s">
        <v>50</v>
      </c>
      <c r="AG326" s="49" t="s">
        <v>802</v>
      </c>
      <c r="AH326" s="49">
        <v>102</v>
      </c>
      <c r="AI326" s="51">
        <v>7.5</v>
      </c>
      <c r="AJ326" s="49">
        <v>108</v>
      </c>
      <c r="AK326" s="49">
        <v>0.9</v>
      </c>
      <c r="AL326" s="49">
        <v>2</v>
      </c>
      <c r="AM326" s="49">
        <v>0</v>
      </c>
      <c r="AN326" s="49">
        <v>7850</v>
      </c>
      <c r="AO326" s="49" t="s">
        <v>144</v>
      </c>
    </row>
    <row r="327" spans="22:41">
      <c r="V327" s="51"/>
      <c r="Y327" s="50"/>
      <c r="Z327" s="50"/>
      <c r="AC327" s="53"/>
      <c r="AF327" s="49" t="s">
        <v>50</v>
      </c>
      <c r="AG327" s="49" t="s">
        <v>803</v>
      </c>
      <c r="AH327" s="49">
        <v>102</v>
      </c>
      <c r="AI327" s="51">
        <v>7.5</v>
      </c>
      <c r="AJ327" s="49">
        <v>108</v>
      </c>
      <c r="AK327" s="49">
        <v>0.9</v>
      </c>
      <c r="AL327" s="49">
        <v>2</v>
      </c>
      <c r="AM327" s="49">
        <v>0</v>
      </c>
      <c r="AN327" s="49">
        <v>7850</v>
      </c>
      <c r="AO327" s="49" t="s">
        <v>144</v>
      </c>
    </row>
    <row r="328" spans="22:41">
      <c r="V328" s="51"/>
      <c r="Y328" s="50"/>
      <c r="Z328" s="50"/>
      <c r="AC328" s="53"/>
      <c r="AF328" s="49" t="s">
        <v>50</v>
      </c>
      <c r="AG328" s="49" t="s">
        <v>804</v>
      </c>
      <c r="AH328" s="49">
        <v>103</v>
      </c>
      <c r="AI328" s="51">
        <v>7.5</v>
      </c>
      <c r="AJ328" s="49">
        <v>108</v>
      </c>
      <c r="AK328" s="49">
        <v>0.9</v>
      </c>
      <c r="AL328" s="49">
        <v>2</v>
      </c>
      <c r="AM328" s="49">
        <v>0</v>
      </c>
      <c r="AN328" s="49">
        <v>7850</v>
      </c>
      <c r="AO328" s="49" t="s">
        <v>144</v>
      </c>
    </row>
    <row r="329" spans="22:41">
      <c r="V329" s="51"/>
      <c r="Y329" s="50"/>
      <c r="Z329" s="50"/>
      <c r="AC329" s="53"/>
      <c r="AF329" s="49" t="s">
        <v>50</v>
      </c>
      <c r="AG329" s="49" t="s">
        <v>805</v>
      </c>
      <c r="AH329" s="49">
        <v>103</v>
      </c>
      <c r="AI329" s="51">
        <v>7.5</v>
      </c>
      <c r="AJ329" s="49">
        <v>100</v>
      </c>
      <c r="AK329" s="49">
        <v>0.9</v>
      </c>
      <c r="AL329" s="49">
        <v>2</v>
      </c>
      <c r="AM329" s="49">
        <v>0</v>
      </c>
      <c r="AN329" s="49">
        <v>7850</v>
      </c>
      <c r="AO329" s="49" t="s">
        <v>144</v>
      </c>
    </row>
    <row r="330" spans="22:41">
      <c r="V330" s="51"/>
      <c r="Y330" s="50"/>
      <c r="Z330" s="50"/>
      <c r="AC330" s="53"/>
      <c r="AF330" s="49" t="s">
        <v>50</v>
      </c>
      <c r="AG330" s="49" t="s">
        <v>806</v>
      </c>
      <c r="AH330" s="49">
        <v>104</v>
      </c>
      <c r="AI330" s="51">
        <v>7.5</v>
      </c>
      <c r="AJ330" s="49">
        <v>100</v>
      </c>
      <c r="AK330" s="49">
        <v>0.9</v>
      </c>
      <c r="AL330" s="49">
        <v>2</v>
      </c>
      <c r="AM330" s="49">
        <v>0</v>
      </c>
      <c r="AN330" s="49">
        <v>7850</v>
      </c>
      <c r="AO330" s="49" t="s">
        <v>144</v>
      </c>
    </row>
    <row r="331" spans="22:41">
      <c r="V331" s="51"/>
      <c r="Y331" s="50"/>
      <c r="Z331" s="50"/>
      <c r="AC331" s="53"/>
      <c r="AF331" s="49" t="s">
        <v>50</v>
      </c>
      <c r="AG331" s="49" t="s">
        <v>807</v>
      </c>
      <c r="AH331" s="49">
        <v>104</v>
      </c>
      <c r="AI331" s="51">
        <v>7.5</v>
      </c>
      <c r="AJ331" s="49">
        <v>100</v>
      </c>
      <c r="AK331" s="49">
        <v>0.9</v>
      </c>
      <c r="AL331" s="49">
        <v>2</v>
      </c>
      <c r="AM331" s="49">
        <v>0</v>
      </c>
      <c r="AN331" s="49">
        <v>7850</v>
      </c>
      <c r="AO331" s="49" t="s">
        <v>144</v>
      </c>
    </row>
    <row r="332" spans="22:41">
      <c r="V332" s="51"/>
      <c r="Y332" s="50"/>
      <c r="Z332" s="50"/>
      <c r="AC332" s="53"/>
      <c r="AF332" s="49" t="s">
        <v>50</v>
      </c>
      <c r="AG332" s="49" t="s">
        <v>808</v>
      </c>
      <c r="AH332" s="49">
        <v>105</v>
      </c>
      <c r="AI332" s="51">
        <v>7.5</v>
      </c>
      <c r="AJ332" s="49">
        <v>100</v>
      </c>
      <c r="AK332" s="49">
        <v>0.9</v>
      </c>
      <c r="AL332" s="49">
        <v>2</v>
      </c>
      <c r="AM332" s="49">
        <v>0</v>
      </c>
      <c r="AN332" s="49">
        <v>7850</v>
      </c>
      <c r="AO332" s="49" t="s">
        <v>144</v>
      </c>
    </row>
    <row r="333" spans="22:41">
      <c r="V333" s="51"/>
      <c r="Y333" s="50"/>
      <c r="Z333" s="50"/>
      <c r="AC333" s="53"/>
      <c r="AF333" s="49" t="s">
        <v>50</v>
      </c>
      <c r="AG333" s="49" t="s">
        <v>809</v>
      </c>
      <c r="AH333" s="49">
        <v>105</v>
      </c>
      <c r="AI333" s="51">
        <v>7.5</v>
      </c>
      <c r="AJ333" s="49">
        <v>98</v>
      </c>
      <c r="AK333" s="49">
        <v>0.9</v>
      </c>
      <c r="AL333" s="49">
        <v>2</v>
      </c>
      <c r="AM333" s="49">
        <v>0</v>
      </c>
      <c r="AN333" s="49">
        <v>7850</v>
      </c>
      <c r="AO333" s="49" t="s">
        <v>144</v>
      </c>
    </row>
    <row r="334" spans="22:41">
      <c r="V334" s="51"/>
      <c r="Y334" s="50"/>
      <c r="Z334" s="50"/>
      <c r="AC334" s="53"/>
      <c r="AF334" s="49" t="s">
        <v>50</v>
      </c>
      <c r="AG334" s="49" t="s">
        <v>810</v>
      </c>
      <c r="AH334" s="49">
        <v>106</v>
      </c>
      <c r="AI334" s="51">
        <v>7.5</v>
      </c>
      <c r="AJ334" s="49">
        <v>98</v>
      </c>
      <c r="AK334" s="49">
        <v>0.9</v>
      </c>
      <c r="AL334" s="49">
        <v>2</v>
      </c>
      <c r="AM334" s="49">
        <v>0</v>
      </c>
      <c r="AN334" s="49">
        <v>7850</v>
      </c>
      <c r="AO334" s="49" t="s">
        <v>144</v>
      </c>
    </row>
    <row r="335" spans="22:41">
      <c r="V335" s="51"/>
      <c r="Y335" s="50"/>
      <c r="Z335" s="50"/>
      <c r="AC335" s="53"/>
      <c r="AF335" s="49" t="s">
        <v>50</v>
      </c>
      <c r="AG335" s="49" t="s">
        <v>811</v>
      </c>
      <c r="AH335" s="49">
        <v>106</v>
      </c>
      <c r="AI335" s="51">
        <v>7.5</v>
      </c>
      <c r="AJ335" s="49">
        <v>98</v>
      </c>
      <c r="AK335" s="49">
        <v>0.9</v>
      </c>
      <c r="AL335" s="49">
        <v>2</v>
      </c>
      <c r="AM335" s="49">
        <v>0</v>
      </c>
      <c r="AN335" s="49">
        <v>7850</v>
      </c>
      <c r="AO335" s="49" t="s">
        <v>144</v>
      </c>
    </row>
    <row r="336" spans="22:41">
      <c r="V336" s="51"/>
      <c r="Y336" s="50"/>
      <c r="Z336" s="50"/>
      <c r="AC336" s="53"/>
      <c r="AF336" s="49" t="s">
        <v>50</v>
      </c>
      <c r="AG336" s="49" t="s">
        <v>812</v>
      </c>
      <c r="AH336" s="49">
        <v>107</v>
      </c>
      <c r="AI336" s="51">
        <v>7.6094333333333335</v>
      </c>
      <c r="AJ336" s="49">
        <v>98</v>
      </c>
      <c r="AK336" s="49">
        <v>0.9</v>
      </c>
      <c r="AL336" s="49">
        <v>2</v>
      </c>
      <c r="AM336" s="49">
        <v>0</v>
      </c>
      <c r="AN336" s="49">
        <v>7850</v>
      </c>
      <c r="AO336" s="49" t="s">
        <v>144</v>
      </c>
    </row>
    <row r="337" spans="22:41">
      <c r="V337" s="51"/>
      <c r="Y337" s="50"/>
      <c r="Z337" s="50"/>
      <c r="AC337" s="53"/>
      <c r="AF337" s="49" t="s">
        <v>50</v>
      </c>
      <c r="AG337" s="49" t="s">
        <v>813</v>
      </c>
      <c r="AH337" s="49">
        <v>107</v>
      </c>
      <c r="AI337" s="51">
        <v>7.6094333333333335</v>
      </c>
      <c r="AJ337" s="49">
        <v>98</v>
      </c>
      <c r="AK337" s="49">
        <v>0.9</v>
      </c>
      <c r="AL337" s="49">
        <v>2</v>
      </c>
      <c r="AM337" s="49">
        <v>0</v>
      </c>
      <c r="AN337" s="49">
        <v>7850</v>
      </c>
      <c r="AO337" s="49" t="s">
        <v>144</v>
      </c>
    </row>
    <row r="338" spans="22:41">
      <c r="V338" s="51"/>
      <c r="Y338" s="50"/>
      <c r="Z338" s="50"/>
      <c r="AC338" s="53"/>
      <c r="AF338" s="49" t="s">
        <v>50</v>
      </c>
      <c r="AG338" s="49" t="s">
        <v>814</v>
      </c>
      <c r="AH338" s="49">
        <v>108</v>
      </c>
      <c r="AI338" s="51">
        <v>7.8282999999999996</v>
      </c>
      <c r="AJ338" s="49">
        <v>98</v>
      </c>
      <c r="AK338" s="49">
        <v>0.9</v>
      </c>
      <c r="AL338" s="49">
        <v>2</v>
      </c>
      <c r="AM338" s="49">
        <v>0</v>
      </c>
      <c r="AN338" s="49">
        <v>7850</v>
      </c>
      <c r="AO338" s="49" t="s">
        <v>144</v>
      </c>
    </row>
    <row r="339" spans="22:41">
      <c r="V339" s="51"/>
      <c r="Y339" s="50"/>
      <c r="Z339" s="50"/>
      <c r="AC339" s="53"/>
      <c r="AF339" s="49" t="s">
        <v>50</v>
      </c>
      <c r="AG339" s="49" t="s">
        <v>815</v>
      </c>
      <c r="AH339" s="49">
        <v>108</v>
      </c>
      <c r="AI339" s="51">
        <v>7.8282999999999996</v>
      </c>
      <c r="AJ339" s="49">
        <v>104</v>
      </c>
      <c r="AK339" s="49">
        <v>0.9</v>
      </c>
      <c r="AL339" s="49">
        <v>2</v>
      </c>
      <c r="AM339" s="49">
        <v>0</v>
      </c>
      <c r="AN339" s="49">
        <v>7850</v>
      </c>
      <c r="AO339" s="49" t="s">
        <v>144</v>
      </c>
    </row>
    <row r="340" spans="22:41">
      <c r="V340" s="51"/>
      <c r="Y340" s="50"/>
      <c r="Z340" s="50"/>
      <c r="AC340" s="53"/>
      <c r="AF340" s="49" t="s">
        <v>50</v>
      </c>
      <c r="AG340" s="49" t="s">
        <v>816</v>
      </c>
      <c r="AH340" s="49">
        <v>109</v>
      </c>
      <c r="AI340" s="51">
        <v>8.1565999999999992</v>
      </c>
      <c r="AJ340" s="49">
        <v>104</v>
      </c>
      <c r="AK340" s="49">
        <v>0.9</v>
      </c>
      <c r="AL340" s="49">
        <v>2</v>
      </c>
      <c r="AM340" s="49">
        <v>0</v>
      </c>
      <c r="AN340" s="49">
        <v>7850</v>
      </c>
      <c r="AO340" s="49" t="s">
        <v>144</v>
      </c>
    </row>
    <row r="341" spans="22:41">
      <c r="V341" s="51"/>
      <c r="Y341" s="50"/>
      <c r="Z341" s="50"/>
      <c r="AC341" s="53"/>
      <c r="AF341" s="49" t="s">
        <v>50</v>
      </c>
      <c r="AG341" s="49" t="s">
        <v>817</v>
      </c>
      <c r="AH341" s="49">
        <v>109</v>
      </c>
      <c r="AI341" s="51">
        <v>8.1565999999999992</v>
      </c>
      <c r="AJ341" s="49">
        <v>98</v>
      </c>
      <c r="AK341" s="49">
        <v>0.9</v>
      </c>
      <c r="AL341" s="49">
        <v>2</v>
      </c>
      <c r="AM341" s="49">
        <v>0</v>
      </c>
      <c r="AN341" s="49">
        <v>7850</v>
      </c>
      <c r="AO341" s="49" t="s">
        <v>144</v>
      </c>
    </row>
    <row r="342" spans="22:41">
      <c r="V342" s="51"/>
      <c r="Y342" s="50"/>
      <c r="Z342" s="50"/>
      <c r="AC342" s="53"/>
      <c r="AF342" s="49" t="s">
        <v>50</v>
      </c>
      <c r="AG342" s="49" t="s">
        <v>818</v>
      </c>
      <c r="AH342" s="49">
        <v>110</v>
      </c>
      <c r="AI342" s="51">
        <v>8.4847999999999999</v>
      </c>
      <c r="AJ342" s="49">
        <v>98</v>
      </c>
      <c r="AK342" s="49">
        <v>0.9</v>
      </c>
      <c r="AL342" s="49">
        <v>2</v>
      </c>
      <c r="AM342" s="49">
        <v>0</v>
      </c>
      <c r="AN342" s="49">
        <v>7850</v>
      </c>
      <c r="AO342" s="49" t="s">
        <v>144</v>
      </c>
    </row>
    <row r="343" spans="22:41">
      <c r="V343" s="51"/>
      <c r="Y343" s="50"/>
      <c r="Z343" s="50"/>
      <c r="AC343" s="53"/>
      <c r="AF343" s="49" t="s">
        <v>50</v>
      </c>
      <c r="AG343" s="49" t="s">
        <v>819</v>
      </c>
      <c r="AH343" s="49">
        <v>110</v>
      </c>
      <c r="AI343" s="51">
        <v>8.4847999999999999</v>
      </c>
      <c r="AJ343" s="49">
        <v>94</v>
      </c>
      <c r="AK343" s="49">
        <v>0.9</v>
      </c>
      <c r="AL343" s="49">
        <v>2</v>
      </c>
      <c r="AM343" s="49">
        <v>0</v>
      </c>
      <c r="AN343" s="49">
        <v>7850</v>
      </c>
      <c r="AO343" s="49" t="s">
        <v>144</v>
      </c>
    </row>
    <row r="344" spans="22:41">
      <c r="V344" s="51"/>
      <c r="Y344" s="50"/>
      <c r="Z344" s="50"/>
      <c r="AC344" s="53"/>
      <c r="AF344" s="49" t="s">
        <v>50</v>
      </c>
      <c r="AG344" s="49" t="s">
        <v>820</v>
      </c>
      <c r="AH344" s="49">
        <v>111</v>
      </c>
      <c r="AI344" s="51">
        <v>8.8131000000000004</v>
      </c>
      <c r="AJ344" s="49">
        <v>94</v>
      </c>
      <c r="AK344" s="49">
        <v>0.9</v>
      </c>
      <c r="AL344" s="49">
        <v>2</v>
      </c>
      <c r="AM344" s="49">
        <v>0</v>
      </c>
      <c r="AN344" s="49">
        <v>7850</v>
      </c>
      <c r="AO344" s="49" t="s">
        <v>144</v>
      </c>
    </row>
    <row r="345" spans="22:41">
      <c r="V345" s="51"/>
      <c r="Y345" s="50"/>
      <c r="Z345" s="50"/>
      <c r="AC345" s="53"/>
      <c r="AF345" s="49" t="s">
        <v>50</v>
      </c>
      <c r="AG345" s="49" t="s">
        <v>821</v>
      </c>
      <c r="AH345" s="49">
        <v>111</v>
      </c>
      <c r="AI345" s="51">
        <v>8.8131000000000004</v>
      </c>
      <c r="AJ345" s="49">
        <v>92</v>
      </c>
      <c r="AK345" s="49">
        <v>0.9</v>
      </c>
      <c r="AL345" s="49">
        <v>2</v>
      </c>
      <c r="AM345" s="49">
        <v>0</v>
      </c>
      <c r="AN345" s="49">
        <v>7850</v>
      </c>
      <c r="AO345" s="49" t="s">
        <v>144</v>
      </c>
    </row>
    <row r="346" spans="22:41">
      <c r="V346" s="51"/>
      <c r="Y346" s="50"/>
      <c r="Z346" s="50"/>
      <c r="AC346" s="53"/>
      <c r="AF346" s="49" t="s">
        <v>50</v>
      </c>
      <c r="AG346" s="49" t="s">
        <v>822</v>
      </c>
      <c r="AH346" s="49">
        <v>112</v>
      </c>
      <c r="AI346" s="51">
        <v>9.1414000000000009</v>
      </c>
      <c r="AJ346" s="49">
        <v>92</v>
      </c>
      <c r="AK346" s="49">
        <v>0.9</v>
      </c>
      <c r="AL346" s="49">
        <v>2</v>
      </c>
      <c r="AM346" s="49">
        <v>0</v>
      </c>
      <c r="AN346" s="49">
        <v>7850</v>
      </c>
      <c r="AO346" s="49" t="s">
        <v>144</v>
      </c>
    </row>
    <row r="347" spans="22:41">
      <c r="V347" s="51"/>
      <c r="Y347" s="50"/>
      <c r="Z347" s="50"/>
      <c r="AC347" s="53"/>
      <c r="AF347" s="49" t="s">
        <v>50</v>
      </c>
      <c r="AG347" s="49" t="s">
        <v>823</v>
      </c>
      <c r="AH347" s="49">
        <v>112</v>
      </c>
      <c r="AI347" s="51">
        <v>9.1414000000000009</v>
      </c>
      <c r="AJ347" s="49">
        <v>90</v>
      </c>
      <c r="AK347" s="49">
        <v>0.9</v>
      </c>
      <c r="AL347" s="49">
        <v>2</v>
      </c>
      <c r="AM347" s="49">
        <v>0</v>
      </c>
      <c r="AN347" s="49">
        <v>7850</v>
      </c>
      <c r="AO347" s="49" t="s">
        <v>144</v>
      </c>
    </row>
    <row r="348" spans="22:41">
      <c r="V348" s="51"/>
      <c r="Y348" s="50"/>
      <c r="Z348" s="50"/>
      <c r="AC348" s="53"/>
      <c r="AF348" s="49" t="s">
        <v>50</v>
      </c>
      <c r="AG348" s="49" t="s">
        <v>824</v>
      </c>
      <c r="AH348" s="49">
        <v>113</v>
      </c>
      <c r="AI348" s="51">
        <v>9.4696999999999996</v>
      </c>
      <c r="AJ348" s="49">
        <v>90</v>
      </c>
      <c r="AK348" s="49">
        <v>0.9</v>
      </c>
      <c r="AL348" s="49">
        <v>2</v>
      </c>
      <c r="AM348" s="49">
        <v>0</v>
      </c>
      <c r="AN348" s="49">
        <v>7850</v>
      </c>
      <c r="AO348" s="49" t="s">
        <v>144</v>
      </c>
    </row>
    <row r="349" spans="22:41">
      <c r="V349" s="51"/>
      <c r="Y349" s="50"/>
      <c r="Z349" s="50"/>
      <c r="AC349" s="53"/>
      <c r="AF349" s="49" t="s">
        <v>50</v>
      </c>
      <c r="AG349" s="49" t="s">
        <v>825</v>
      </c>
      <c r="AH349" s="49">
        <v>113</v>
      </c>
      <c r="AI349" s="51">
        <v>9.4696999999999996</v>
      </c>
      <c r="AJ349" s="49">
        <v>90</v>
      </c>
      <c r="AK349" s="49">
        <v>0.9</v>
      </c>
      <c r="AL349" s="49">
        <v>2</v>
      </c>
      <c r="AM349" s="49">
        <v>0</v>
      </c>
      <c r="AN349" s="49">
        <v>7850</v>
      </c>
      <c r="AO349" s="49" t="s">
        <v>144</v>
      </c>
    </row>
    <row r="350" spans="22:41">
      <c r="V350" s="51"/>
      <c r="Y350" s="50"/>
      <c r="Z350" s="50"/>
      <c r="AC350" s="53"/>
      <c r="AF350" s="49" t="s">
        <v>50</v>
      </c>
      <c r="AG350" s="49" t="s">
        <v>826</v>
      </c>
      <c r="AH350" s="49">
        <v>114</v>
      </c>
      <c r="AI350" s="51">
        <v>9.8000000000000007</v>
      </c>
      <c r="AJ350" s="49">
        <v>90</v>
      </c>
      <c r="AK350" s="49">
        <v>0.9</v>
      </c>
      <c r="AL350" s="49">
        <v>2</v>
      </c>
      <c r="AM350" s="49">
        <v>0</v>
      </c>
      <c r="AN350" s="49">
        <v>7850</v>
      </c>
      <c r="AO350" s="49" t="s">
        <v>144</v>
      </c>
    </row>
    <row r="351" spans="22:41">
      <c r="V351" s="51"/>
      <c r="Y351" s="50"/>
      <c r="Z351" s="50"/>
      <c r="AC351" s="53"/>
      <c r="AF351" s="49" t="s">
        <v>50</v>
      </c>
      <c r="AG351" s="49" t="s">
        <v>827</v>
      </c>
      <c r="AH351" s="49">
        <v>114</v>
      </c>
      <c r="AI351" s="51">
        <v>9.8000000000000007</v>
      </c>
      <c r="AJ351" s="49">
        <v>90</v>
      </c>
      <c r="AK351" s="49">
        <v>0.9</v>
      </c>
      <c r="AL351" s="49">
        <v>2</v>
      </c>
      <c r="AM351" s="49">
        <v>0</v>
      </c>
      <c r="AN351" s="49">
        <v>7850</v>
      </c>
      <c r="AO351" s="49" t="s">
        <v>144</v>
      </c>
    </row>
    <row r="352" spans="22:41">
      <c r="V352" s="51"/>
      <c r="Y352" s="50"/>
      <c r="Z352" s="50"/>
      <c r="AC352" s="53"/>
      <c r="AF352" s="49" t="s">
        <v>50</v>
      </c>
      <c r="AG352" s="49" t="s">
        <v>828</v>
      </c>
      <c r="AH352" s="49">
        <v>115</v>
      </c>
      <c r="AI352" s="51">
        <v>9.8000000000000007</v>
      </c>
      <c r="AJ352" s="49">
        <v>90</v>
      </c>
      <c r="AK352" s="49">
        <v>0.9</v>
      </c>
      <c r="AL352" s="49">
        <v>2</v>
      </c>
      <c r="AM352" s="49">
        <v>0</v>
      </c>
      <c r="AN352" s="49">
        <v>7850</v>
      </c>
      <c r="AO352" s="49" t="s">
        <v>144</v>
      </c>
    </row>
    <row r="353" spans="22:41">
      <c r="V353" s="51"/>
      <c r="Y353" s="50"/>
      <c r="Z353" s="50"/>
      <c r="AC353" s="53"/>
      <c r="AF353" s="49" t="s">
        <v>50</v>
      </c>
      <c r="AG353" s="49" t="s">
        <v>829</v>
      </c>
      <c r="AH353" s="49">
        <v>115</v>
      </c>
      <c r="AI353" s="51">
        <v>9.8000000000000007</v>
      </c>
      <c r="AJ353" s="49">
        <v>98</v>
      </c>
      <c r="AK353" s="49">
        <v>0.9</v>
      </c>
      <c r="AL353" s="49">
        <v>2</v>
      </c>
      <c r="AM353" s="49">
        <v>0</v>
      </c>
      <c r="AN353" s="49">
        <v>7850</v>
      </c>
      <c r="AO353" s="49" t="s">
        <v>144</v>
      </c>
    </row>
    <row r="354" spans="22:41">
      <c r="V354" s="51"/>
      <c r="Y354" s="50"/>
      <c r="Z354" s="50"/>
      <c r="AC354" s="53"/>
      <c r="AF354" s="49" t="s">
        <v>50</v>
      </c>
      <c r="AG354" s="49" t="s">
        <v>830</v>
      </c>
      <c r="AH354" s="49">
        <v>116</v>
      </c>
      <c r="AI354" s="51">
        <v>9.8000000000000007</v>
      </c>
      <c r="AJ354" s="49">
        <v>98</v>
      </c>
      <c r="AK354" s="49">
        <v>0.9</v>
      </c>
      <c r="AL354" s="49">
        <v>2</v>
      </c>
      <c r="AM354" s="49">
        <v>0</v>
      </c>
      <c r="AN354" s="49">
        <v>7850</v>
      </c>
      <c r="AO354" s="49" t="s">
        <v>144</v>
      </c>
    </row>
    <row r="355" spans="22:41">
      <c r="V355" s="51"/>
      <c r="Y355" s="50"/>
      <c r="Z355" s="50"/>
      <c r="AC355" s="53"/>
      <c r="AF355" s="49" t="s">
        <v>50</v>
      </c>
      <c r="AG355" s="49" t="s">
        <v>831</v>
      </c>
      <c r="AH355" s="49">
        <v>116</v>
      </c>
      <c r="AI355" s="51">
        <v>9.8000000000000007</v>
      </c>
      <c r="AJ355" s="49">
        <v>98</v>
      </c>
      <c r="AK355" s="49">
        <v>0.9</v>
      </c>
      <c r="AL355" s="49">
        <v>2</v>
      </c>
      <c r="AM355" s="49">
        <v>0</v>
      </c>
      <c r="AN355" s="49">
        <v>7850</v>
      </c>
      <c r="AO355" s="49" t="s">
        <v>144</v>
      </c>
    </row>
    <row r="356" spans="22:41">
      <c r="V356" s="51"/>
      <c r="Y356" s="50"/>
      <c r="Z356" s="50"/>
      <c r="AC356" s="53"/>
      <c r="AF356" s="49" t="s">
        <v>50</v>
      </c>
      <c r="AG356" s="49" t="s">
        <v>832</v>
      </c>
      <c r="AH356" s="49">
        <v>117</v>
      </c>
      <c r="AI356" s="51">
        <v>9.8000000000000007</v>
      </c>
      <c r="AJ356" s="49">
        <v>98</v>
      </c>
      <c r="AK356" s="49">
        <v>0.9</v>
      </c>
      <c r="AL356" s="49">
        <v>2</v>
      </c>
      <c r="AM356" s="49">
        <v>0</v>
      </c>
      <c r="AN356" s="49">
        <v>7850</v>
      </c>
      <c r="AO356" s="49" t="s">
        <v>144</v>
      </c>
    </row>
    <row r="357" spans="22:41">
      <c r="V357" s="51"/>
      <c r="Y357" s="50"/>
      <c r="Z357" s="50"/>
      <c r="AC357" s="53"/>
      <c r="AF357" s="49" t="s">
        <v>50</v>
      </c>
      <c r="AG357" s="49" t="s">
        <v>833</v>
      </c>
      <c r="AH357" s="49">
        <v>117</v>
      </c>
      <c r="AI357" s="51">
        <v>9.8000000000000007</v>
      </c>
      <c r="AJ357" s="49">
        <v>88</v>
      </c>
      <c r="AK357" s="49">
        <v>0.9</v>
      </c>
      <c r="AL357" s="49">
        <v>2</v>
      </c>
      <c r="AM357" s="49">
        <v>0</v>
      </c>
      <c r="AN357" s="49">
        <v>7850</v>
      </c>
      <c r="AO357" s="49" t="s">
        <v>144</v>
      </c>
    </row>
    <row r="358" spans="22:41">
      <c r="V358" s="51"/>
      <c r="Y358" s="50"/>
      <c r="Z358" s="50"/>
      <c r="AC358" s="53"/>
      <c r="AF358" s="49" t="s">
        <v>50</v>
      </c>
      <c r="AG358" s="49" t="s">
        <v>834</v>
      </c>
      <c r="AH358" s="49">
        <v>118</v>
      </c>
      <c r="AI358" s="51">
        <v>9.8000000000000007</v>
      </c>
      <c r="AJ358" s="49">
        <v>88</v>
      </c>
      <c r="AK358" s="49">
        <v>0.9</v>
      </c>
      <c r="AL358" s="49">
        <v>2</v>
      </c>
      <c r="AM358" s="49">
        <v>0</v>
      </c>
      <c r="AN358" s="49">
        <v>7850</v>
      </c>
      <c r="AO358" s="49" t="s">
        <v>144</v>
      </c>
    </row>
    <row r="359" spans="22:41">
      <c r="V359" s="51"/>
      <c r="Y359" s="50"/>
      <c r="Z359" s="50"/>
      <c r="AC359" s="53"/>
      <c r="AF359" s="49" t="s">
        <v>50</v>
      </c>
      <c r="AG359" s="49" t="s">
        <v>835</v>
      </c>
      <c r="AH359" s="49">
        <v>118</v>
      </c>
      <c r="AI359" s="51">
        <v>9.8000000000000007</v>
      </c>
      <c r="AJ359" s="49">
        <v>88</v>
      </c>
      <c r="AK359" s="49">
        <v>0.9</v>
      </c>
      <c r="AL359" s="49">
        <v>2</v>
      </c>
      <c r="AM359" s="49">
        <v>0</v>
      </c>
      <c r="AN359" s="49">
        <v>7850</v>
      </c>
      <c r="AO359" s="49" t="s">
        <v>144</v>
      </c>
    </row>
    <row r="360" spans="22:41">
      <c r="V360" s="51"/>
      <c r="Y360" s="50"/>
      <c r="Z360" s="50"/>
      <c r="AC360" s="53"/>
      <c r="AF360" s="49" t="s">
        <v>50</v>
      </c>
      <c r="AG360" s="49" t="s">
        <v>836</v>
      </c>
      <c r="AH360" s="49">
        <v>119</v>
      </c>
      <c r="AI360" s="51">
        <v>9.8000000000000007</v>
      </c>
      <c r="AJ360" s="49">
        <v>88</v>
      </c>
      <c r="AK360" s="49">
        <v>0.9</v>
      </c>
      <c r="AL360" s="49">
        <v>2</v>
      </c>
      <c r="AM360" s="49">
        <v>0</v>
      </c>
      <c r="AN360" s="49">
        <v>7850</v>
      </c>
      <c r="AO360" s="49" t="s">
        <v>144</v>
      </c>
    </row>
    <row r="361" spans="22:41">
      <c r="V361" s="51"/>
      <c r="Y361" s="50"/>
      <c r="Z361" s="50"/>
      <c r="AC361" s="53"/>
      <c r="AI361" s="51"/>
    </row>
    <row r="362" spans="22:41">
      <c r="V362" s="51"/>
      <c r="Y362" s="50"/>
      <c r="Z362" s="50"/>
      <c r="AC362" s="53"/>
      <c r="AI362" s="51"/>
    </row>
    <row r="363" spans="22:41">
      <c r="V363" s="51"/>
      <c r="Y363" s="50"/>
      <c r="Z363" s="50"/>
      <c r="AC363" s="53"/>
      <c r="AI363" s="51"/>
    </row>
    <row r="364" spans="22:41">
      <c r="V364" s="51"/>
      <c r="Y364" s="50"/>
      <c r="Z364" s="50"/>
      <c r="AC364" s="53"/>
      <c r="AI364" s="51"/>
    </row>
    <row r="365" spans="22:41">
      <c r="V365" s="51"/>
      <c r="Y365" s="50"/>
      <c r="Z365" s="50"/>
      <c r="AC365" s="53"/>
      <c r="AI365" s="51"/>
    </row>
    <row r="366" spans="22:41">
      <c r="V366" s="51"/>
      <c r="Y366" s="50"/>
      <c r="Z366" s="50"/>
      <c r="AC366" s="53"/>
      <c r="AI366" s="51"/>
    </row>
    <row r="367" spans="22:41">
      <c r="V367" s="51"/>
      <c r="Y367" s="50"/>
      <c r="Z367" s="50"/>
      <c r="AC367" s="53"/>
      <c r="AI367" s="51"/>
    </row>
    <row r="368" spans="22:41">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47</vt:i4>
      </vt:variant>
    </vt:vector>
  </HeadingPairs>
  <TitlesOfParts>
    <vt:vector size="52"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2025-11-11T11:49:36Z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