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ins\Documents\Senior\Fall\Space Vehicle Design\Communications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8" i="1" l="1"/>
  <c r="A300" i="1"/>
  <c r="G388" i="1"/>
  <c r="G387" i="1" s="1"/>
  <c r="K382" i="1"/>
  <c r="J382" i="1"/>
  <c r="I382" i="1"/>
  <c r="D382" i="1"/>
  <c r="R382" i="1" s="1"/>
  <c r="C382" i="1"/>
  <c r="O382" i="1" s="1"/>
  <c r="L381" i="1"/>
  <c r="H381" i="1"/>
  <c r="F381" i="1"/>
  <c r="E381" i="1"/>
  <c r="I378" i="1"/>
  <c r="G378" i="1"/>
  <c r="E378" i="1"/>
  <c r="G382" i="1" s="1"/>
  <c r="G381" i="1" s="1"/>
  <c r="A375" i="1"/>
  <c r="E373" i="1"/>
  <c r="D373" i="1"/>
  <c r="C373" i="1"/>
  <c r="F371" i="1" s="1"/>
  <c r="G373" i="1" s="1"/>
  <c r="G372" i="1" s="1"/>
  <c r="P367" i="1"/>
  <c r="I367" i="1"/>
  <c r="G367" i="1"/>
  <c r="F367" i="1"/>
  <c r="R367" i="1" s="1"/>
  <c r="E367" i="1"/>
  <c r="D367" i="1"/>
  <c r="O367" i="1" s="1"/>
  <c r="K366" i="1"/>
  <c r="H366" i="1"/>
  <c r="G366" i="1"/>
  <c r="C366" i="1"/>
  <c r="I363" i="1"/>
  <c r="G363" i="1"/>
  <c r="E363" i="1"/>
  <c r="A360" i="1"/>
  <c r="G358" i="1"/>
  <c r="G357" i="1" s="1"/>
  <c r="O352" i="1"/>
  <c r="K352" i="1"/>
  <c r="J352" i="1"/>
  <c r="R352" i="1" s="1"/>
  <c r="I352" i="1"/>
  <c r="G352" i="1"/>
  <c r="G351" i="1" s="1"/>
  <c r="D352" i="1"/>
  <c r="C352" i="1"/>
  <c r="L351" i="1"/>
  <c r="H351" i="1"/>
  <c r="F351" i="1"/>
  <c r="E351" i="1"/>
  <c r="G348" i="1"/>
  <c r="E348" i="1"/>
  <c r="A345" i="1"/>
  <c r="E343" i="1"/>
  <c r="D343" i="1"/>
  <c r="F341" i="1" s="1"/>
  <c r="G343" i="1" s="1"/>
  <c r="G342" i="1" s="1"/>
  <c r="C343" i="1"/>
  <c r="R337" i="1"/>
  <c r="P337" i="1"/>
  <c r="I337" i="1"/>
  <c r="G337" i="1"/>
  <c r="G336" i="1" s="1"/>
  <c r="F337" i="1"/>
  <c r="E337" i="1"/>
  <c r="D337" i="1"/>
  <c r="O337" i="1" s="1"/>
  <c r="K336" i="1"/>
  <c r="H336" i="1"/>
  <c r="C336" i="1"/>
  <c r="I333" i="1"/>
  <c r="G333" i="1"/>
  <c r="A330" i="1"/>
  <c r="G328" i="1"/>
  <c r="G327" i="1" s="1"/>
  <c r="K322" i="1"/>
  <c r="R322" i="1" s="1"/>
  <c r="J322" i="1"/>
  <c r="I322" i="1"/>
  <c r="G322" i="1"/>
  <c r="G321" i="1" s="1"/>
  <c r="D322" i="1"/>
  <c r="O322" i="1" s="1"/>
  <c r="C322" i="1"/>
  <c r="L321" i="1"/>
  <c r="H321" i="1"/>
  <c r="F321" i="1"/>
  <c r="E321" i="1"/>
  <c r="G318" i="1"/>
  <c r="E318" i="1"/>
  <c r="A315" i="1"/>
  <c r="E313" i="1"/>
  <c r="D313" i="1"/>
  <c r="F311" i="1" s="1"/>
  <c r="G313" i="1" s="1"/>
  <c r="G312" i="1" s="1"/>
  <c r="C313" i="1"/>
  <c r="P307" i="1"/>
  <c r="I307" i="1"/>
  <c r="G307" i="1"/>
  <c r="G306" i="1" s="1"/>
  <c r="F307" i="1"/>
  <c r="R307" i="1" s="1"/>
  <c r="E307" i="1"/>
  <c r="D307" i="1"/>
  <c r="O307" i="1" s="1"/>
  <c r="K306" i="1"/>
  <c r="H306" i="1"/>
  <c r="C306" i="1"/>
  <c r="I303" i="1"/>
  <c r="G303" i="1"/>
  <c r="E303" i="1"/>
  <c r="I362" i="1" l="1"/>
  <c r="K362" i="1" s="1"/>
  <c r="I377" i="1"/>
  <c r="K377" i="1" s="1"/>
  <c r="I332" i="1"/>
  <c r="K332" i="1" s="1"/>
  <c r="I347" i="1"/>
  <c r="K347" i="1" s="1"/>
  <c r="I317" i="1"/>
  <c r="K317" i="1" s="1"/>
  <c r="I302" i="1"/>
  <c r="K302" i="1" s="1"/>
  <c r="F171" i="1"/>
  <c r="F141" i="1"/>
  <c r="F112" i="1"/>
  <c r="F83" i="1"/>
  <c r="F53" i="1"/>
  <c r="F23" i="1"/>
  <c r="L276" i="1"/>
  <c r="L246" i="1"/>
  <c r="L216" i="1"/>
  <c r="L186" i="1"/>
  <c r="L156" i="1"/>
  <c r="L126" i="1"/>
  <c r="L97" i="1"/>
  <c r="K68" i="1"/>
  <c r="K38" i="1"/>
  <c r="K8" i="1"/>
  <c r="R232" i="1" l="1"/>
  <c r="R217" i="1"/>
  <c r="R292" i="1" l="1"/>
  <c r="R277" i="1"/>
  <c r="R113" i="1"/>
  <c r="R98" i="1"/>
  <c r="R84" i="1"/>
  <c r="R69" i="1"/>
  <c r="R54" i="1"/>
  <c r="R39" i="1"/>
  <c r="R9" i="1"/>
  <c r="R24" i="1"/>
  <c r="E5" i="1" l="1"/>
  <c r="C283" i="1" l="1"/>
  <c r="E298" i="1"/>
  <c r="D298" i="1"/>
  <c r="C298" i="1"/>
  <c r="Q292" i="1"/>
  <c r="K292" i="1"/>
  <c r="J292" i="1"/>
  <c r="G292" i="1"/>
  <c r="G291" i="1" s="1"/>
  <c r="D292" i="1"/>
  <c r="C292" i="1"/>
  <c r="M291" i="1"/>
  <c r="H291" i="1"/>
  <c r="E291" i="1"/>
  <c r="I288" i="1"/>
  <c r="G288" i="1"/>
  <c r="A285" i="1"/>
  <c r="E283" i="1"/>
  <c r="D283" i="1"/>
  <c r="Q277" i="1"/>
  <c r="J277" i="1"/>
  <c r="D277" i="1"/>
  <c r="C277" i="1"/>
  <c r="H276" i="1"/>
  <c r="F276" i="1"/>
  <c r="I273" i="1"/>
  <c r="E273" i="1"/>
  <c r="G273" i="1" s="1"/>
  <c r="A270" i="1"/>
  <c r="F296" i="1" l="1"/>
  <c r="G298" i="1" s="1"/>
  <c r="G297" i="1" s="1"/>
  <c r="P292" i="1"/>
  <c r="F281" i="1"/>
  <c r="G283" i="1" s="1"/>
  <c r="G282" i="1" s="1"/>
  <c r="G277" i="1"/>
  <c r="G276" i="1" s="1"/>
  <c r="E268" i="1"/>
  <c r="D268" i="1"/>
  <c r="C268" i="1"/>
  <c r="Q262" i="1"/>
  <c r="K262" i="1"/>
  <c r="J262" i="1"/>
  <c r="G262" i="1"/>
  <c r="G261" i="1" s="1"/>
  <c r="D262" i="1"/>
  <c r="C262" i="1"/>
  <c r="M261" i="1"/>
  <c r="H261" i="1"/>
  <c r="E261" i="1"/>
  <c r="I258" i="1"/>
  <c r="G258" i="1"/>
  <c r="A255" i="1"/>
  <c r="G253" i="1"/>
  <c r="G252" i="1" s="1"/>
  <c r="E253" i="1"/>
  <c r="D253" i="1"/>
  <c r="C253" i="1"/>
  <c r="F251" i="1"/>
  <c r="Q247" i="1"/>
  <c r="J247" i="1"/>
  <c r="D247" i="1"/>
  <c r="C247" i="1"/>
  <c r="H246" i="1"/>
  <c r="F246" i="1"/>
  <c r="I243" i="1"/>
  <c r="G243" i="1"/>
  <c r="E243" i="1"/>
  <c r="G247" i="1" s="1"/>
  <c r="A240" i="1"/>
  <c r="I213" i="1"/>
  <c r="C217" i="1"/>
  <c r="E238" i="1"/>
  <c r="D238" i="1"/>
  <c r="C238" i="1"/>
  <c r="Q232" i="1"/>
  <c r="K232" i="1"/>
  <c r="J232" i="1"/>
  <c r="G232" i="1"/>
  <c r="G231" i="1" s="1"/>
  <c r="D232" i="1"/>
  <c r="C232" i="1"/>
  <c r="M231" i="1"/>
  <c r="H231" i="1"/>
  <c r="E231" i="1"/>
  <c r="I228" i="1"/>
  <c r="G228" i="1"/>
  <c r="A225" i="1"/>
  <c r="E223" i="1"/>
  <c r="D223" i="1"/>
  <c r="C223" i="1"/>
  <c r="Q217" i="1"/>
  <c r="J217" i="1"/>
  <c r="D217" i="1"/>
  <c r="H216" i="1"/>
  <c r="F216" i="1"/>
  <c r="E213" i="1"/>
  <c r="G213" i="1" s="1"/>
  <c r="A210" i="1"/>
  <c r="E208" i="1"/>
  <c r="C208" i="1"/>
  <c r="D208" i="1"/>
  <c r="F186" i="1"/>
  <c r="E183" i="1"/>
  <c r="G183" i="1" s="1"/>
  <c r="Q202" i="1"/>
  <c r="K202" i="1"/>
  <c r="J202" i="1"/>
  <c r="D202" i="1"/>
  <c r="C202" i="1"/>
  <c r="M201" i="1"/>
  <c r="H201" i="1"/>
  <c r="E201" i="1"/>
  <c r="I198" i="1"/>
  <c r="G202" i="1"/>
  <c r="G201" i="1" s="1"/>
  <c r="A195" i="1"/>
  <c r="E193" i="1"/>
  <c r="D193" i="1"/>
  <c r="C193" i="1"/>
  <c r="Q187" i="1"/>
  <c r="J187" i="1"/>
  <c r="D187" i="1"/>
  <c r="H186" i="1"/>
  <c r="C186" i="1"/>
  <c r="I183" i="1"/>
  <c r="A180" i="1"/>
  <c r="G178" i="1"/>
  <c r="G177" i="1" s="1"/>
  <c r="Q172" i="1"/>
  <c r="L172" i="1"/>
  <c r="K172" i="1"/>
  <c r="J172" i="1"/>
  <c r="D172" i="1"/>
  <c r="C172" i="1"/>
  <c r="P172" i="1" s="1"/>
  <c r="M171" i="1"/>
  <c r="H171" i="1"/>
  <c r="E171" i="1"/>
  <c r="I168" i="1"/>
  <c r="G168" i="1"/>
  <c r="E168" i="1"/>
  <c r="C168" i="1"/>
  <c r="G172" i="1" s="1"/>
  <c r="G171" i="1" s="1"/>
  <c r="A165" i="1"/>
  <c r="E163" i="1"/>
  <c r="D163" i="1"/>
  <c r="F161" i="1" s="1"/>
  <c r="G163" i="1" s="1"/>
  <c r="G162" i="1" s="1"/>
  <c r="C163" i="1"/>
  <c r="Q157" i="1"/>
  <c r="J157" i="1"/>
  <c r="F157" i="1"/>
  <c r="E157" i="1"/>
  <c r="D157" i="1"/>
  <c r="P157" i="1" s="1"/>
  <c r="H156" i="1"/>
  <c r="C156" i="1"/>
  <c r="I153" i="1"/>
  <c r="E153" i="1"/>
  <c r="G153" i="1" s="1"/>
  <c r="C153" i="1"/>
  <c r="G157" i="1" s="1"/>
  <c r="G156" i="1" s="1"/>
  <c r="A150" i="1"/>
  <c r="I287" i="1" l="1"/>
  <c r="K287" i="1" s="1"/>
  <c r="P277" i="1"/>
  <c r="I272" i="1" s="1"/>
  <c r="K272" i="1" s="1"/>
  <c r="F266" i="1"/>
  <c r="G268" i="1" s="1"/>
  <c r="G267" i="1" s="1"/>
  <c r="F221" i="1"/>
  <c r="G223" i="1" s="1"/>
  <c r="G222" i="1" s="1"/>
  <c r="F236" i="1"/>
  <c r="G238" i="1" s="1"/>
  <c r="G237" i="1" s="1"/>
  <c r="P262" i="1"/>
  <c r="P247" i="1"/>
  <c r="I242" i="1" s="1"/>
  <c r="K242" i="1" s="1"/>
  <c r="G246" i="1"/>
  <c r="P232" i="1"/>
  <c r="G217" i="1"/>
  <c r="F206" i="1"/>
  <c r="G208" i="1" s="1"/>
  <c r="G207" i="1" s="1"/>
  <c r="F191" i="1"/>
  <c r="G193" i="1" s="1"/>
  <c r="G192" i="1" s="1"/>
  <c r="P202" i="1"/>
  <c r="G187" i="1"/>
  <c r="G186" i="1" s="1"/>
  <c r="G198" i="1"/>
  <c r="I167" i="1"/>
  <c r="K167" i="1" s="1"/>
  <c r="I152" i="1"/>
  <c r="K152" i="1" s="1"/>
  <c r="G148" i="1"/>
  <c r="G147" i="1" s="1"/>
  <c r="Q142" i="1"/>
  <c r="L142" i="1"/>
  <c r="K142" i="1"/>
  <c r="J142" i="1"/>
  <c r="D142" i="1"/>
  <c r="C142" i="1"/>
  <c r="M141" i="1"/>
  <c r="H141" i="1"/>
  <c r="E141" i="1"/>
  <c r="I138" i="1"/>
  <c r="E138" i="1"/>
  <c r="G138" i="1" s="1"/>
  <c r="C138" i="1"/>
  <c r="G142" i="1" s="1"/>
  <c r="G141" i="1" s="1"/>
  <c r="A135" i="1"/>
  <c r="E133" i="1"/>
  <c r="D133" i="1"/>
  <c r="C133" i="1"/>
  <c r="Q127" i="1"/>
  <c r="J127" i="1"/>
  <c r="F127" i="1"/>
  <c r="E127" i="1"/>
  <c r="D127" i="1"/>
  <c r="H126" i="1"/>
  <c r="C126" i="1"/>
  <c r="I123" i="1"/>
  <c r="C123" i="1"/>
  <c r="A120" i="1"/>
  <c r="I97" i="1"/>
  <c r="A17" i="1"/>
  <c r="A2" i="1"/>
  <c r="A32" i="1"/>
  <c r="A47" i="1"/>
  <c r="A62" i="1"/>
  <c r="A77" i="1"/>
  <c r="A106" i="1"/>
  <c r="A91" i="1"/>
  <c r="G119" i="1"/>
  <c r="G118" i="1" s="1"/>
  <c r="Q113" i="1"/>
  <c r="L113" i="1"/>
  <c r="K113" i="1"/>
  <c r="J113" i="1"/>
  <c r="D113" i="1"/>
  <c r="C113" i="1"/>
  <c r="M112" i="1"/>
  <c r="H112" i="1"/>
  <c r="E112" i="1"/>
  <c r="I109" i="1"/>
  <c r="E109" i="1"/>
  <c r="G109" i="1" s="1"/>
  <c r="E104" i="1"/>
  <c r="D104" i="1"/>
  <c r="C104" i="1"/>
  <c r="Q98" i="1"/>
  <c r="J98" i="1"/>
  <c r="F98" i="1"/>
  <c r="E98" i="1"/>
  <c r="D98" i="1"/>
  <c r="H97" i="1"/>
  <c r="C97" i="1"/>
  <c r="I94" i="1"/>
  <c r="E94" i="1"/>
  <c r="G94" i="1" s="1"/>
  <c r="C94" i="1"/>
  <c r="I257" i="1" l="1"/>
  <c r="K257" i="1" s="1"/>
  <c r="I227" i="1"/>
  <c r="K227" i="1" s="1"/>
  <c r="P217" i="1"/>
  <c r="I212" i="1" s="1"/>
  <c r="K212" i="1" s="1"/>
  <c r="G216" i="1"/>
  <c r="I197" i="1"/>
  <c r="K197" i="1" s="1"/>
  <c r="P187" i="1"/>
  <c r="I182" i="1" s="1"/>
  <c r="K182" i="1" s="1"/>
  <c r="P142" i="1"/>
  <c r="I137" i="1" s="1"/>
  <c r="K137" i="1" s="1"/>
  <c r="G127" i="1"/>
  <c r="G126" i="1" s="1"/>
  <c r="G98" i="1"/>
  <c r="G97" i="1" s="1"/>
  <c r="F131" i="1"/>
  <c r="G133" i="1" s="1"/>
  <c r="G132" i="1" s="1"/>
  <c r="G123" i="1"/>
  <c r="F102" i="1"/>
  <c r="G104" i="1" s="1"/>
  <c r="G103" i="1" s="1"/>
  <c r="P98" i="1"/>
  <c r="G113" i="1"/>
  <c r="G112" i="1" s="1"/>
  <c r="G90" i="1"/>
  <c r="G89" i="1" s="1"/>
  <c r="K84" i="1"/>
  <c r="J84" i="1"/>
  <c r="I84" i="1"/>
  <c r="D84" i="1"/>
  <c r="C84" i="1"/>
  <c r="L83" i="1"/>
  <c r="H83" i="1"/>
  <c r="E83" i="1"/>
  <c r="I80" i="1"/>
  <c r="E80" i="1"/>
  <c r="G80" i="1" s="1"/>
  <c r="E75" i="1"/>
  <c r="D75" i="1"/>
  <c r="C75" i="1"/>
  <c r="P69" i="1"/>
  <c r="I69" i="1"/>
  <c r="F69" i="1"/>
  <c r="E69" i="1"/>
  <c r="D69" i="1"/>
  <c r="H68" i="1"/>
  <c r="C68" i="1"/>
  <c r="I65" i="1"/>
  <c r="E65" i="1"/>
  <c r="G65" i="1" s="1"/>
  <c r="G60" i="1"/>
  <c r="G59" i="1" s="1"/>
  <c r="K54" i="1"/>
  <c r="J54" i="1"/>
  <c r="I54" i="1"/>
  <c r="D54" i="1"/>
  <c r="C54" i="1"/>
  <c r="L53" i="1"/>
  <c r="H53" i="1"/>
  <c r="E53" i="1"/>
  <c r="I50" i="1"/>
  <c r="E50" i="1"/>
  <c r="G50" i="1" s="1"/>
  <c r="E45" i="1"/>
  <c r="D45" i="1"/>
  <c r="C45" i="1"/>
  <c r="P39" i="1"/>
  <c r="I39" i="1"/>
  <c r="F39" i="1"/>
  <c r="E39" i="1"/>
  <c r="D39" i="1"/>
  <c r="H38" i="1"/>
  <c r="C38" i="1"/>
  <c r="I35" i="1"/>
  <c r="G35" i="1"/>
  <c r="G84" i="1" l="1"/>
  <c r="P127" i="1"/>
  <c r="I122" i="1" s="1"/>
  <c r="K122" i="1" s="1"/>
  <c r="G54" i="1"/>
  <c r="G53" i="1" s="1"/>
  <c r="G39" i="1"/>
  <c r="G38" i="1" s="1"/>
  <c r="I93" i="1"/>
  <c r="K93" i="1" s="1"/>
  <c r="P113" i="1"/>
  <c r="I108" i="1" s="1"/>
  <c r="K108" i="1" s="1"/>
  <c r="F73" i="1"/>
  <c r="G75" i="1" s="1"/>
  <c r="G74" i="1" s="1"/>
  <c r="G69" i="1"/>
  <c r="G68" i="1" s="1"/>
  <c r="F43" i="1"/>
  <c r="G45" i="1" s="1"/>
  <c r="G44" i="1" s="1"/>
  <c r="O54" i="1"/>
  <c r="I49" i="1" s="1"/>
  <c r="K49" i="1" s="1"/>
  <c r="I20" i="1"/>
  <c r="L23" i="1"/>
  <c r="K24" i="1"/>
  <c r="J24" i="1"/>
  <c r="E23" i="1"/>
  <c r="I5" i="1"/>
  <c r="G83" i="1" l="1"/>
  <c r="O84" i="1"/>
  <c r="I79" i="1" s="1"/>
  <c r="K79" i="1" s="1"/>
  <c r="O39" i="1"/>
  <c r="I34" i="1" s="1"/>
  <c r="K34" i="1" s="1"/>
  <c r="O69" i="1"/>
  <c r="I64" i="1" s="1"/>
  <c r="K64" i="1" s="1"/>
  <c r="C24" i="1"/>
  <c r="E20" i="1"/>
  <c r="G20" i="1" s="1"/>
  <c r="I24" i="1"/>
  <c r="D24" i="1"/>
  <c r="H23" i="1"/>
  <c r="G24" i="1" l="1"/>
  <c r="G23" i="1" s="1"/>
  <c r="G30" i="1"/>
  <c r="G29" i="1" s="1"/>
  <c r="E15" i="1"/>
  <c r="D15" i="1"/>
  <c r="C15" i="1"/>
  <c r="O24" i="1" l="1"/>
  <c r="I19" i="1" s="1"/>
  <c r="K19" i="1" s="1"/>
  <c r="F13" i="1"/>
  <c r="G15" i="1" s="1"/>
  <c r="G14" i="1" s="1"/>
  <c r="P9" i="1"/>
  <c r="I9" i="1"/>
  <c r="H8" i="1"/>
  <c r="G5" i="1"/>
  <c r="F9" i="1"/>
  <c r="E9" i="1"/>
  <c r="D9" i="1"/>
  <c r="C8" i="1"/>
  <c r="G9" i="1" l="1"/>
  <c r="G8" i="1" s="1"/>
  <c r="O9" i="1" l="1"/>
  <c r="I4" i="1" s="1"/>
  <c r="K4" i="1" s="1"/>
</calcChain>
</file>

<file path=xl/sharedStrings.xml><?xml version="1.0" encoding="utf-8"?>
<sst xmlns="http://schemas.openxmlformats.org/spreadsheetml/2006/main" count="1020" uniqueCount="73">
  <si>
    <t>Uplink</t>
  </si>
  <si>
    <t>Power</t>
  </si>
  <si>
    <t>Transmitter power</t>
  </si>
  <si>
    <t>Transmitter Gain</t>
  </si>
  <si>
    <t>Atmospheric losses (Earth)</t>
  </si>
  <si>
    <t>Receiver losses</t>
  </si>
  <si>
    <t>Transmitter Efficiency</t>
  </si>
  <si>
    <t>Noise</t>
  </si>
  <si>
    <t>Downlink</t>
  </si>
  <si>
    <t>Antenna</t>
  </si>
  <si>
    <t>Cable (passive components included)</t>
  </si>
  <si>
    <t>Linear Units</t>
  </si>
  <si>
    <t>Transponder (Receiver)</t>
  </si>
  <si>
    <t>Noise Margin (dB):</t>
  </si>
  <si>
    <t>Transmitter loss factor</t>
  </si>
  <si>
    <t>Pointing losses</t>
  </si>
  <si>
    <t>Distance (km)</t>
  </si>
  <si>
    <t>Path Losses (eqn 9.36)[1]</t>
  </si>
  <si>
    <t>Frequency (GHz)</t>
  </si>
  <si>
    <t>Cable losses</t>
  </si>
  <si>
    <t>Receiver Amplifier Gain</t>
  </si>
  <si>
    <t>Receiver Antenna Gain</t>
  </si>
  <si>
    <t>Desired power</t>
  </si>
  <si>
    <t>Min detection power</t>
  </si>
  <si>
    <t>Temperatures (K)</t>
  </si>
  <si>
    <t>Cable losses/Noise Figures (linear)</t>
  </si>
  <si>
    <t>Actual SNR (dB)</t>
  </si>
  <si>
    <t>Received Power</t>
  </si>
  <si>
    <t>decibles (dBW, dB)</t>
  </si>
  <si>
    <t>Required SNR (dB):</t>
  </si>
  <si>
    <t>Wavelength (c/frequency)</t>
  </si>
  <si>
    <t>System Noise temprerature (Eqn. 9.48)[1]</t>
  </si>
  <si>
    <t>Noise power (Eqn 9.49)[1]</t>
  </si>
  <si>
    <t>Polarization Losses</t>
  </si>
  <si>
    <t>Receiver Antenna Gain
(Eqn. 7) [21]</t>
  </si>
  <si>
    <t>(Receiver)</t>
  </si>
  <si>
    <t>SNR above margin (dB)</t>
  </si>
  <si>
    <t>System Noise temprerature [22]</t>
  </si>
  <si>
    <t>Atmospheric losses (Mars)</t>
  </si>
  <si>
    <t>Link 4: lander horn X band antenna to 34 m BWG DSN antenna, max distance (downlink)</t>
  </si>
  <si>
    <t>Link 4: 34 m BWG DSN antenna to lander X band horn antenna, max distance (uplink)</t>
  </si>
  <si>
    <t>Link 3: Cruise stage X band dipole antenna to 70 m DSN antenna, max distance (Single tone downlink)</t>
  </si>
  <si>
    <t>Link 3: 70 m DSN antenna to Cruise stage X band dipole antenna, max distance (Uplink)</t>
  </si>
  <si>
    <t>Link 2: Cruise stage X band dipole antenna to 34 m DSN HEF antenna, max distance (single tone downlink)</t>
  </si>
  <si>
    <t>Link 2: 34 m DSN HEF antenna to Cruise stage X band dipole antenna, max distance (uplink)</t>
  </si>
  <si>
    <t>Link 1: Cruise stage X band dipole antenna to 34 m DSN BWG antenna, max distance (single tone downlink)</t>
  </si>
  <si>
    <t>Link 1: 34 m DSN BWG antenna to Cruise stage X band dipole antenna, max distance (uplink)</t>
  </si>
  <si>
    <t>Link 5: Lander X band horn antenna to 34 m DSN HEF antenna, max distance (downlink)</t>
  </si>
  <si>
    <t>Link 5: 34 m DSN HEF antenna to Lander X band Horn antenna, max distance (uplink)</t>
  </si>
  <si>
    <t>Link 6: 70 m DSN antenna to Lander X band Horn antenna, max distance (uplink)</t>
  </si>
  <si>
    <t>Link 6: Lander X band horn antenna to 70 m DSN antenna, max distance (downlink)</t>
  </si>
  <si>
    <t>Link 7: Mars Odyssey to Lander UHF antenna, max distance (uplink)</t>
  </si>
  <si>
    <t xml:space="preserve">System Noise temprerature </t>
  </si>
  <si>
    <t>Link 7: Mars Odyssey to Lander UHF antenna, max distance (downlink)</t>
  </si>
  <si>
    <t>Link 8: MRO to Lander UHF antenna, max distance (uplink)</t>
  </si>
  <si>
    <t>Data rate (BPSK, Manchester), bps</t>
  </si>
  <si>
    <t>Bandwidth, Hz</t>
  </si>
  <si>
    <t>Link 9: TGO to Lander UHF antenna, max distance (uplink)</t>
  </si>
  <si>
    <t>Link 9: Lander X band horn antenna to TGO, max distance (downlink)</t>
  </si>
  <si>
    <t>Cable loss factor/Noise Figures (linear)</t>
  </si>
  <si>
    <t>&gt;1 Cable loss factor/Noise Figures (dBW, dB)</t>
  </si>
  <si>
    <t>&gt;0 Cable loss factor/Noise Figures (dBW, dB)</t>
  </si>
  <si>
    <t>Link 10: Lander X band horn antenna to MAVEN, max distance (downlink)</t>
  </si>
  <si>
    <t>Link 10: MAVEN to Lander UHF antenna, max distance (uplink)</t>
  </si>
  <si>
    <t>Additional losses</t>
  </si>
  <si>
    <t>Min detection power (dBW)</t>
  </si>
  <si>
    <t>Link 8: Lander UHF antenna to MRO, max distance (downlink)</t>
  </si>
  <si>
    <t>Link 11: 34 m DSN BWG antenna to Cruise stage X band horn antenna, max distance (uplink)</t>
  </si>
  <si>
    <t>Link 11: Cruise stage X band horn antenna to 34 m DSN BWG antenna, max distance (single tone downlink)</t>
  </si>
  <si>
    <t>Link 12: 34 m DSN HEF antenna to Cruise stage X band horn antenna, max distance (uplink)</t>
  </si>
  <si>
    <t>Link 12: Cruise stage X band horn antenna to 34 m DSN HEF antenna, max distance (single tone downlink)</t>
  </si>
  <si>
    <t>Link 13: 70 m DSN antenna to Cruise stage X band horn antenna, max distance (Uplink)</t>
  </si>
  <si>
    <t>Link 13: Cruise stage X band horn antenna to 70 m DSN antenna, max distance (Single tone downlink)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</si>
</sst>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E1FB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2D699"/>
        <bgColor indexed="64"/>
      </patternFill>
    </fill>
  </fills>
  <borders count="4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/>
      <top/>
      <bottom style="thin">
        <color theme="2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6" borderId="0" xfId="0" applyFill="1"/>
    <xf numFmtId="0" fontId="0" fillId="7" borderId="0" xfId="0" applyFill="1"/>
    <xf numFmtId="0" fontId="0" fillId="4" borderId="0" xfId="0" applyFill="1"/>
    <xf numFmtId="0" fontId="0" fillId="2" borderId="0" xfId="0" applyFill="1"/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3" fontId="0" fillId="0" borderId="0" xfId="0" applyNumberFormat="1"/>
    <xf numFmtId="0" fontId="0" fillId="5" borderId="0" xfId="0" applyFill="1" applyAlignment="1"/>
    <xf numFmtId="0" fontId="0" fillId="2" borderId="0" xfId="0" applyFill="1" applyAlignment="1"/>
    <xf numFmtId="0" fontId="0" fillId="13" borderId="0" xfId="0" applyFill="1" applyAlignment="1"/>
    <xf numFmtId="0" fontId="0" fillId="12" borderId="0" xfId="0" applyFill="1" applyAlignment="1"/>
    <xf numFmtId="0" fontId="0" fillId="11" borderId="0" xfId="0" applyFill="1" applyAlignment="1"/>
    <xf numFmtId="0" fontId="0" fillId="7" borderId="0" xfId="0" applyFill="1" applyAlignment="1"/>
    <xf numFmtId="0" fontId="0" fillId="10" borderId="0" xfId="0" applyFill="1" applyAlignment="1"/>
    <xf numFmtId="0" fontId="0" fillId="9" borderId="0" xfId="0" applyFill="1" applyAlignment="1"/>
    <xf numFmtId="0" fontId="0" fillId="3" borderId="0" xfId="0" applyFill="1" applyAlignment="1"/>
    <xf numFmtId="0" fontId="0" fillId="14" borderId="0" xfId="0" applyFill="1" applyAlignment="1"/>
    <xf numFmtId="0" fontId="0" fillId="15" borderId="0" xfId="0" applyFill="1" applyAlignment="1"/>
    <xf numFmtId="0" fontId="0" fillId="15" borderId="0" xfId="0" applyFill="1"/>
    <xf numFmtId="0" fontId="0" fillId="16" borderId="0" xfId="0" applyFill="1" applyAlignment="1"/>
    <xf numFmtId="0" fontId="0" fillId="16" borderId="0" xfId="0" applyFill="1"/>
    <xf numFmtId="0" fontId="0" fillId="17" borderId="0" xfId="0" applyFill="1" applyAlignment="1"/>
    <xf numFmtId="0" fontId="0" fillId="17" borderId="0" xfId="0" applyFill="1"/>
    <xf numFmtId="0" fontId="0" fillId="18" borderId="0" xfId="0" applyFill="1" applyAlignment="1"/>
    <xf numFmtId="0" fontId="0" fillId="18" borderId="0" xfId="0" applyFill="1"/>
    <xf numFmtId="0" fontId="0" fillId="19" borderId="0" xfId="0" applyFill="1" applyAlignment="1"/>
    <xf numFmtId="0" fontId="0" fillId="19" borderId="0" xfId="0" applyFill="1"/>
    <xf numFmtId="0" fontId="0" fillId="12" borderId="0" xfId="0" applyFill="1" applyAlignment="1">
      <alignment horizontal="center" vertical="center" wrapText="1"/>
    </xf>
    <xf numFmtId="0" fontId="0" fillId="13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9" borderId="0" xfId="0" applyFill="1" applyAlignment="1">
      <alignment horizontal="center" vertical="center" wrapText="1"/>
    </xf>
    <xf numFmtId="0" fontId="0" fillId="17" borderId="0" xfId="0" applyFill="1" applyAlignment="1">
      <alignment horizontal="center" vertical="center" wrapText="1"/>
    </xf>
    <xf numFmtId="0" fontId="0" fillId="17" borderId="3" xfId="0" applyFill="1" applyBorder="1" applyAlignment="1">
      <alignment horizontal="center" vertical="center" wrapText="1"/>
    </xf>
    <xf numFmtId="0" fontId="0" fillId="17" borderId="2" xfId="0" applyFill="1" applyBorder="1" applyAlignment="1">
      <alignment horizontal="center" vertical="center" wrapText="1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D699"/>
      <color rgb="FF9999FF"/>
      <color rgb="FF99FF33"/>
      <color rgb="FFAE1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388"/>
  <sheetViews>
    <sheetView tabSelected="1" topLeftCell="A279" workbookViewId="0">
      <pane xSplit="1" topLeftCell="B1" activePane="topRight" state="frozen"/>
      <selection activeCell="A23" sqref="A23"/>
      <selection pane="topRight" activeCell="A285" sqref="A285:A299"/>
    </sheetView>
  </sheetViews>
  <sheetFormatPr defaultRowHeight="14.5" x14ac:dyDescent="0.35"/>
  <cols>
    <col min="1" max="1" width="9.81640625" customWidth="1"/>
    <col min="2" max="2" width="30.36328125" customWidth="1"/>
    <col min="3" max="3" width="21.7265625" customWidth="1"/>
    <col min="4" max="4" width="24.1796875" customWidth="1"/>
    <col min="5" max="5" width="32.90625" customWidth="1"/>
    <col min="6" max="6" width="37.81640625" customWidth="1"/>
    <col min="7" max="7" width="23.7265625" customWidth="1"/>
    <col min="8" max="8" width="28.81640625" customWidth="1"/>
    <col min="9" max="10" width="23.36328125" customWidth="1"/>
    <col min="11" max="12" width="19.90625" customWidth="1"/>
    <col min="13" max="13" width="18.54296875" customWidth="1"/>
    <col min="14" max="14" width="20.54296875" customWidth="1"/>
    <col min="15" max="15" width="17.453125" customWidth="1"/>
  </cols>
  <sheetData>
    <row r="2" spans="1:20" x14ac:dyDescent="0.35">
      <c r="A2" s="34" t="str">
        <f>B2</f>
        <v>Link 1: 34 m DSN BWG antenna to Cruise stage X band dipole antenna, max distance (uplink)</v>
      </c>
      <c r="B2" s="17" t="s">
        <v>46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</row>
    <row r="3" spans="1:20" x14ac:dyDescent="0.35">
      <c r="A3" s="34"/>
      <c r="B3" s="10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0" x14ac:dyDescent="0.35">
      <c r="A4" s="34"/>
      <c r="B4" s="2" t="s">
        <v>29</v>
      </c>
      <c r="C4">
        <v>10</v>
      </c>
      <c r="D4" s="2" t="s">
        <v>13</v>
      </c>
      <c r="E4">
        <v>6</v>
      </c>
      <c r="F4" s="2" t="s">
        <v>65</v>
      </c>
      <c r="G4">
        <v>-188</v>
      </c>
      <c r="H4" s="2" t="s">
        <v>26</v>
      </c>
      <c r="I4">
        <f>O9-G14</f>
        <v>16.369167590391925</v>
      </c>
      <c r="J4" s="2" t="s">
        <v>36</v>
      </c>
      <c r="K4">
        <f>I4-(C4+E4)</f>
        <v>0.3691675903919247</v>
      </c>
    </row>
    <row r="5" spans="1:20" x14ac:dyDescent="0.35">
      <c r="A5" s="34"/>
      <c r="B5" s="3" t="s">
        <v>16</v>
      </c>
      <c r="C5">
        <v>266000000</v>
      </c>
      <c r="D5" s="3" t="s">
        <v>18</v>
      </c>
      <c r="E5">
        <f>7.18</f>
        <v>7.18</v>
      </c>
      <c r="F5" s="3" t="s">
        <v>30</v>
      </c>
      <c r="G5">
        <f>3*10^8/(E5*10^9)</f>
        <v>4.1782729805013928E-2</v>
      </c>
      <c r="H5" s="4" t="s">
        <v>55</v>
      </c>
      <c r="I5">
        <f>K5/2</f>
        <v>32</v>
      </c>
      <c r="J5" s="4" t="s">
        <v>56</v>
      </c>
      <c r="K5">
        <v>64</v>
      </c>
    </row>
    <row r="6" spans="1:20" x14ac:dyDescent="0.35">
      <c r="A6" s="34"/>
      <c r="B6" s="9" t="s">
        <v>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35">
      <c r="A7" s="34"/>
      <c r="C7" t="s">
        <v>2</v>
      </c>
      <c r="D7" t="s">
        <v>6</v>
      </c>
      <c r="E7" t="s">
        <v>3</v>
      </c>
      <c r="F7" t="s">
        <v>14</v>
      </c>
      <c r="G7" t="s">
        <v>17</v>
      </c>
      <c r="H7" t="s">
        <v>4</v>
      </c>
      <c r="I7" t="s">
        <v>15</v>
      </c>
      <c r="J7" t="s">
        <v>33</v>
      </c>
      <c r="K7" t="s">
        <v>5</v>
      </c>
      <c r="L7" t="s">
        <v>21</v>
      </c>
      <c r="M7" t="s">
        <v>20</v>
      </c>
      <c r="N7" t="s">
        <v>19</v>
      </c>
      <c r="O7" t="s">
        <v>27</v>
      </c>
      <c r="P7" t="s">
        <v>22</v>
      </c>
      <c r="R7" t="s">
        <v>64</v>
      </c>
    </row>
    <row r="8" spans="1:20" x14ac:dyDescent="0.35">
      <c r="A8" s="34"/>
      <c r="B8" t="s">
        <v>11</v>
      </c>
      <c r="C8">
        <f>10^(C9/10)</f>
        <v>100000000000</v>
      </c>
      <c r="D8">
        <v>1</v>
      </c>
      <c r="E8">
        <v>1</v>
      </c>
      <c r="F8">
        <v>1</v>
      </c>
      <c r="G8">
        <f>10^(G9/10)</f>
        <v>1.5631038697164494E-28</v>
      </c>
      <c r="H8">
        <f>10^(H9/10)</f>
        <v>0.95499258602143589</v>
      </c>
      <c r="I8">
        <v>1</v>
      </c>
      <c r="K8">
        <f>10^(K9/10)</f>
        <v>0.83176377110267097</v>
      </c>
    </row>
    <row r="9" spans="1:20" x14ac:dyDescent="0.35">
      <c r="A9" s="34"/>
      <c r="B9" t="s">
        <v>28</v>
      </c>
      <c r="C9">
        <v>110</v>
      </c>
      <c r="D9">
        <f>10*LOG10(D8)</f>
        <v>0</v>
      </c>
      <c r="E9">
        <f>10*LOG10(E8)</f>
        <v>0</v>
      </c>
      <c r="F9">
        <f>10*LOG10(F8)</f>
        <v>0</v>
      </c>
      <c r="G9">
        <f>-(92.44 + 20*LOG10(C5)+20*LOG10(E5))</f>
        <v>-278.06012161746736</v>
      </c>
      <c r="H9">
        <v>-0.2</v>
      </c>
      <c r="I9">
        <f>10*LOG10(I8)</f>
        <v>0</v>
      </c>
      <c r="K9">
        <v>-0.8</v>
      </c>
      <c r="L9">
        <v>1.6</v>
      </c>
      <c r="M9">
        <v>0</v>
      </c>
      <c r="N9">
        <v>-0.5</v>
      </c>
      <c r="O9">
        <f>SUM(C9:N9)</f>
        <v>-167.96012161746737</v>
      </c>
      <c r="P9">
        <f>G4+E4</f>
        <v>-182</v>
      </c>
      <c r="R9">
        <f>SUM(N9,K9,J9,I9,F9,D9)</f>
        <v>-1.3</v>
      </c>
    </row>
    <row r="10" spans="1:20" x14ac:dyDescent="0.35">
      <c r="A10" s="34"/>
    </row>
    <row r="11" spans="1:20" x14ac:dyDescent="0.35">
      <c r="A11" s="34"/>
      <c r="B11" s="1" t="s">
        <v>7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5">
      <c r="A12" s="34"/>
      <c r="C12" t="s">
        <v>12</v>
      </c>
      <c r="D12" t="s">
        <v>9</v>
      </c>
      <c r="E12" t="s">
        <v>10</v>
      </c>
      <c r="F12" t="s">
        <v>31</v>
      </c>
      <c r="G12" t="s">
        <v>32</v>
      </c>
    </row>
    <row r="13" spans="1:20" x14ac:dyDescent="0.35">
      <c r="A13" s="34"/>
      <c r="B13" t="s">
        <v>24</v>
      </c>
      <c r="C13">
        <v>290</v>
      </c>
      <c r="D13">
        <v>79</v>
      </c>
      <c r="E13">
        <v>290</v>
      </c>
      <c r="F13">
        <f>D13/D15+E13*(E15-1)/E15+C13*(C15-1)</f>
        <v>417.84193000145126</v>
      </c>
    </row>
    <row r="14" spans="1:20" x14ac:dyDescent="0.35">
      <c r="A14" s="34"/>
      <c r="B14" t="s">
        <v>60</v>
      </c>
      <c r="C14">
        <v>3.2</v>
      </c>
      <c r="D14">
        <v>0.5</v>
      </c>
      <c r="E14">
        <v>0.5</v>
      </c>
      <c r="G14">
        <f>10*LOG10(G15)</f>
        <v>-184.32928920785929</v>
      </c>
    </row>
    <row r="15" spans="1:20" x14ac:dyDescent="0.35">
      <c r="A15" s="34"/>
      <c r="B15" t="s">
        <v>25</v>
      </c>
      <c r="C15">
        <f>10^(C14/10)</f>
        <v>2.0892961308540396</v>
      </c>
      <c r="D15">
        <f>10^(D14/10)</f>
        <v>1.1220184543019636</v>
      </c>
      <c r="E15">
        <f>10^(E14/10)</f>
        <v>1.1220184543019636</v>
      </c>
      <c r="G15">
        <f>1.38*10^-23*F13*K5</f>
        <v>3.6903799257728179E-19</v>
      </c>
    </row>
    <row r="16" spans="1:20" s="6" customFormat="1" x14ac:dyDescent="0.35">
      <c r="A16" s="3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35">
      <c r="A17" s="31" t="str">
        <f>B17</f>
        <v>Link 1: Cruise stage X band dipole antenna to 34 m DSN BWG antenna, max distance (single tone downlink)</v>
      </c>
      <c r="B17" s="17" t="s">
        <v>45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</row>
    <row r="18" spans="1:20" x14ac:dyDescent="0.35">
      <c r="A18" s="32"/>
      <c r="B18" s="10" t="s">
        <v>8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</row>
    <row r="19" spans="1:20" x14ac:dyDescent="0.35">
      <c r="A19" s="32"/>
      <c r="B19" s="2" t="s">
        <v>29</v>
      </c>
      <c r="C19">
        <v>10</v>
      </c>
      <c r="D19" s="2" t="s">
        <v>13</v>
      </c>
      <c r="E19">
        <v>2.5</v>
      </c>
      <c r="F19" s="2" t="s">
        <v>23</v>
      </c>
      <c r="H19" s="2" t="s">
        <v>26</v>
      </c>
      <c r="I19">
        <f>O24-G29</f>
        <v>12.16131192501814</v>
      </c>
      <c r="J19" s="2" t="s">
        <v>36</v>
      </c>
      <c r="K19">
        <f>I19-(C19+E19)</f>
        <v>-0.33868807498186015</v>
      </c>
    </row>
    <row r="20" spans="1:20" x14ac:dyDescent="0.35">
      <c r="A20" s="32"/>
      <c r="B20" s="3" t="s">
        <v>16</v>
      </c>
      <c r="C20">
        <v>266000000</v>
      </c>
      <c r="D20" s="3" t="s">
        <v>18</v>
      </c>
      <c r="E20">
        <f>8.45</f>
        <v>8.4499999999999993</v>
      </c>
      <c r="F20" s="3" t="s">
        <v>30</v>
      </c>
      <c r="G20">
        <f>3*10^8/(E20*10^9)</f>
        <v>3.5502958579881658E-2</v>
      </c>
      <c r="H20" s="4" t="s">
        <v>55</v>
      </c>
      <c r="I20">
        <f>K20/2</f>
        <v>1</v>
      </c>
      <c r="J20" s="4" t="s">
        <v>56</v>
      </c>
      <c r="K20">
        <v>2</v>
      </c>
    </row>
    <row r="21" spans="1:20" x14ac:dyDescent="0.35">
      <c r="A21" s="32"/>
      <c r="B21" s="9" t="s">
        <v>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</row>
    <row r="22" spans="1:20" ht="31.5" customHeight="1" x14ac:dyDescent="0.35">
      <c r="A22" s="32"/>
      <c r="C22" t="s">
        <v>2</v>
      </c>
      <c r="D22" t="s">
        <v>6</v>
      </c>
      <c r="E22" t="s">
        <v>3</v>
      </c>
      <c r="F22" t="s">
        <v>14</v>
      </c>
      <c r="G22" t="s">
        <v>17</v>
      </c>
      <c r="H22" t="s">
        <v>4</v>
      </c>
      <c r="I22" t="s">
        <v>15</v>
      </c>
      <c r="J22" t="s">
        <v>33</v>
      </c>
      <c r="K22" t="s">
        <v>5</v>
      </c>
      <c r="L22" s="7" t="s">
        <v>34</v>
      </c>
      <c r="M22" t="s">
        <v>20</v>
      </c>
      <c r="N22" t="s">
        <v>19</v>
      </c>
      <c r="O22" t="s">
        <v>27</v>
      </c>
      <c r="P22" t="s">
        <v>22</v>
      </c>
      <c r="R22" t="s">
        <v>64</v>
      </c>
    </row>
    <row r="23" spans="1:20" x14ac:dyDescent="0.35">
      <c r="A23" s="32"/>
      <c r="B23" t="s">
        <v>11</v>
      </c>
      <c r="C23">
        <v>17</v>
      </c>
      <c r="D23">
        <v>0.7</v>
      </c>
      <c r="E23">
        <f>10^(E24/10)</f>
        <v>1.4454397707459274</v>
      </c>
      <c r="F23">
        <f>10^(F24/10)</f>
        <v>0.83176377110267097</v>
      </c>
      <c r="G23">
        <f>10^(G24/10)</f>
        <v>1.1285565061891483E-28</v>
      </c>
      <c r="H23">
        <f>10^(H24/10)</f>
        <v>0.95499258602143589</v>
      </c>
      <c r="I23">
        <v>1</v>
      </c>
      <c r="J23">
        <v>1</v>
      </c>
      <c r="K23">
        <v>1</v>
      </c>
      <c r="L23">
        <f>10^(L24/10)</f>
        <v>6606934.4800759759</v>
      </c>
      <c r="M23">
        <v>1</v>
      </c>
    </row>
    <row r="24" spans="1:20" x14ac:dyDescent="0.35">
      <c r="A24" s="32"/>
      <c r="B24" t="s">
        <v>28</v>
      </c>
      <c r="C24">
        <f>10*LOG10(C23)</f>
        <v>12.304489213782739</v>
      </c>
      <c r="D24">
        <f>10*LOG10(D23)</f>
        <v>-1.5490195998574319</v>
      </c>
      <c r="E24">
        <v>1.6</v>
      </c>
      <c r="F24">
        <v>-0.8</v>
      </c>
      <c r="G24">
        <f>-(92.44 + 20*LOG10(C20)+20*LOG10(E20))</f>
        <v>-279.47476691161518</v>
      </c>
      <c r="H24">
        <v>-0.2</v>
      </c>
      <c r="I24">
        <f>10*LOG10(I23)</f>
        <v>0</v>
      </c>
      <c r="J24">
        <f>10*LOG10(J23)</f>
        <v>0</v>
      </c>
      <c r="K24">
        <f>10*LOG10(K23)</f>
        <v>0</v>
      </c>
      <c r="L24">
        <v>68.2</v>
      </c>
      <c r="M24">
        <v>0</v>
      </c>
      <c r="N24">
        <v>-0.5</v>
      </c>
      <c r="O24">
        <f>SUM(C24:N24)</f>
        <v>-200.41929729768987</v>
      </c>
      <c r="R24">
        <f>SUM(N24,K24,J24,I24,F24,D24)</f>
        <v>-2.8490195998574319</v>
      </c>
    </row>
    <row r="25" spans="1:20" x14ac:dyDescent="0.35">
      <c r="A25" s="32"/>
    </row>
    <row r="26" spans="1:20" x14ac:dyDescent="0.35">
      <c r="A26" s="32"/>
      <c r="B26" s="1" t="s">
        <v>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5">
      <c r="A27" s="32"/>
      <c r="C27" t="s">
        <v>35</v>
      </c>
      <c r="D27" t="s">
        <v>9</v>
      </c>
      <c r="E27" t="s">
        <v>10</v>
      </c>
      <c r="F27" t="s">
        <v>37</v>
      </c>
      <c r="G27" t="s">
        <v>32</v>
      </c>
    </row>
    <row r="28" spans="1:20" x14ac:dyDescent="0.35">
      <c r="A28" s="32"/>
      <c r="B28" t="s">
        <v>24</v>
      </c>
      <c r="F28">
        <v>20</v>
      </c>
    </row>
    <row r="29" spans="1:20" x14ac:dyDescent="0.35">
      <c r="A29" s="32"/>
      <c r="B29" t="s">
        <v>60</v>
      </c>
      <c r="G29">
        <f>10*LOG10(G30)</f>
        <v>-212.58060922270801</v>
      </c>
    </row>
    <row r="30" spans="1:20" x14ac:dyDescent="0.35">
      <c r="A30" s="32"/>
      <c r="B30" t="s">
        <v>25</v>
      </c>
      <c r="G30">
        <f>1.38*10^-23*F28*K20</f>
        <v>5.5200000000000005E-22</v>
      </c>
    </row>
    <row r="31" spans="1:20" x14ac:dyDescent="0.35">
      <c r="A31" s="32"/>
    </row>
    <row r="32" spans="1:20" ht="14.5" customHeight="1" x14ac:dyDescent="0.35">
      <c r="A32" s="33" t="str">
        <f>B32</f>
        <v>Link 2: 34 m DSN HEF antenna to Cruise stage X band dipole antenna, max distance (uplink)</v>
      </c>
      <c r="B32" s="16" t="s">
        <v>44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</row>
    <row r="33" spans="1:20" x14ac:dyDescent="0.35">
      <c r="A33" s="33"/>
      <c r="B33" s="10" t="s">
        <v>0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</row>
    <row r="34" spans="1:20" x14ac:dyDescent="0.35">
      <c r="A34" s="33"/>
      <c r="B34" s="2" t="s">
        <v>29</v>
      </c>
      <c r="C34">
        <v>10</v>
      </c>
      <c r="D34" s="2" t="s">
        <v>13</v>
      </c>
      <c r="E34">
        <v>6</v>
      </c>
      <c r="F34" s="2" t="s">
        <v>23</v>
      </c>
      <c r="G34">
        <v>-188</v>
      </c>
      <c r="H34" s="2" t="s">
        <v>26</v>
      </c>
      <c r="I34">
        <f>O39-G44</f>
        <v>16.369167590391925</v>
      </c>
      <c r="J34" s="2" t="s">
        <v>36</v>
      </c>
      <c r="K34">
        <f>I34-(C34+E34)</f>
        <v>0.3691675903919247</v>
      </c>
    </row>
    <row r="35" spans="1:20" x14ac:dyDescent="0.35">
      <c r="A35" s="33"/>
      <c r="B35" s="3" t="s">
        <v>16</v>
      </c>
      <c r="C35">
        <v>266000000</v>
      </c>
      <c r="D35" s="3" t="s">
        <v>18</v>
      </c>
      <c r="E35">
        <v>7.18</v>
      </c>
      <c r="F35" s="3" t="s">
        <v>30</v>
      </c>
      <c r="G35">
        <f>3*10^8/(E35*10^9)</f>
        <v>4.1782729805013928E-2</v>
      </c>
      <c r="H35" s="4" t="s">
        <v>55</v>
      </c>
      <c r="I35">
        <f>K35/2</f>
        <v>32</v>
      </c>
      <c r="J35" s="4" t="s">
        <v>56</v>
      </c>
      <c r="K35">
        <v>64</v>
      </c>
    </row>
    <row r="36" spans="1:20" x14ac:dyDescent="0.35">
      <c r="A36" s="33"/>
      <c r="B36" s="9" t="s">
        <v>1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</row>
    <row r="37" spans="1:20" x14ac:dyDescent="0.35">
      <c r="A37" s="33"/>
      <c r="C37" t="s">
        <v>2</v>
      </c>
      <c r="D37" t="s">
        <v>6</v>
      </c>
      <c r="E37" t="s">
        <v>3</v>
      </c>
      <c r="F37" t="s">
        <v>14</v>
      </c>
      <c r="G37" t="s">
        <v>17</v>
      </c>
      <c r="H37" t="s">
        <v>4</v>
      </c>
      <c r="I37" t="s">
        <v>15</v>
      </c>
      <c r="J37" t="s">
        <v>33</v>
      </c>
      <c r="K37" t="s">
        <v>5</v>
      </c>
      <c r="L37" t="s">
        <v>21</v>
      </c>
      <c r="M37" t="s">
        <v>20</v>
      </c>
      <c r="N37" t="s">
        <v>19</v>
      </c>
      <c r="O37" t="s">
        <v>27</v>
      </c>
      <c r="P37" t="s">
        <v>22</v>
      </c>
      <c r="R37" t="s">
        <v>64</v>
      </c>
    </row>
    <row r="38" spans="1:20" x14ac:dyDescent="0.35">
      <c r="A38" s="33"/>
      <c r="B38" t="s">
        <v>11</v>
      </c>
      <c r="C38">
        <f>10^(C39/10)</f>
        <v>100000000000</v>
      </c>
      <c r="D38">
        <v>1</v>
      </c>
      <c r="E38">
        <v>1</v>
      </c>
      <c r="F38">
        <v>1</v>
      </c>
      <c r="G38">
        <f>10^(G39/10)</f>
        <v>1.5631038697164494E-28</v>
      </c>
      <c r="H38">
        <f>10^(H39/10)</f>
        <v>0.95499258602143589</v>
      </c>
      <c r="I38">
        <v>1</v>
      </c>
      <c r="K38">
        <f>10^(K39/10)</f>
        <v>0.83176377110267097</v>
      </c>
    </row>
    <row r="39" spans="1:20" x14ac:dyDescent="0.35">
      <c r="A39" s="33"/>
      <c r="B39" t="s">
        <v>28</v>
      </c>
      <c r="C39">
        <v>110</v>
      </c>
      <c r="D39">
        <f>10*LOG10(D38)</f>
        <v>0</v>
      </c>
      <c r="E39">
        <f>10*LOG10(E38)</f>
        <v>0</v>
      </c>
      <c r="F39">
        <f>10*LOG10(F38)</f>
        <v>0</v>
      </c>
      <c r="G39">
        <f>-(92.44 + 20*LOG10(C35)+20*LOG10(E35))</f>
        <v>-278.06012161746736</v>
      </c>
      <c r="H39">
        <v>-0.2</v>
      </c>
      <c r="I39">
        <f>10*LOG10(I38)</f>
        <v>0</v>
      </c>
      <c r="K39">
        <v>-0.8</v>
      </c>
      <c r="L39">
        <v>1.6</v>
      </c>
      <c r="M39">
        <v>0</v>
      </c>
      <c r="N39">
        <v>-0.5</v>
      </c>
      <c r="O39">
        <f>SUM(C39:N39)</f>
        <v>-167.96012161746737</v>
      </c>
      <c r="P39">
        <f>G34+E34</f>
        <v>-182</v>
      </c>
      <c r="R39">
        <f>SUM(N39,K39,J39,I39,F39,D39)</f>
        <v>-1.3</v>
      </c>
    </row>
    <row r="40" spans="1:20" x14ac:dyDescent="0.35">
      <c r="A40" s="33"/>
    </row>
    <row r="41" spans="1:20" x14ac:dyDescent="0.35">
      <c r="A41" s="33"/>
      <c r="B41" s="1" t="s">
        <v>7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5">
      <c r="A42" s="33"/>
      <c r="C42" t="s">
        <v>12</v>
      </c>
      <c r="D42" t="s">
        <v>9</v>
      </c>
      <c r="E42" t="s">
        <v>10</v>
      </c>
      <c r="F42" t="s">
        <v>31</v>
      </c>
      <c r="G42" t="s">
        <v>32</v>
      </c>
    </row>
    <row r="43" spans="1:20" x14ac:dyDescent="0.35">
      <c r="A43" s="33"/>
      <c r="B43" t="s">
        <v>24</v>
      </c>
      <c r="C43">
        <v>290</v>
      </c>
      <c r="D43">
        <v>79</v>
      </c>
      <c r="E43">
        <v>290</v>
      </c>
      <c r="F43">
        <f>D43/D45+E43*(E45-1)/E45+C43*(C45-1)</f>
        <v>417.84193000145126</v>
      </c>
    </row>
    <row r="44" spans="1:20" x14ac:dyDescent="0.35">
      <c r="A44" s="33"/>
      <c r="B44" t="s">
        <v>60</v>
      </c>
      <c r="C44">
        <v>3.2</v>
      </c>
      <c r="D44">
        <v>0.5</v>
      </c>
      <c r="E44">
        <v>0.5</v>
      </c>
      <c r="G44">
        <f>10*LOG10(G45)</f>
        <v>-184.32928920785929</v>
      </c>
    </row>
    <row r="45" spans="1:20" x14ac:dyDescent="0.35">
      <c r="A45" s="33"/>
      <c r="B45" t="s">
        <v>25</v>
      </c>
      <c r="C45">
        <f>10^(C44/10)</f>
        <v>2.0892961308540396</v>
      </c>
      <c r="D45">
        <f>10^(D44/10)</f>
        <v>1.1220184543019636</v>
      </c>
      <c r="E45">
        <f>10^(E44/10)</f>
        <v>1.1220184543019636</v>
      </c>
      <c r="G45">
        <f>1.38*10^-23*F43*K35</f>
        <v>3.6903799257728179E-19</v>
      </c>
    </row>
    <row r="46" spans="1:20" x14ac:dyDescent="0.35">
      <c r="A46" s="3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</row>
    <row r="47" spans="1:20" x14ac:dyDescent="0.35">
      <c r="A47" s="33" t="str">
        <f>B47</f>
        <v>Link 2: Cruise stage X band dipole antenna to 34 m DSN HEF antenna, max distance (single tone downlink)</v>
      </c>
      <c r="B47" s="16" t="s">
        <v>43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 x14ac:dyDescent="0.35">
      <c r="A48" s="33"/>
      <c r="B48" s="10" t="s">
        <v>8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</row>
    <row r="49" spans="1:20" x14ac:dyDescent="0.35">
      <c r="A49" s="33"/>
      <c r="B49" s="2" t="s">
        <v>29</v>
      </c>
      <c r="C49">
        <v>10</v>
      </c>
      <c r="D49" s="2" t="s">
        <v>13</v>
      </c>
      <c r="E49">
        <v>3</v>
      </c>
      <c r="F49" s="2" t="s">
        <v>23</v>
      </c>
      <c r="H49" s="2" t="s">
        <v>26</v>
      </c>
      <c r="I49">
        <f>O54-G59</f>
        <v>12.261311925018163</v>
      </c>
      <c r="J49" s="2" t="s">
        <v>36</v>
      </c>
      <c r="K49">
        <f>I49-(C49+E49)</f>
        <v>-0.73868807498183742</v>
      </c>
    </row>
    <row r="50" spans="1:20" x14ac:dyDescent="0.35">
      <c r="A50" s="33"/>
      <c r="B50" s="3" t="s">
        <v>16</v>
      </c>
      <c r="C50">
        <v>266000000</v>
      </c>
      <c r="D50" s="3" t="s">
        <v>18</v>
      </c>
      <c r="E50">
        <f>8.45</f>
        <v>8.4499999999999993</v>
      </c>
      <c r="F50" s="3" t="s">
        <v>30</v>
      </c>
      <c r="G50">
        <f>3*10^8/(E50*10^9)</f>
        <v>3.5502958579881658E-2</v>
      </c>
      <c r="H50" s="4" t="s">
        <v>55</v>
      </c>
      <c r="I50">
        <f>K50/2</f>
        <v>1</v>
      </c>
      <c r="J50" s="4" t="s">
        <v>56</v>
      </c>
      <c r="K50">
        <v>2</v>
      </c>
    </row>
    <row r="51" spans="1:20" x14ac:dyDescent="0.35">
      <c r="A51" s="33"/>
      <c r="B51" s="9" t="s">
        <v>1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  <row r="52" spans="1:20" ht="29" x14ac:dyDescent="0.35">
      <c r="A52" s="33"/>
      <c r="C52" t="s">
        <v>2</v>
      </c>
      <c r="D52" t="s">
        <v>6</v>
      </c>
      <c r="E52" t="s">
        <v>3</v>
      </c>
      <c r="F52" t="s">
        <v>14</v>
      </c>
      <c r="G52" t="s">
        <v>17</v>
      </c>
      <c r="H52" t="s">
        <v>4</v>
      </c>
      <c r="I52" t="s">
        <v>15</v>
      </c>
      <c r="J52" t="s">
        <v>33</v>
      </c>
      <c r="K52" t="s">
        <v>5</v>
      </c>
      <c r="L52" s="7" t="s">
        <v>34</v>
      </c>
      <c r="M52" t="s">
        <v>20</v>
      </c>
      <c r="N52" t="s">
        <v>19</v>
      </c>
      <c r="O52" t="s">
        <v>27</v>
      </c>
      <c r="P52" t="s">
        <v>22</v>
      </c>
      <c r="R52" t="s">
        <v>64</v>
      </c>
    </row>
    <row r="53" spans="1:20" x14ac:dyDescent="0.35">
      <c r="A53" s="33"/>
      <c r="B53" t="s">
        <v>11</v>
      </c>
      <c r="C53">
        <v>17</v>
      </c>
      <c r="D53">
        <v>0.7</v>
      </c>
      <c r="E53">
        <f>10^(E54/10)</f>
        <v>1.4454397707459274</v>
      </c>
      <c r="F53">
        <f>10^(F54/10)</f>
        <v>0.83176377110267097</v>
      </c>
      <c r="G53">
        <f>10^(G54/10)</f>
        <v>1.1285565061891483E-28</v>
      </c>
      <c r="H53">
        <f>10^(H54/10)</f>
        <v>0.95499258602143589</v>
      </c>
      <c r="I53">
        <v>1</v>
      </c>
      <c r="J53">
        <v>1</v>
      </c>
      <c r="K53">
        <v>1</v>
      </c>
      <c r="L53">
        <f>10^(L54/10)</f>
        <v>6760829.7539198333</v>
      </c>
      <c r="M53">
        <v>1</v>
      </c>
    </row>
    <row r="54" spans="1:20" x14ac:dyDescent="0.35">
      <c r="A54" s="33"/>
      <c r="B54" t="s">
        <v>28</v>
      </c>
      <c r="C54">
        <f>10*LOG10(C53)</f>
        <v>12.304489213782739</v>
      </c>
      <c r="D54">
        <f>10*LOG10(D53)</f>
        <v>-1.5490195998574319</v>
      </c>
      <c r="E54">
        <v>1.6</v>
      </c>
      <c r="F54">
        <v>-0.8</v>
      </c>
      <c r="G54">
        <f>-(92.44 + 20*LOG10(C50)+20*LOG10(E50))</f>
        <v>-279.47476691161518</v>
      </c>
      <c r="H54">
        <v>-0.2</v>
      </c>
      <c r="I54">
        <f>10*LOG10(I53)</f>
        <v>0</v>
      </c>
      <c r="J54">
        <f>10*LOG10(J53)</f>
        <v>0</v>
      </c>
      <c r="K54">
        <f>10*LOG10(K53)</f>
        <v>0</v>
      </c>
      <c r="L54">
        <v>68.3</v>
      </c>
      <c r="M54">
        <v>0</v>
      </c>
      <c r="N54">
        <v>-0.5</v>
      </c>
      <c r="O54">
        <f>SUM(C54:N54)</f>
        <v>-200.31929729768984</v>
      </c>
      <c r="R54">
        <f>SUM(N54,K54,J54,I54,F54,D54)</f>
        <v>-2.8490195998574319</v>
      </c>
    </row>
    <row r="55" spans="1:20" x14ac:dyDescent="0.35">
      <c r="A55" s="33"/>
    </row>
    <row r="56" spans="1:20" x14ac:dyDescent="0.35">
      <c r="A56" s="33"/>
      <c r="B56" s="1" t="s">
        <v>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5">
      <c r="A57" s="33"/>
      <c r="C57" t="s">
        <v>35</v>
      </c>
      <c r="D57" t="s">
        <v>9</v>
      </c>
      <c r="E57" t="s">
        <v>10</v>
      </c>
      <c r="F57" t="s">
        <v>37</v>
      </c>
      <c r="G57" t="s">
        <v>32</v>
      </c>
    </row>
    <row r="58" spans="1:20" x14ac:dyDescent="0.35">
      <c r="A58" s="33"/>
      <c r="B58" t="s">
        <v>24</v>
      </c>
      <c r="F58">
        <v>20</v>
      </c>
    </row>
    <row r="59" spans="1:20" x14ac:dyDescent="0.35">
      <c r="A59" s="33"/>
      <c r="B59" t="s">
        <v>60</v>
      </c>
      <c r="G59">
        <f>10*LOG10(G60)</f>
        <v>-212.58060922270801</v>
      </c>
    </row>
    <row r="60" spans="1:20" x14ac:dyDescent="0.35">
      <c r="A60" s="33"/>
      <c r="B60" t="s">
        <v>25</v>
      </c>
      <c r="G60">
        <f>1.38*10^-23*F58*K50</f>
        <v>5.5200000000000005E-22</v>
      </c>
    </row>
    <row r="61" spans="1:20" x14ac:dyDescent="0.35">
      <c r="A61" s="33"/>
    </row>
    <row r="62" spans="1:20" x14ac:dyDescent="0.35">
      <c r="A62" s="36" t="str">
        <f>B62</f>
        <v>Link 3: 70 m DSN antenna to Cruise stage X band dipole antenna, max distance (Uplink)</v>
      </c>
      <c r="B62" s="15" t="s">
        <v>42</v>
      </c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</row>
    <row r="63" spans="1:20" x14ac:dyDescent="0.35">
      <c r="A63" s="36"/>
      <c r="B63" s="10" t="s">
        <v>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</row>
    <row r="64" spans="1:20" x14ac:dyDescent="0.35">
      <c r="A64" s="36"/>
      <c r="B64" s="2" t="s">
        <v>29</v>
      </c>
      <c r="C64">
        <v>10</v>
      </c>
      <c r="D64" s="2" t="s">
        <v>13</v>
      </c>
      <c r="E64">
        <v>6</v>
      </c>
      <c r="F64" s="2" t="s">
        <v>23</v>
      </c>
      <c r="G64">
        <v>-188</v>
      </c>
      <c r="H64" s="2" t="s">
        <v>26</v>
      </c>
      <c r="I64">
        <f>O69-G74</f>
        <v>16.324406633332927</v>
      </c>
      <c r="J64" s="2" t="s">
        <v>36</v>
      </c>
      <c r="K64">
        <f>I64-(C64+E64)</f>
        <v>0.32440663333292719</v>
      </c>
    </row>
    <row r="65" spans="1:20" x14ac:dyDescent="0.35">
      <c r="A65" s="36"/>
      <c r="B65" s="3" t="s">
        <v>16</v>
      </c>
      <c r="C65">
        <v>266000000</v>
      </c>
      <c r="D65" s="3" t="s">
        <v>18</v>
      </c>
      <c r="E65">
        <f>7.2</f>
        <v>7.2</v>
      </c>
      <c r="F65" s="3" t="s">
        <v>30</v>
      </c>
      <c r="G65">
        <f>3*10^8/(E65*10^9)</f>
        <v>4.1666666666666664E-2</v>
      </c>
      <c r="H65" s="4" t="s">
        <v>55</v>
      </c>
      <c r="I65">
        <f>K65/2</f>
        <v>128</v>
      </c>
      <c r="J65" s="4" t="s">
        <v>56</v>
      </c>
      <c r="K65">
        <v>256</v>
      </c>
    </row>
    <row r="66" spans="1:20" x14ac:dyDescent="0.35">
      <c r="A66" s="36"/>
      <c r="B66" s="9" t="s">
        <v>1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</row>
    <row r="67" spans="1:20" x14ac:dyDescent="0.35">
      <c r="A67" s="36"/>
      <c r="C67" t="s">
        <v>2</v>
      </c>
      <c r="D67" t="s">
        <v>6</v>
      </c>
      <c r="E67" t="s">
        <v>3</v>
      </c>
      <c r="F67" t="s">
        <v>14</v>
      </c>
      <c r="G67" t="s">
        <v>17</v>
      </c>
      <c r="H67" t="s">
        <v>4</v>
      </c>
      <c r="I67" t="s">
        <v>15</v>
      </c>
      <c r="J67" t="s">
        <v>33</v>
      </c>
      <c r="K67" t="s">
        <v>5</v>
      </c>
      <c r="L67" t="s">
        <v>21</v>
      </c>
      <c r="M67" t="s">
        <v>20</v>
      </c>
      <c r="N67" t="s">
        <v>19</v>
      </c>
      <c r="O67" t="s">
        <v>27</v>
      </c>
      <c r="P67" t="s">
        <v>22</v>
      </c>
      <c r="R67" t="s">
        <v>64</v>
      </c>
    </row>
    <row r="68" spans="1:20" x14ac:dyDescent="0.35">
      <c r="A68" s="36"/>
      <c r="B68" t="s">
        <v>11</v>
      </c>
      <c r="C68">
        <f>10^(C69/10)</f>
        <v>398107170553.49841</v>
      </c>
      <c r="D68">
        <v>1</v>
      </c>
      <c r="E68">
        <v>1</v>
      </c>
      <c r="F68">
        <v>1</v>
      </c>
      <c r="G68">
        <f>10^(G69/10)</f>
        <v>1.554432020315803E-28</v>
      </c>
      <c r="H68">
        <f>10^(H69/10)</f>
        <v>0.95499258602143589</v>
      </c>
      <c r="I68">
        <v>1</v>
      </c>
      <c r="K68">
        <f>10^(K69/10)</f>
        <v>0.83176377110267097</v>
      </c>
    </row>
    <row r="69" spans="1:20" x14ac:dyDescent="0.35">
      <c r="A69" s="36"/>
      <c r="B69" t="s">
        <v>28</v>
      </c>
      <c r="C69">
        <v>116</v>
      </c>
      <c r="D69">
        <f>10*LOG10(D68)</f>
        <v>0</v>
      </c>
      <c r="E69">
        <f>10*LOG10(E68)</f>
        <v>0</v>
      </c>
      <c r="F69">
        <f>10*LOG10(F68)</f>
        <v>0</v>
      </c>
      <c r="G69">
        <f>-(92.44 + 20*LOG10(C65)+20*LOG10(E65))</f>
        <v>-278.08428266124673</v>
      </c>
      <c r="H69">
        <v>-0.2</v>
      </c>
      <c r="I69">
        <f>10*LOG10(I68)</f>
        <v>0</v>
      </c>
      <c r="K69">
        <v>-0.8</v>
      </c>
      <c r="L69">
        <v>1.6</v>
      </c>
      <c r="M69">
        <v>0</v>
      </c>
      <c r="N69">
        <v>-0.5</v>
      </c>
      <c r="O69">
        <f>SUM(C69:N69)</f>
        <v>-161.98428266124674</v>
      </c>
      <c r="P69">
        <f>G64+E64</f>
        <v>-182</v>
      </c>
      <c r="R69">
        <f>SUM(N69,K69,J69,I69,F69,D69)</f>
        <v>-1.3</v>
      </c>
    </row>
    <row r="70" spans="1:20" x14ac:dyDescent="0.35">
      <c r="A70" s="36"/>
    </row>
    <row r="71" spans="1:20" x14ac:dyDescent="0.35">
      <c r="A71" s="36"/>
      <c r="B71" s="1" t="s">
        <v>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35">
      <c r="A72" s="36"/>
      <c r="C72" t="s">
        <v>12</v>
      </c>
      <c r="D72" t="s">
        <v>9</v>
      </c>
      <c r="E72" t="s">
        <v>10</v>
      </c>
      <c r="F72" t="s">
        <v>31</v>
      </c>
      <c r="G72" t="s">
        <v>32</v>
      </c>
    </row>
    <row r="73" spans="1:20" x14ac:dyDescent="0.35">
      <c r="A73" s="36"/>
      <c r="B73" t="s">
        <v>24</v>
      </c>
      <c r="C73">
        <v>290</v>
      </c>
      <c r="D73">
        <v>79</v>
      </c>
      <c r="E73">
        <v>290</v>
      </c>
      <c r="F73">
        <f>D73/D75+E73*(E75-1)/E75+C73*(C75-1)</f>
        <v>417.84193000145126</v>
      </c>
    </row>
    <row r="74" spans="1:20" x14ac:dyDescent="0.35">
      <c r="A74" s="36"/>
      <c r="B74" t="s">
        <v>60</v>
      </c>
      <c r="C74">
        <v>3.2</v>
      </c>
      <c r="D74">
        <v>0.5</v>
      </c>
      <c r="E74">
        <v>0.5</v>
      </c>
      <c r="G74">
        <f>10*LOG10(G75)</f>
        <v>-178.30868929457966</v>
      </c>
    </row>
    <row r="75" spans="1:20" x14ac:dyDescent="0.35">
      <c r="A75" s="36"/>
      <c r="B75" t="s">
        <v>25</v>
      </c>
      <c r="C75">
        <f>10^(C74/10)</f>
        <v>2.0892961308540396</v>
      </c>
      <c r="D75">
        <f>10^(D74/10)</f>
        <v>1.1220184543019636</v>
      </c>
      <c r="E75">
        <f>10^(E74/10)</f>
        <v>1.1220184543019636</v>
      </c>
      <c r="G75">
        <f>1.38*10^-23*F73*K65</f>
        <v>1.4761519703091271E-18</v>
      </c>
    </row>
    <row r="76" spans="1:20" x14ac:dyDescent="0.35">
      <c r="A76" s="36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</row>
    <row r="77" spans="1:20" x14ac:dyDescent="0.35">
      <c r="A77" s="36" t="str">
        <f>B77</f>
        <v>Link 3: Cruise stage X band dipole antenna to 70 m DSN antenna, max distance (Single tone downlink)</v>
      </c>
      <c r="B77" s="15" t="s">
        <v>41</v>
      </c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</row>
    <row r="78" spans="1:20" x14ac:dyDescent="0.35">
      <c r="A78" s="36"/>
      <c r="B78" s="10" t="s">
        <v>8</v>
      </c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</row>
    <row r="79" spans="1:20" x14ac:dyDescent="0.35">
      <c r="A79" s="36"/>
      <c r="B79" s="2" t="s">
        <v>29</v>
      </c>
      <c r="C79">
        <v>10</v>
      </c>
      <c r="D79" s="2" t="s">
        <v>13</v>
      </c>
      <c r="E79">
        <v>6</v>
      </c>
      <c r="F79" s="2" t="s">
        <v>23</v>
      </c>
      <c r="H79" s="2" t="s">
        <v>26</v>
      </c>
      <c r="I79">
        <f>O84-G89</f>
        <v>18.461311925018151</v>
      </c>
      <c r="J79" s="2" t="s">
        <v>36</v>
      </c>
      <c r="K79">
        <f>I79-(C79+E79)</f>
        <v>2.4613119250181512</v>
      </c>
    </row>
    <row r="80" spans="1:20" x14ac:dyDescent="0.35">
      <c r="A80" s="36"/>
      <c r="B80" s="3" t="s">
        <v>16</v>
      </c>
      <c r="C80">
        <v>266000000</v>
      </c>
      <c r="D80" s="3" t="s">
        <v>18</v>
      </c>
      <c r="E80">
        <f>8.45</f>
        <v>8.4499999999999993</v>
      </c>
      <c r="F80" s="3" t="s">
        <v>30</v>
      </c>
      <c r="G80">
        <f>3*10^8/(E80*10^9)</f>
        <v>3.5502958579881658E-2</v>
      </c>
      <c r="H80" s="4" t="s">
        <v>55</v>
      </c>
      <c r="I80">
        <f>K80/2</f>
        <v>1</v>
      </c>
      <c r="J80" s="4" t="s">
        <v>56</v>
      </c>
      <c r="K80">
        <v>2</v>
      </c>
    </row>
    <row r="81" spans="1:20" x14ac:dyDescent="0.35">
      <c r="A81" s="36"/>
      <c r="B81" s="9" t="s">
        <v>1</v>
      </c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</row>
    <row r="82" spans="1:20" ht="29" x14ac:dyDescent="0.35">
      <c r="A82" s="36"/>
      <c r="C82" t="s">
        <v>2</v>
      </c>
      <c r="D82" t="s">
        <v>6</v>
      </c>
      <c r="E82" t="s">
        <v>3</v>
      </c>
      <c r="F82" t="s">
        <v>14</v>
      </c>
      <c r="G82" t="s">
        <v>17</v>
      </c>
      <c r="H82" t="s">
        <v>4</v>
      </c>
      <c r="I82" t="s">
        <v>15</v>
      </c>
      <c r="J82" t="s">
        <v>33</v>
      </c>
      <c r="K82" t="s">
        <v>5</v>
      </c>
      <c r="L82" s="7" t="s">
        <v>34</v>
      </c>
      <c r="M82" t="s">
        <v>20</v>
      </c>
      <c r="N82" t="s">
        <v>19</v>
      </c>
      <c r="O82" t="s">
        <v>27</v>
      </c>
      <c r="P82" t="s">
        <v>22</v>
      </c>
      <c r="R82" t="s">
        <v>64</v>
      </c>
    </row>
    <row r="83" spans="1:20" x14ac:dyDescent="0.35">
      <c r="A83" s="36"/>
      <c r="B83" t="s">
        <v>11</v>
      </c>
      <c r="C83">
        <v>17</v>
      </c>
      <c r="D83">
        <v>0.7</v>
      </c>
      <c r="E83">
        <f>10^(E84/10)</f>
        <v>1.4454397707459274</v>
      </c>
      <c r="F83">
        <f>10^(F84/10)</f>
        <v>0.83176377110267097</v>
      </c>
      <c r="G83">
        <f>10^(G84/10)</f>
        <v>1.1285565061891483E-28</v>
      </c>
      <c r="H83">
        <f>10^(H84/10)</f>
        <v>0.95499258602143589</v>
      </c>
      <c r="I83">
        <v>1</v>
      </c>
      <c r="J83">
        <v>1</v>
      </c>
      <c r="K83">
        <v>1</v>
      </c>
      <c r="L83">
        <f>10^(L84/10)</f>
        <v>28183829.312644634</v>
      </c>
      <c r="M83">
        <v>1</v>
      </c>
    </row>
    <row r="84" spans="1:20" x14ac:dyDescent="0.35">
      <c r="A84" s="36"/>
      <c r="B84" t="s">
        <v>28</v>
      </c>
      <c r="C84">
        <f>10*LOG10(C83)</f>
        <v>12.304489213782739</v>
      </c>
      <c r="D84">
        <f>10*LOG10(D83)</f>
        <v>-1.5490195998574319</v>
      </c>
      <c r="E84">
        <v>1.6</v>
      </c>
      <c r="F84">
        <v>-0.8</v>
      </c>
      <c r="G84">
        <f>-(92.44 + 20*LOG10(C80)+20*LOG10(E80))</f>
        <v>-279.47476691161518</v>
      </c>
      <c r="H84">
        <v>-0.2</v>
      </c>
      <c r="I84">
        <f>10*LOG10(I83)</f>
        <v>0</v>
      </c>
      <c r="J84">
        <f>10*LOG10(J83)</f>
        <v>0</v>
      </c>
      <c r="K84">
        <f>10*LOG10(K83)</f>
        <v>0</v>
      </c>
      <c r="L84">
        <v>74.5</v>
      </c>
      <c r="M84">
        <v>0</v>
      </c>
      <c r="N84">
        <v>-0.5</v>
      </c>
      <c r="O84">
        <f>SUM(C84:N84)</f>
        <v>-194.11929729768985</v>
      </c>
      <c r="R84">
        <f>SUM(N84,K84,J84,I84,F84,D84)</f>
        <v>-2.8490195998574319</v>
      </c>
    </row>
    <row r="85" spans="1:20" x14ac:dyDescent="0.35">
      <c r="A85" s="36"/>
    </row>
    <row r="86" spans="1:20" x14ac:dyDescent="0.35">
      <c r="A86" s="36"/>
      <c r="B86" s="1" t="s">
        <v>7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5">
      <c r="A87" s="36"/>
      <c r="C87" t="s">
        <v>35</v>
      </c>
      <c r="D87" t="s">
        <v>9</v>
      </c>
      <c r="E87" t="s">
        <v>10</v>
      </c>
      <c r="F87" t="s">
        <v>37</v>
      </c>
      <c r="G87" t="s">
        <v>32</v>
      </c>
    </row>
    <row r="88" spans="1:20" x14ac:dyDescent="0.35">
      <c r="A88" s="36"/>
      <c r="B88" t="s">
        <v>24</v>
      </c>
      <c r="F88">
        <v>20</v>
      </c>
    </row>
    <row r="89" spans="1:20" x14ac:dyDescent="0.35">
      <c r="A89" s="36"/>
      <c r="B89" t="s">
        <v>60</v>
      </c>
      <c r="G89">
        <f>10*LOG10(G90)</f>
        <v>-212.58060922270801</v>
      </c>
    </row>
    <row r="90" spans="1:20" x14ac:dyDescent="0.35">
      <c r="A90" s="36"/>
      <c r="B90" t="s">
        <v>25</v>
      </c>
      <c r="G90">
        <f>1.38*10^-23*F88*K80</f>
        <v>5.5200000000000005E-22</v>
      </c>
    </row>
    <row r="91" spans="1:20" x14ac:dyDescent="0.35">
      <c r="A91" s="37" t="str">
        <f>B91</f>
        <v>Link 4: 34 m BWG DSN antenna to lander X band horn antenna, max distance (uplink)</v>
      </c>
      <c r="B91" s="14" t="s">
        <v>40</v>
      </c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pans="1:20" x14ac:dyDescent="0.35">
      <c r="A92" s="37"/>
      <c r="B92" s="10" t="s">
        <v>0</v>
      </c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</row>
    <row r="93" spans="1:20" x14ac:dyDescent="0.35">
      <c r="A93" s="37"/>
      <c r="B93" s="2" t="s">
        <v>29</v>
      </c>
      <c r="C93">
        <v>10</v>
      </c>
      <c r="D93" s="2" t="s">
        <v>13</v>
      </c>
      <c r="E93">
        <v>6</v>
      </c>
      <c r="F93" s="2" t="s">
        <v>23</v>
      </c>
      <c r="G93">
        <v>-188</v>
      </c>
      <c r="H93" s="2" t="s">
        <v>26</v>
      </c>
      <c r="I93">
        <f>P98-G103</f>
        <v>18.767312039333859</v>
      </c>
      <c r="J93" s="2" t="s">
        <v>36</v>
      </c>
      <c r="K93">
        <f>I93-(C93+E93)</f>
        <v>2.7673120393338593</v>
      </c>
    </row>
    <row r="94" spans="1:20" x14ac:dyDescent="0.35">
      <c r="A94" s="37"/>
      <c r="B94" s="3" t="s">
        <v>16</v>
      </c>
      <c r="C94">
        <f>400*10^6</f>
        <v>400000000</v>
      </c>
      <c r="D94" s="3" t="s">
        <v>18</v>
      </c>
      <c r="E94">
        <f>7.2</f>
        <v>7.2</v>
      </c>
      <c r="F94" s="3" t="s">
        <v>30</v>
      </c>
      <c r="G94">
        <f>3*10^8/(E94*10^9)</f>
        <v>4.1666666666666664E-2</v>
      </c>
      <c r="H94" s="4" t="s">
        <v>55</v>
      </c>
      <c r="I94">
        <f>K94/2</f>
        <v>512</v>
      </c>
      <c r="J94" s="4" t="s">
        <v>56</v>
      </c>
      <c r="K94">
        <v>1024</v>
      </c>
    </row>
    <row r="95" spans="1:20" x14ac:dyDescent="0.35">
      <c r="A95" s="37"/>
      <c r="B95" s="9" t="s">
        <v>1</v>
      </c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</row>
    <row r="96" spans="1:20" x14ac:dyDescent="0.35">
      <c r="A96" s="37"/>
      <c r="C96" t="s">
        <v>2</v>
      </c>
      <c r="D96" t="s">
        <v>6</v>
      </c>
      <c r="E96" t="s">
        <v>3</v>
      </c>
      <c r="F96" t="s">
        <v>14</v>
      </c>
      <c r="G96" t="s">
        <v>17</v>
      </c>
      <c r="H96" t="s">
        <v>4</v>
      </c>
      <c r="I96" t="s">
        <v>38</v>
      </c>
      <c r="J96" t="s">
        <v>15</v>
      </c>
      <c r="K96" t="s">
        <v>33</v>
      </c>
      <c r="L96" t="s">
        <v>5</v>
      </c>
      <c r="M96" t="s">
        <v>21</v>
      </c>
      <c r="N96" t="s">
        <v>20</v>
      </c>
      <c r="O96" t="s">
        <v>19</v>
      </c>
      <c r="P96" t="s">
        <v>27</v>
      </c>
      <c r="Q96" t="s">
        <v>22</v>
      </c>
      <c r="R96" t="s">
        <v>64</v>
      </c>
    </row>
    <row r="97" spans="1:20" x14ac:dyDescent="0.35">
      <c r="A97" s="37"/>
      <c r="B97" t="s">
        <v>11</v>
      </c>
      <c r="C97">
        <f>10^(C98/10)</f>
        <v>100000000000</v>
      </c>
      <c r="D97">
        <v>1</v>
      </c>
      <c r="E97">
        <v>1</v>
      </c>
      <c r="F97">
        <v>1</v>
      </c>
      <c r="G97">
        <f>10^(G98/10)</f>
        <v>6.8740870018415517E-29</v>
      </c>
      <c r="H97">
        <f>10^(H98/10)</f>
        <v>0.95499258602143589</v>
      </c>
      <c r="I97">
        <f>10^(I98/10)</f>
        <v>0.76736148936181903</v>
      </c>
      <c r="J97">
        <v>1</v>
      </c>
      <c r="L97">
        <f>10^(L98/10)</f>
        <v>0.83176377110267097</v>
      </c>
    </row>
    <row r="98" spans="1:20" x14ac:dyDescent="0.35">
      <c r="A98" s="37"/>
      <c r="B98" t="s">
        <v>28</v>
      </c>
      <c r="C98">
        <v>110</v>
      </c>
      <c r="D98">
        <f>10*LOG10(D97)</f>
        <v>0</v>
      </c>
      <c r="E98">
        <f>10*LOG10(E97)</f>
        <v>0</v>
      </c>
      <c r="F98">
        <f>10*LOG10(F97)</f>
        <v>0</v>
      </c>
      <c r="G98">
        <f>-(92.44 + 20*LOG10(C94)+20*LOG10(E94))</f>
        <v>-281.62784975518463</v>
      </c>
      <c r="H98">
        <v>-0.2</v>
      </c>
      <c r="I98">
        <v>-1.1499999999999999</v>
      </c>
      <c r="J98">
        <f>10*LOG10(J97)</f>
        <v>0</v>
      </c>
      <c r="L98">
        <v>-0.8</v>
      </c>
      <c r="M98">
        <v>20</v>
      </c>
      <c r="N98">
        <v>0</v>
      </c>
      <c r="O98">
        <v>-0.5</v>
      </c>
      <c r="P98">
        <f>SUM(C98:O98)</f>
        <v>-154.27784975518463</v>
      </c>
      <c r="Q98">
        <f>G93+E93</f>
        <v>-182</v>
      </c>
      <c r="R98">
        <f>SUM(O98,L98,K98,J98,F98,D98)</f>
        <v>-1.3</v>
      </c>
    </row>
    <row r="99" spans="1:20" x14ac:dyDescent="0.35">
      <c r="A99" s="37"/>
    </row>
    <row r="100" spans="1:20" x14ac:dyDescent="0.35">
      <c r="A100" s="37"/>
      <c r="B100" s="1" t="s">
        <v>7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5">
      <c r="A101" s="37"/>
      <c r="C101" t="s">
        <v>12</v>
      </c>
      <c r="D101" t="s">
        <v>9</v>
      </c>
      <c r="E101" t="s">
        <v>10</v>
      </c>
      <c r="F101" t="s">
        <v>31</v>
      </c>
      <c r="G101" t="s">
        <v>32</v>
      </c>
    </row>
    <row r="102" spans="1:20" x14ac:dyDescent="0.35">
      <c r="A102" s="37"/>
      <c r="B102" t="s">
        <v>24</v>
      </c>
      <c r="C102">
        <v>290</v>
      </c>
      <c r="D102">
        <v>4</v>
      </c>
      <c r="E102">
        <v>290</v>
      </c>
      <c r="F102">
        <f>D102/D104+E102*(E104-1)/E104+C102*(C104-1)</f>
        <v>350.99810964142034</v>
      </c>
    </row>
    <row r="103" spans="1:20" x14ac:dyDescent="0.35">
      <c r="A103" s="37"/>
      <c r="B103" t="s">
        <v>60</v>
      </c>
      <c r="C103">
        <v>3.2</v>
      </c>
      <c r="D103">
        <v>0.5</v>
      </c>
      <c r="E103">
        <v>0.5</v>
      </c>
      <c r="G103">
        <f>10*LOG10(G104)</f>
        <v>-173.04516179451849</v>
      </c>
    </row>
    <row r="104" spans="1:20" x14ac:dyDescent="0.35">
      <c r="A104" s="37"/>
      <c r="B104" t="s">
        <v>25</v>
      </c>
      <c r="C104">
        <f>10^(C103/10)</f>
        <v>2.0892961308540396</v>
      </c>
      <c r="D104">
        <f>10^(D103/10)</f>
        <v>1.1220184543019636</v>
      </c>
      <c r="E104">
        <f>10^(E103/10)</f>
        <v>1.1220184543019636</v>
      </c>
      <c r="G104">
        <f>1.38*10^-23*F102*K94</f>
        <v>4.9600244869648395E-18</v>
      </c>
    </row>
    <row r="105" spans="1:20" x14ac:dyDescent="0.35">
      <c r="A105" s="37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</row>
    <row r="106" spans="1:20" x14ac:dyDescent="0.35">
      <c r="A106" s="37" t="str">
        <f>B106</f>
        <v>Link 4: lander horn X band antenna to 34 m BWG DSN antenna, max distance (downlink)</v>
      </c>
      <c r="B106" s="14" t="s">
        <v>39</v>
      </c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pans="1:20" x14ac:dyDescent="0.35">
      <c r="A107" s="37"/>
      <c r="B107" s="10" t="s">
        <v>8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</row>
    <row r="108" spans="1:20" x14ac:dyDescent="0.35">
      <c r="A108" s="37"/>
      <c r="B108" s="2" t="s">
        <v>29</v>
      </c>
      <c r="C108">
        <v>1.8</v>
      </c>
      <c r="D108" s="2" t="s">
        <v>13</v>
      </c>
      <c r="E108">
        <v>6</v>
      </c>
      <c r="F108" s="2" t="s">
        <v>23</v>
      </c>
      <c r="H108" s="2" t="s">
        <v>26</v>
      </c>
      <c r="I108">
        <f>P113-G118</f>
        <v>25.198276934774128</v>
      </c>
      <c r="J108" s="2" t="s">
        <v>36</v>
      </c>
      <c r="K108">
        <f>I108-(C108+E108)</f>
        <v>17.398276934774128</v>
      </c>
    </row>
    <row r="109" spans="1:20" x14ac:dyDescent="0.35">
      <c r="A109" s="37"/>
      <c r="B109" s="3" t="s">
        <v>16</v>
      </c>
      <c r="C109">
        <v>400000000</v>
      </c>
      <c r="D109" s="3" t="s">
        <v>18</v>
      </c>
      <c r="E109">
        <f>8.45</f>
        <v>8.4499999999999993</v>
      </c>
      <c r="F109" s="3" t="s">
        <v>30</v>
      </c>
      <c r="G109">
        <f>3*10^8/(E109*10^9)</f>
        <v>3.5502958579881658E-2</v>
      </c>
      <c r="H109" s="4" t="s">
        <v>55</v>
      </c>
      <c r="I109">
        <f>K109/2</f>
        <v>1</v>
      </c>
      <c r="J109" s="4" t="s">
        <v>56</v>
      </c>
      <c r="K109">
        <v>2</v>
      </c>
    </row>
    <row r="110" spans="1:20" x14ac:dyDescent="0.35">
      <c r="A110" s="37"/>
      <c r="B110" s="9" t="s">
        <v>1</v>
      </c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</row>
    <row r="111" spans="1:20" ht="43.5" x14ac:dyDescent="0.35">
      <c r="A111" s="37"/>
      <c r="C111" t="s">
        <v>2</v>
      </c>
      <c r="D111" t="s">
        <v>6</v>
      </c>
      <c r="E111" t="s">
        <v>3</v>
      </c>
      <c r="F111" t="s">
        <v>14</v>
      </c>
      <c r="G111" t="s">
        <v>17</v>
      </c>
      <c r="H111" t="s">
        <v>4</v>
      </c>
      <c r="I111" t="s">
        <v>38</v>
      </c>
      <c r="J111" t="s">
        <v>15</v>
      </c>
      <c r="K111" t="s">
        <v>33</v>
      </c>
      <c r="L111" t="s">
        <v>5</v>
      </c>
      <c r="M111" s="7" t="s">
        <v>34</v>
      </c>
      <c r="N111" t="s">
        <v>20</v>
      </c>
      <c r="O111" t="s">
        <v>19</v>
      </c>
      <c r="P111" t="s">
        <v>27</v>
      </c>
      <c r="Q111" t="s">
        <v>22</v>
      </c>
      <c r="R111" t="s">
        <v>64</v>
      </c>
    </row>
    <row r="112" spans="1:20" x14ac:dyDescent="0.35">
      <c r="A112" s="37"/>
      <c r="B112" t="s">
        <v>11</v>
      </c>
      <c r="C112">
        <v>17</v>
      </c>
      <c r="D112">
        <v>0.6</v>
      </c>
      <c r="E112">
        <f>10^(E113/10)</f>
        <v>100</v>
      </c>
      <c r="F112">
        <f>10^(F113/10)</f>
        <v>0.83176377110267097</v>
      </c>
      <c r="G112">
        <f>10^(G113/10)</f>
        <v>4.9907590094950266E-29</v>
      </c>
      <c r="H112">
        <f>10^(H113/10)</f>
        <v>0.95499258602143589</v>
      </c>
      <c r="J112">
        <v>1</v>
      </c>
      <c r="K112">
        <v>1</v>
      </c>
      <c r="L112">
        <v>1</v>
      </c>
      <c r="M112">
        <f>10^(M113/10)</f>
        <v>6606934.4800759759</v>
      </c>
      <c r="N112">
        <v>1</v>
      </c>
    </row>
    <row r="113" spans="1:20" x14ac:dyDescent="0.35">
      <c r="A113" s="37"/>
      <c r="B113" t="s">
        <v>28</v>
      </c>
      <c r="C113">
        <f>10*LOG10(C112)</f>
        <v>12.304489213782739</v>
      </c>
      <c r="D113">
        <f>10*LOG10(D112)</f>
        <v>-2.2184874961635641</v>
      </c>
      <c r="E113">
        <v>20</v>
      </c>
      <c r="F113">
        <v>-0.8</v>
      </c>
      <c r="G113">
        <f>-(92.44 + 20*LOG10(C109)+20*LOG10(E109))</f>
        <v>-283.01833400555307</v>
      </c>
      <c r="H113">
        <v>-0.2</v>
      </c>
      <c r="I113">
        <v>-1.1499999999999999</v>
      </c>
      <c r="J113">
        <f>10*LOG10(J112)</f>
        <v>0</v>
      </c>
      <c r="K113">
        <f>10*LOG10(K112)</f>
        <v>0</v>
      </c>
      <c r="L113">
        <f>10*LOG10(L112)</f>
        <v>0</v>
      </c>
      <c r="M113">
        <v>68.2</v>
      </c>
      <c r="N113">
        <v>0</v>
      </c>
      <c r="O113">
        <v>-0.5</v>
      </c>
      <c r="P113">
        <f>SUM(C113:O113)</f>
        <v>-187.38233228793388</v>
      </c>
      <c r="Q113">
        <f>G108+E108</f>
        <v>6</v>
      </c>
      <c r="R113">
        <f>SUM(O113,L113,K113,J113,F113,D113)</f>
        <v>-3.5184874961635639</v>
      </c>
    </row>
    <row r="114" spans="1:20" x14ac:dyDescent="0.35">
      <c r="A114" s="37"/>
    </row>
    <row r="115" spans="1:20" x14ac:dyDescent="0.35">
      <c r="A115" s="37"/>
      <c r="B115" s="1" t="s">
        <v>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35">
      <c r="A116" s="37"/>
      <c r="C116" t="s">
        <v>35</v>
      </c>
      <c r="D116" t="s">
        <v>9</v>
      </c>
      <c r="E116" t="s">
        <v>10</v>
      </c>
      <c r="F116" t="s">
        <v>37</v>
      </c>
      <c r="G116" t="s">
        <v>32</v>
      </c>
    </row>
    <row r="117" spans="1:20" x14ac:dyDescent="0.35">
      <c r="A117" s="37"/>
      <c r="B117" t="s">
        <v>24</v>
      </c>
      <c r="F117">
        <v>20</v>
      </c>
    </row>
    <row r="118" spans="1:20" x14ac:dyDescent="0.35">
      <c r="A118" s="37"/>
      <c r="B118" t="s">
        <v>60</v>
      </c>
      <c r="G118">
        <f>10*LOG10(G119)</f>
        <v>-212.58060922270801</v>
      </c>
    </row>
    <row r="119" spans="1:20" x14ac:dyDescent="0.35">
      <c r="A119" s="37"/>
      <c r="B119" t="s">
        <v>25</v>
      </c>
      <c r="G119">
        <f>1.38*10^-23*F117*K109</f>
        <v>5.5200000000000005E-22</v>
      </c>
    </row>
    <row r="120" spans="1:20" x14ac:dyDescent="0.35">
      <c r="A120" s="38" t="str">
        <f>B120</f>
        <v>Link 5: 34 m DSN HEF antenna to Lander X band Horn antenna, max distance (uplink)</v>
      </c>
      <c r="B120" s="13" t="s">
        <v>48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35">
      <c r="A121" s="38"/>
      <c r="B121" s="10" t="s">
        <v>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</row>
    <row r="122" spans="1:20" x14ac:dyDescent="0.35">
      <c r="A122" s="38"/>
      <c r="B122" s="2" t="s">
        <v>29</v>
      </c>
      <c r="C122">
        <v>10</v>
      </c>
      <c r="D122" s="2" t="s">
        <v>13</v>
      </c>
      <c r="E122">
        <v>6</v>
      </c>
      <c r="F122" s="2" t="s">
        <v>23</v>
      </c>
      <c r="G122">
        <v>-188</v>
      </c>
      <c r="H122" s="2" t="s">
        <v>26</v>
      </c>
      <c r="I122">
        <f>P127-G132</f>
        <v>18.791473083113232</v>
      </c>
      <c r="J122" s="2" t="s">
        <v>36</v>
      </c>
      <c r="K122">
        <f>I122-(C122+E122)</f>
        <v>2.7914730831132317</v>
      </c>
    </row>
    <row r="123" spans="1:20" x14ac:dyDescent="0.35">
      <c r="A123" s="38"/>
      <c r="B123" s="3" t="s">
        <v>16</v>
      </c>
      <c r="C123">
        <f>400*10^6</f>
        <v>400000000</v>
      </c>
      <c r="D123" s="3" t="s">
        <v>18</v>
      </c>
      <c r="E123">
        <v>7.18</v>
      </c>
      <c r="F123" s="3" t="s">
        <v>30</v>
      </c>
      <c r="G123">
        <f>3*10^8/(E123*10^9)</f>
        <v>4.1782729805013928E-2</v>
      </c>
      <c r="H123" s="4" t="s">
        <v>55</v>
      </c>
      <c r="I123">
        <f>K123/2</f>
        <v>512</v>
      </c>
      <c r="J123" s="4" t="s">
        <v>56</v>
      </c>
      <c r="K123">
        <v>1024</v>
      </c>
    </row>
    <row r="124" spans="1:20" x14ac:dyDescent="0.35">
      <c r="A124" s="38"/>
      <c r="B124" s="9" t="s">
        <v>1</v>
      </c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</row>
    <row r="125" spans="1:20" x14ac:dyDescent="0.35">
      <c r="A125" s="38"/>
      <c r="C125" t="s">
        <v>2</v>
      </c>
      <c r="D125" t="s">
        <v>6</v>
      </c>
      <c r="E125" t="s">
        <v>3</v>
      </c>
      <c r="F125" t="s">
        <v>14</v>
      </c>
      <c r="G125" t="s">
        <v>17</v>
      </c>
      <c r="H125" t="s">
        <v>4</v>
      </c>
      <c r="I125" t="s">
        <v>38</v>
      </c>
      <c r="J125" t="s">
        <v>15</v>
      </c>
      <c r="K125" t="s">
        <v>33</v>
      </c>
      <c r="L125" t="s">
        <v>5</v>
      </c>
      <c r="M125" t="s">
        <v>21</v>
      </c>
      <c r="N125" t="s">
        <v>20</v>
      </c>
      <c r="O125" t="s">
        <v>19</v>
      </c>
      <c r="P125" t="s">
        <v>27</v>
      </c>
      <c r="Q125" t="s">
        <v>22</v>
      </c>
    </row>
    <row r="126" spans="1:20" x14ac:dyDescent="0.35">
      <c r="A126" s="38"/>
      <c r="B126" t="s">
        <v>11</v>
      </c>
      <c r="C126">
        <f>10^(C127/10)</f>
        <v>100000000000</v>
      </c>
      <c r="D126">
        <v>1</v>
      </c>
      <c r="E126">
        <v>1</v>
      </c>
      <c r="F126">
        <v>1</v>
      </c>
      <c r="G126">
        <f>10^(G127/10)</f>
        <v>6.9124360878535608E-29</v>
      </c>
      <c r="H126">
        <f>10^(H127/10)</f>
        <v>0.95499258602143589</v>
      </c>
      <c r="J126">
        <v>1</v>
      </c>
      <c r="L126">
        <f>10^(L127/10)</f>
        <v>0.83176377110267097</v>
      </c>
    </row>
    <row r="127" spans="1:20" x14ac:dyDescent="0.35">
      <c r="A127" s="38"/>
      <c r="B127" t="s">
        <v>28</v>
      </c>
      <c r="C127">
        <v>110</v>
      </c>
      <c r="D127">
        <f>10*LOG10(D126)</f>
        <v>0</v>
      </c>
      <c r="E127">
        <f>10*LOG10(E126)</f>
        <v>0</v>
      </c>
      <c r="F127">
        <f>10*LOG10(F126)</f>
        <v>0</v>
      </c>
      <c r="G127">
        <f>-(92.44 + 20*LOG10(C123)+20*LOG10(E123))</f>
        <v>-281.60368871140525</v>
      </c>
      <c r="H127">
        <v>-0.2</v>
      </c>
      <c r="I127">
        <v>-1.1499999999999999</v>
      </c>
      <c r="J127">
        <f>10*LOG10(J126)</f>
        <v>0</v>
      </c>
      <c r="L127">
        <v>-0.8</v>
      </c>
      <c r="M127">
        <v>20</v>
      </c>
      <c r="N127">
        <v>0</v>
      </c>
      <c r="O127">
        <v>-0.5</v>
      </c>
      <c r="P127">
        <f>SUM(C127:O127)</f>
        <v>-154.25368871140526</v>
      </c>
      <c r="Q127">
        <f>G122+E122</f>
        <v>-182</v>
      </c>
    </row>
    <row r="128" spans="1:20" x14ac:dyDescent="0.35">
      <c r="A128" s="38"/>
    </row>
    <row r="129" spans="1:20" x14ac:dyDescent="0.35">
      <c r="A129" s="38"/>
      <c r="B129" s="1" t="s">
        <v>7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5">
      <c r="A130" s="38"/>
      <c r="C130" t="s">
        <v>12</v>
      </c>
      <c r="D130" t="s">
        <v>9</v>
      </c>
      <c r="E130" t="s">
        <v>10</v>
      </c>
      <c r="F130" t="s">
        <v>31</v>
      </c>
      <c r="G130" t="s">
        <v>32</v>
      </c>
    </row>
    <row r="131" spans="1:20" x14ac:dyDescent="0.35">
      <c r="A131" s="38"/>
      <c r="B131" t="s">
        <v>24</v>
      </c>
      <c r="C131">
        <v>290</v>
      </c>
      <c r="D131">
        <v>4</v>
      </c>
      <c r="E131">
        <v>290</v>
      </c>
      <c r="F131">
        <f>D131/D133+E131*(E133-1)/E133+C131*(C133-1)</f>
        <v>350.99810964142034</v>
      </c>
    </row>
    <row r="132" spans="1:20" x14ac:dyDescent="0.35">
      <c r="A132" s="38"/>
      <c r="B132" t="s">
        <v>60</v>
      </c>
      <c r="C132">
        <v>3.2</v>
      </c>
      <c r="D132">
        <v>0.5</v>
      </c>
      <c r="E132">
        <v>0.5</v>
      </c>
      <c r="G132">
        <f>10*LOG10(G133)</f>
        <v>-173.04516179451849</v>
      </c>
    </row>
    <row r="133" spans="1:20" x14ac:dyDescent="0.35">
      <c r="A133" s="38"/>
      <c r="B133" t="s">
        <v>25</v>
      </c>
      <c r="C133">
        <f>10^(C132/10)</f>
        <v>2.0892961308540396</v>
      </c>
      <c r="D133">
        <f>10^(D132/10)</f>
        <v>1.1220184543019636</v>
      </c>
      <c r="E133">
        <f>10^(E132/10)</f>
        <v>1.1220184543019636</v>
      </c>
      <c r="G133">
        <f>1.38*10^-23*F131*K123</f>
        <v>4.9600244869648395E-18</v>
      </c>
    </row>
    <row r="134" spans="1:20" x14ac:dyDescent="0.35">
      <c r="A134" s="38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</row>
    <row r="135" spans="1:20" x14ac:dyDescent="0.35">
      <c r="A135" s="38" t="str">
        <f>B135</f>
        <v>Link 5: Lander X band horn antenna to 34 m DSN HEF antenna, max distance (downlink)</v>
      </c>
      <c r="B135" s="13" t="s">
        <v>47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35">
      <c r="A136" s="38"/>
      <c r="B136" s="10" t="s">
        <v>8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</row>
    <row r="137" spans="1:20" x14ac:dyDescent="0.35">
      <c r="A137" s="38"/>
      <c r="B137" s="2" t="s">
        <v>29</v>
      </c>
      <c r="C137">
        <v>1.8</v>
      </c>
      <c r="D137" s="2" t="s">
        <v>13</v>
      </c>
      <c r="E137">
        <v>6</v>
      </c>
      <c r="F137" s="2" t="s">
        <v>23</v>
      </c>
      <c r="G137">
        <v>-188</v>
      </c>
      <c r="H137" s="2" t="s">
        <v>26</v>
      </c>
      <c r="I137">
        <f>P142-G147</f>
        <v>25.298276934774094</v>
      </c>
      <c r="J137" s="2" t="s">
        <v>36</v>
      </c>
      <c r="K137">
        <f>I137-(C137+E137)</f>
        <v>17.498276934774093</v>
      </c>
    </row>
    <row r="138" spans="1:20" x14ac:dyDescent="0.35">
      <c r="A138" s="38"/>
      <c r="B138" s="3" t="s">
        <v>16</v>
      </c>
      <c r="C138">
        <f>400*10^6</f>
        <v>400000000</v>
      </c>
      <c r="D138" s="3" t="s">
        <v>18</v>
      </c>
      <c r="E138">
        <f>8.45</f>
        <v>8.4499999999999993</v>
      </c>
      <c r="F138" s="3" t="s">
        <v>30</v>
      </c>
      <c r="G138">
        <f>3*10^8/(E138*10^9)</f>
        <v>3.5502958579881658E-2</v>
      </c>
      <c r="H138" s="4" t="s">
        <v>55</v>
      </c>
      <c r="I138">
        <f>K138/2</f>
        <v>1</v>
      </c>
      <c r="J138" s="4" t="s">
        <v>56</v>
      </c>
      <c r="K138">
        <v>2</v>
      </c>
    </row>
    <row r="139" spans="1:20" x14ac:dyDescent="0.35">
      <c r="A139" s="38"/>
      <c r="B139" s="9" t="s">
        <v>1</v>
      </c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</row>
    <row r="140" spans="1:20" ht="43.5" x14ac:dyDescent="0.35">
      <c r="A140" s="38"/>
      <c r="C140" t="s">
        <v>2</v>
      </c>
      <c r="D140" t="s">
        <v>6</v>
      </c>
      <c r="E140" t="s">
        <v>3</v>
      </c>
      <c r="F140" t="s">
        <v>14</v>
      </c>
      <c r="G140" t="s">
        <v>17</v>
      </c>
      <c r="H140" t="s">
        <v>4</v>
      </c>
      <c r="I140" t="s">
        <v>38</v>
      </c>
      <c r="J140" t="s">
        <v>15</v>
      </c>
      <c r="K140" t="s">
        <v>33</v>
      </c>
      <c r="L140" t="s">
        <v>5</v>
      </c>
      <c r="M140" s="7" t="s">
        <v>34</v>
      </c>
      <c r="N140" t="s">
        <v>20</v>
      </c>
      <c r="O140" t="s">
        <v>19</v>
      </c>
      <c r="P140" t="s">
        <v>27</v>
      </c>
      <c r="Q140" t="s">
        <v>22</v>
      </c>
    </row>
    <row r="141" spans="1:20" x14ac:dyDescent="0.35">
      <c r="A141" s="38"/>
      <c r="B141" t="s">
        <v>11</v>
      </c>
      <c r="C141">
        <v>17</v>
      </c>
      <c r="D141">
        <v>0.6</v>
      </c>
      <c r="E141">
        <f>10^(E142/10)</f>
        <v>100</v>
      </c>
      <c r="F141">
        <f>10^(F142/10)</f>
        <v>0.83176377110267097</v>
      </c>
      <c r="G141">
        <f>10^(G142/10)</f>
        <v>4.9907590094950266E-29</v>
      </c>
      <c r="H141">
        <f>10^(H142/10)</f>
        <v>0.95499258602143589</v>
      </c>
      <c r="J141">
        <v>1</v>
      </c>
      <c r="K141">
        <v>1</v>
      </c>
      <c r="L141">
        <v>1</v>
      </c>
      <c r="M141">
        <f>10^(M142/10)</f>
        <v>6760829.7539198333</v>
      </c>
      <c r="N141">
        <v>1</v>
      </c>
    </row>
    <row r="142" spans="1:20" x14ac:dyDescent="0.35">
      <c r="A142" s="38"/>
      <c r="B142" t="s">
        <v>28</v>
      </c>
      <c r="C142">
        <f>10*LOG10(C141)</f>
        <v>12.304489213782739</v>
      </c>
      <c r="D142">
        <f>10*LOG10(D141)</f>
        <v>-2.2184874961635641</v>
      </c>
      <c r="E142">
        <v>20</v>
      </c>
      <c r="F142">
        <v>-0.8</v>
      </c>
      <c r="G142">
        <f>-(92.44 + 20*LOG10(C138)+20*LOG10(E138))</f>
        <v>-283.01833400555307</v>
      </c>
      <c r="H142">
        <v>-0.2</v>
      </c>
      <c r="I142">
        <v>-1.1499999999999999</v>
      </c>
      <c r="J142">
        <f>10*LOG10(J141)</f>
        <v>0</v>
      </c>
      <c r="K142">
        <f>10*LOG10(K141)</f>
        <v>0</v>
      </c>
      <c r="L142">
        <f>10*LOG10(L141)</f>
        <v>0</v>
      </c>
      <c r="M142">
        <v>68.3</v>
      </c>
      <c r="N142">
        <v>0</v>
      </c>
      <c r="O142">
        <v>-0.5</v>
      </c>
      <c r="P142">
        <f>SUM(C142:O142)</f>
        <v>-187.28233228793391</v>
      </c>
      <c r="Q142">
        <f>G137+E137</f>
        <v>-182</v>
      </c>
    </row>
    <row r="143" spans="1:20" x14ac:dyDescent="0.35">
      <c r="A143" s="38"/>
    </row>
    <row r="144" spans="1:20" x14ac:dyDescent="0.35">
      <c r="A144" s="38"/>
      <c r="B144" s="1" t="s">
        <v>7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5">
      <c r="A145" s="38"/>
      <c r="C145" t="s">
        <v>35</v>
      </c>
      <c r="D145" t="s">
        <v>9</v>
      </c>
      <c r="E145" t="s">
        <v>10</v>
      </c>
      <c r="F145" t="s">
        <v>37</v>
      </c>
      <c r="G145" t="s">
        <v>32</v>
      </c>
    </row>
    <row r="146" spans="1:20" x14ac:dyDescent="0.35">
      <c r="A146" s="38"/>
      <c r="B146" t="s">
        <v>24</v>
      </c>
      <c r="F146">
        <v>20</v>
      </c>
    </row>
    <row r="147" spans="1:20" x14ac:dyDescent="0.35">
      <c r="A147" s="38"/>
      <c r="B147" t="s">
        <v>60</v>
      </c>
      <c r="G147">
        <f>10*LOG10(G148)</f>
        <v>-212.58060922270801</v>
      </c>
    </row>
    <row r="148" spans="1:20" x14ac:dyDescent="0.35">
      <c r="A148" s="38"/>
      <c r="B148" t="s">
        <v>25</v>
      </c>
      <c r="G148">
        <f>1.38*10^-23*F146*K138</f>
        <v>5.5200000000000005E-22</v>
      </c>
    </row>
    <row r="149" spans="1:20" x14ac:dyDescent="0.35">
      <c r="A149" s="38"/>
    </row>
    <row r="150" spans="1:20" x14ac:dyDescent="0.35">
      <c r="A150" s="29" t="str">
        <f>B150</f>
        <v>Link 6: 70 m DSN antenna to Lander X band Horn antenna, max distance (uplink)</v>
      </c>
      <c r="B150" s="12" t="s">
        <v>49</v>
      </c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</row>
    <row r="151" spans="1:20" x14ac:dyDescent="0.35">
      <c r="A151" s="29"/>
      <c r="B151" s="10" t="s">
        <v>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</row>
    <row r="152" spans="1:20" x14ac:dyDescent="0.35">
      <c r="A152" s="29"/>
      <c r="B152" s="2" t="s">
        <v>29</v>
      </c>
      <c r="C152">
        <v>10</v>
      </c>
      <c r="D152" s="2" t="s">
        <v>13</v>
      </c>
      <c r="E152">
        <v>6</v>
      </c>
      <c r="F152" s="2" t="s">
        <v>23</v>
      </c>
      <c r="G152">
        <v>-188</v>
      </c>
      <c r="H152" s="2" t="s">
        <v>26</v>
      </c>
      <c r="I152">
        <f>P157-G162</f>
        <v>18.746712126054234</v>
      </c>
      <c r="J152" s="2" t="s">
        <v>36</v>
      </c>
      <c r="K152">
        <f>I152-(C152+E152)</f>
        <v>2.7467121260542342</v>
      </c>
    </row>
    <row r="153" spans="1:20" x14ac:dyDescent="0.35">
      <c r="A153" s="29"/>
      <c r="B153" s="3" t="s">
        <v>16</v>
      </c>
      <c r="C153">
        <f>400*10^6</f>
        <v>400000000</v>
      </c>
      <c r="D153" s="3" t="s">
        <v>18</v>
      </c>
      <c r="E153">
        <f>7.2</f>
        <v>7.2</v>
      </c>
      <c r="F153" s="3" t="s">
        <v>30</v>
      </c>
      <c r="G153">
        <f>3*10^8/(E153*10^9)</f>
        <v>4.1666666666666664E-2</v>
      </c>
      <c r="H153" s="4" t="s">
        <v>55</v>
      </c>
      <c r="I153">
        <f>K153/2</f>
        <v>2048</v>
      </c>
      <c r="J153" s="4" t="s">
        <v>56</v>
      </c>
      <c r="K153">
        <v>4096</v>
      </c>
    </row>
    <row r="154" spans="1:20" x14ac:dyDescent="0.35">
      <c r="A154" s="29"/>
      <c r="B154" s="9" t="s">
        <v>1</v>
      </c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</row>
    <row r="155" spans="1:20" x14ac:dyDescent="0.35">
      <c r="A155" s="29"/>
      <c r="C155" t="s">
        <v>2</v>
      </c>
      <c r="D155" t="s">
        <v>6</v>
      </c>
      <c r="E155" t="s">
        <v>3</v>
      </c>
      <c r="F155" t="s">
        <v>14</v>
      </c>
      <c r="G155" t="s">
        <v>17</v>
      </c>
      <c r="H155" t="s">
        <v>4</v>
      </c>
      <c r="I155" t="s">
        <v>38</v>
      </c>
      <c r="J155" t="s">
        <v>15</v>
      </c>
      <c r="K155" t="s">
        <v>33</v>
      </c>
      <c r="L155" t="s">
        <v>5</v>
      </c>
      <c r="M155" t="s">
        <v>21</v>
      </c>
      <c r="N155" t="s">
        <v>20</v>
      </c>
      <c r="O155" t="s">
        <v>19</v>
      </c>
      <c r="P155" t="s">
        <v>27</v>
      </c>
      <c r="Q155" t="s">
        <v>22</v>
      </c>
    </row>
    <row r="156" spans="1:20" x14ac:dyDescent="0.35">
      <c r="A156" s="29"/>
      <c r="B156" t="s">
        <v>11</v>
      </c>
      <c r="C156">
        <f>10^(C157/10)</f>
        <v>398107170553.49841</v>
      </c>
      <c r="D156">
        <v>1</v>
      </c>
      <c r="E156">
        <v>1</v>
      </c>
      <c r="F156">
        <v>1</v>
      </c>
      <c r="G156">
        <f>10^(G157/10)</f>
        <v>6.8740870018415517E-29</v>
      </c>
      <c r="H156">
        <f>10^(H157/10)</f>
        <v>0.95499258602143589</v>
      </c>
      <c r="J156">
        <v>1</v>
      </c>
      <c r="L156">
        <f>10^(L157/10)</f>
        <v>0.83176377110267097</v>
      </c>
    </row>
    <row r="157" spans="1:20" x14ac:dyDescent="0.35">
      <c r="A157" s="29"/>
      <c r="B157" t="s">
        <v>28</v>
      </c>
      <c r="C157">
        <v>116</v>
      </c>
      <c r="D157">
        <f>10*LOG10(D156)</f>
        <v>0</v>
      </c>
      <c r="E157">
        <f>10*LOG10(E156)</f>
        <v>0</v>
      </c>
      <c r="F157">
        <f>10*LOG10(F156)</f>
        <v>0</v>
      </c>
      <c r="G157">
        <f>-(92.44 + 20*LOG10(C153)+20*LOG10(E153))</f>
        <v>-281.62784975518463</v>
      </c>
      <c r="H157">
        <v>-0.2</v>
      </c>
      <c r="I157">
        <v>-1.1499999999999999</v>
      </c>
      <c r="J157">
        <f>10*LOG10(J156)</f>
        <v>0</v>
      </c>
      <c r="L157">
        <v>-0.8</v>
      </c>
      <c r="M157">
        <v>20</v>
      </c>
      <c r="N157">
        <v>0</v>
      </c>
      <c r="O157">
        <v>-0.5</v>
      </c>
      <c r="P157">
        <f>SUM(C157:O157)</f>
        <v>-148.27784975518463</v>
      </c>
      <c r="Q157">
        <f>G152+E152</f>
        <v>-182</v>
      </c>
    </row>
    <row r="158" spans="1:20" x14ac:dyDescent="0.35">
      <c r="A158" s="29"/>
    </row>
    <row r="159" spans="1:20" x14ac:dyDescent="0.35">
      <c r="A159" s="29"/>
      <c r="B159" s="1" t="s">
        <v>7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35">
      <c r="A160" s="29"/>
      <c r="C160" t="s">
        <v>12</v>
      </c>
      <c r="D160" t="s">
        <v>9</v>
      </c>
      <c r="E160" t="s">
        <v>10</v>
      </c>
      <c r="F160" t="s">
        <v>31</v>
      </c>
      <c r="G160" t="s">
        <v>32</v>
      </c>
    </row>
    <row r="161" spans="1:20" x14ac:dyDescent="0.35">
      <c r="A161" s="29"/>
      <c r="B161" t="s">
        <v>24</v>
      </c>
      <c r="C161">
        <v>290</v>
      </c>
      <c r="D161">
        <v>4</v>
      </c>
      <c r="E161">
        <v>290</v>
      </c>
      <c r="F161">
        <f>D161/D163+E161*(E163-1)/E163+C161*(C163-1)</f>
        <v>350.99810964142034</v>
      </c>
    </row>
    <row r="162" spans="1:20" x14ac:dyDescent="0.35">
      <c r="A162" s="29"/>
      <c r="B162" t="s">
        <v>60</v>
      </c>
      <c r="C162">
        <v>3.2</v>
      </c>
      <c r="D162">
        <v>0.5</v>
      </c>
      <c r="E162">
        <v>0.5</v>
      </c>
      <c r="G162">
        <f>10*LOG10(G163)</f>
        <v>-167.02456188123887</v>
      </c>
    </row>
    <row r="163" spans="1:20" x14ac:dyDescent="0.35">
      <c r="A163" s="29"/>
      <c r="B163" t="s">
        <v>25</v>
      </c>
      <c r="C163">
        <f>10^(C162/10)</f>
        <v>2.0892961308540396</v>
      </c>
      <c r="D163">
        <f>10^(D162/10)</f>
        <v>1.1220184543019636</v>
      </c>
      <c r="E163">
        <f>10^(E162/10)</f>
        <v>1.1220184543019636</v>
      </c>
      <c r="G163">
        <f>1.38*10^-23*F161*K153</f>
        <v>1.9840097947859358E-17</v>
      </c>
    </row>
    <row r="164" spans="1:20" x14ac:dyDescent="0.35">
      <c r="A164" s="29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</row>
    <row r="165" spans="1:20" x14ac:dyDescent="0.35">
      <c r="A165" s="29" t="str">
        <f>B165</f>
        <v>Link 6: Lander X band horn antenna to 70 m DSN antenna, max distance (downlink)</v>
      </c>
      <c r="B165" s="12" t="s">
        <v>50</v>
      </c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</row>
    <row r="166" spans="1:20" x14ac:dyDescent="0.35">
      <c r="A166" s="29"/>
      <c r="B166" s="10" t="s">
        <v>8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</row>
    <row r="167" spans="1:20" x14ac:dyDescent="0.35">
      <c r="A167" s="29"/>
      <c r="B167" s="2" t="s">
        <v>29</v>
      </c>
      <c r="C167">
        <v>1.8</v>
      </c>
      <c r="D167" s="2" t="s">
        <v>13</v>
      </c>
      <c r="E167">
        <v>6</v>
      </c>
      <c r="F167" s="2" t="s">
        <v>23</v>
      </c>
      <c r="G167">
        <v>-188</v>
      </c>
      <c r="H167" s="2" t="s">
        <v>26</v>
      </c>
      <c r="I167">
        <f>P172-G177</f>
        <v>10.426177238295423</v>
      </c>
      <c r="J167" s="2" t="s">
        <v>36</v>
      </c>
      <c r="K167">
        <f>I167-(C167+E167)</f>
        <v>2.6261772382954236</v>
      </c>
    </row>
    <row r="168" spans="1:20" x14ac:dyDescent="0.35">
      <c r="A168" s="29"/>
      <c r="B168" s="3" t="s">
        <v>16</v>
      </c>
      <c r="C168">
        <f>400*10^6</f>
        <v>400000000</v>
      </c>
      <c r="D168" s="3" t="s">
        <v>18</v>
      </c>
      <c r="E168">
        <f>8.45</f>
        <v>8.4499999999999993</v>
      </c>
      <c r="F168" s="3" t="s">
        <v>30</v>
      </c>
      <c r="G168">
        <f>3*10^8/(E168*10^9)</f>
        <v>3.5502958579881658E-2</v>
      </c>
      <c r="H168" s="4" t="s">
        <v>55</v>
      </c>
      <c r="I168">
        <f>K168/2</f>
        <v>128</v>
      </c>
      <c r="J168" s="4" t="s">
        <v>56</v>
      </c>
      <c r="K168">
        <v>256</v>
      </c>
    </row>
    <row r="169" spans="1:20" x14ac:dyDescent="0.35">
      <c r="A169" s="29"/>
      <c r="B169" s="9" t="s">
        <v>1</v>
      </c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</row>
    <row r="170" spans="1:20" ht="43.5" x14ac:dyDescent="0.35">
      <c r="A170" s="29"/>
      <c r="C170" t="s">
        <v>2</v>
      </c>
      <c r="D170" t="s">
        <v>6</v>
      </c>
      <c r="E170" t="s">
        <v>3</v>
      </c>
      <c r="F170" t="s">
        <v>14</v>
      </c>
      <c r="G170" t="s">
        <v>17</v>
      </c>
      <c r="H170" t="s">
        <v>4</v>
      </c>
      <c r="I170" t="s">
        <v>38</v>
      </c>
      <c r="J170" t="s">
        <v>15</v>
      </c>
      <c r="K170" t="s">
        <v>33</v>
      </c>
      <c r="L170" t="s">
        <v>5</v>
      </c>
      <c r="M170" s="7" t="s">
        <v>34</v>
      </c>
      <c r="N170" t="s">
        <v>20</v>
      </c>
      <c r="O170" t="s">
        <v>19</v>
      </c>
      <c r="P170" t="s">
        <v>27</v>
      </c>
      <c r="Q170" t="s">
        <v>22</v>
      </c>
    </row>
    <row r="171" spans="1:20" x14ac:dyDescent="0.35">
      <c r="A171" s="29"/>
      <c r="B171" t="s">
        <v>11</v>
      </c>
      <c r="C171">
        <v>17</v>
      </c>
      <c r="D171">
        <v>0.6</v>
      </c>
      <c r="E171">
        <f>10^(E172/10)</f>
        <v>100</v>
      </c>
      <c r="F171">
        <f>10^(F172/10)</f>
        <v>0.83176377110267097</v>
      </c>
      <c r="G171">
        <f>10^(G172/10)</f>
        <v>4.9907590094950266E-29</v>
      </c>
      <c r="H171">
        <f>10^(H172/10)</f>
        <v>0.95499258602143589</v>
      </c>
      <c r="J171">
        <v>1</v>
      </c>
      <c r="K171">
        <v>1</v>
      </c>
      <c r="L171">
        <v>1</v>
      </c>
      <c r="M171">
        <f>10^(M172/10)</f>
        <v>28183829.312644634</v>
      </c>
      <c r="N171">
        <v>1</v>
      </c>
    </row>
    <row r="172" spans="1:20" x14ac:dyDescent="0.35">
      <c r="A172" s="29"/>
      <c r="B172" t="s">
        <v>28</v>
      </c>
      <c r="C172">
        <f>10*LOG10(C171)</f>
        <v>12.304489213782739</v>
      </c>
      <c r="D172">
        <f>10*LOG10(D171)</f>
        <v>-2.2184874961635641</v>
      </c>
      <c r="E172">
        <v>20</v>
      </c>
      <c r="F172">
        <v>-0.8</v>
      </c>
      <c r="G172">
        <f>-(92.44 + 20*LOG10(C168)+20*LOG10(E168))</f>
        <v>-283.01833400555307</v>
      </c>
      <c r="H172">
        <v>-0.2</v>
      </c>
      <c r="I172">
        <v>-1.1499999999999999</v>
      </c>
      <c r="J172">
        <f>10*LOG10(J171)</f>
        <v>0</v>
      </c>
      <c r="K172">
        <f>10*LOG10(K171)</f>
        <v>0</v>
      </c>
      <c r="L172">
        <f>10*LOG10(L171)</f>
        <v>0</v>
      </c>
      <c r="M172">
        <v>74.5</v>
      </c>
      <c r="N172">
        <v>0</v>
      </c>
      <c r="O172">
        <v>-0.5</v>
      </c>
      <c r="P172">
        <f>SUM(C172:O172)</f>
        <v>-181.08233228793389</v>
      </c>
      <c r="Q172">
        <f>G167+E167</f>
        <v>-182</v>
      </c>
    </row>
    <row r="173" spans="1:20" x14ac:dyDescent="0.35">
      <c r="A173" s="29"/>
    </row>
    <row r="174" spans="1:20" x14ac:dyDescent="0.35">
      <c r="A174" s="29"/>
      <c r="B174" s="1" t="s">
        <v>7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35">
      <c r="A175" s="29"/>
      <c r="C175" t="s">
        <v>35</v>
      </c>
      <c r="D175" t="s">
        <v>9</v>
      </c>
      <c r="E175" t="s">
        <v>10</v>
      </c>
      <c r="F175" t="s">
        <v>37</v>
      </c>
      <c r="G175" t="s">
        <v>32</v>
      </c>
    </row>
    <row r="176" spans="1:20" x14ac:dyDescent="0.35">
      <c r="A176" s="29"/>
      <c r="B176" t="s">
        <v>24</v>
      </c>
      <c r="F176">
        <v>20</v>
      </c>
    </row>
    <row r="177" spans="1:20" x14ac:dyDescent="0.35">
      <c r="A177" s="29"/>
      <c r="B177" t="s">
        <v>60</v>
      </c>
      <c r="G177">
        <f>10*LOG10(G178)</f>
        <v>-191.50850952622932</v>
      </c>
    </row>
    <row r="178" spans="1:20" x14ac:dyDescent="0.35">
      <c r="A178" s="29"/>
      <c r="B178" t="s">
        <v>25</v>
      </c>
      <c r="G178">
        <f>1.38*10^-23*F176*K168</f>
        <v>7.0656000000000006E-20</v>
      </c>
    </row>
    <row r="179" spans="1:20" x14ac:dyDescent="0.35">
      <c r="A179" s="29"/>
    </row>
    <row r="180" spans="1:20" x14ac:dyDescent="0.35">
      <c r="A180" s="30" t="str">
        <f>B180</f>
        <v>Link 7: Mars Odyssey to Lander UHF antenna, max distance (uplink)</v>
      </c>
      <c r="B180" s="11" t="s">
        <v>51</v>
      </c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</row>
    <row r="181" spans="1:20" x14ac:dyDescent="0.35">
      <c r="A181" s="30"/>
      <c r="B181" s="10" t="s">
        <v>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</row>
    <row r="182" spans="1:20" x14ac:dyDescent="0.35">
      <c r="A182" s="30"/>
      <c r="B182" s="2" t="s">
        <v>29</v>
      </c>
      <c r="C182">
        <v>10</v>
      </c>
      <c r="D182" s="2" t="s">
        <v>13</v>
      </c>
      <c r="E182">
        <v>6</v>
      </c>
      <c r="F182" s="2" t="s">
        <v>23</v>
      </c>
      <c r="G182">
        <v>-136</v>
      </c>
      <c r="H182" s="2" t="s">
        <v>26</v>
      </c>
      <c r="I182">
        <f>P187-G192</f>
        <v>17.172180461803208</v>
      </c>
      <c r="J182" s="2" t="s">
        <v>36</v>
      </c>
      <c r="K182">
        <f>I182-(C182+E182)</f>
        <v>1.1721804618032081</v>
      </c>
    </row>
    <row r="183" spans="1:20" x14ac:dyDescent="0.35">
      <c r="A183" s="30"/>
      <c r="B183" s="3" t="s">
        <v>16</v>
      </c>
      <c r="C183">
        <v>3825.1</v>
      </c>
      <c r="D183" s="3" t="s">
        <v>18</v>
      </c>
      <c r="E183">
        <f>0.4371</f>
        <v>0.43709999999999999</v>
      </c>
      <c r="F183" s="3" t="s">
        <v>30</v>
      </c>
      <c r="G183">
        <f>3*10^8/(E183*10^9)</f>
        <v>0.68634179821551133</v>
      </c>
      <c r="H183" s="4" t="s">
        <v>55</v>
      </c>
      <c r="I183">
        <f>K183/2</f>
        <v>256000</v>
      </c>
      <c r="J183" s="4" t="s">
        <v>56</v>
      </c>
      <c r="K183" s="8">
        <v>512000</v>
      </c>
    </row>
    <row r="184" spans="1:20" x14ac:dyDescent="0.35">
      <c r="A184" s="30"/>
      <c r="B184" s="9" t="s">
        <v>1</v>
      </c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</row>
    <row r="185" spans="1:20" x14ac:dyDescent="0.35">
      <c r="A185" s="30"/>
      <c r="C185" t="s">
        <v>2</v>
      </c>
      <c r="D185" t="s">
        <v>6</v>
      </c>
      <c r="E185" t="s">
        <v>3</v>
      </c>
      <c r="F185" t="s">
        <v>14</v>
      </c>
      <c r="G185" t="s">
        <v>17</v>
      </c>
      <c r="H185" t="s">
        <v>4</v>
      </c>
      <c r="I185" t="s">
        <v>38</v>
      </c>
      <c r="J185" t="s">
        <v>15</v>
      </c>
      <c r="K185" t="s">
        <v>33</v>
      </c>
      <c r="L185" t="s">
        <v>5</v>
      </c>
      <c r="M185" t="s">
        <v>21</v>
      </c>
      <c r="N185" t="s">
        <v>20</v>
      </c>
      <c r="O185" t="s">
        <v>19</v>
      </c>
      <c r="P185" t="s">
        <v>27</v>
      </c>
      <c r="Q185" t="s">
        <v>22</v>
      </c>
    </row>
    <row r="186" spans="1:20" x14ac:dyDescent="0.35">
      <c r="A186" s="30"/>
      <c r="B186" t="s">
        <v>11</v>
      </c>
      <c r="C186">
        <f>10^(C187/10)</f>
        <v>11.220184543019636</v>
      </c>
      <c r="D186">
        <v>1</v>
      </c>
      <c r="E186">
        <v>1</v>
      </c>
      <c r="F186">
        <f>10^(F187/10)</f>
        <v>0.70794578438413791</v>
      </c>
      <c r="G186">
        <f>10^(G187/10)</f>
        <v>2.0396366170128563E-16</v>
      </c>
      <c r="H186">
        <f>10^(H187/10)</f>
        <v>1</v>
      </c>
      <c r="J186">
        <v>1</v>
      </c>
      <c r="L186">
        <f>10^(L187/10)</f>
        <v>0.91201083935590965</v>
      </c>
    </row>
    <row r="187" spans="1:20" x14ac:dyDescent="0.35">
      <c r="A187" s="30"/>
      <c r="B187" t="s">
        <v>28</v>
      </c>
      <c r="C187">
        <v>10.5</v>
      </c>
      <c r="D187">
        <f>10*LOG10(D186)</f>
        <v>0</v>
      </c>
      <c r="E187">
        <v>2.8</v>
      </c>
      <c r="F187">
        <v>-1.5</v>
      </c>
      <c r="G187">
        <f>-(92.44 + 20*LOG10(C183)+20*LOG10(E183))</f>
        <v>-156.90447199869948</v>
      </c>
      <c r="H187">
        <v>0</v>
      </c>
      <c r="I187">
        <v>-0.5</v>
      </c>
      <c r="J187">
        <f>10*LOG10(J186)</f>
        <v>0</v>
      </c>
      <c r="K187">
        <v>0</v>
      </c>
      <c r="L187">
        <v>-0.4</v>
      </c>
      <c r="M187">
        <v>20</v>
      </c>
      <c r="N187">
        <v>0</v>
      </c>
      <c r="O187">
        <v>-0.5</v>
      </c>
      <c r="P187">
        <f>SUM(C187:O187)</f>
        <v>-126.50447199869947</v>
      </c>
      <c r="Q187">
        <f>G182+E182</f>
        <v>-130</v>
      </c>
    </row>
    <row r="188" spans="1:20" x14ac:dyDescent="0.35">
      <c r="A188" s="30"/>
    </row>
    <row r="189" spans="1:20" x14ac:dyDescent="0.35">
      <c r="A189" s="30"/>
      <c r="B189" s="1" t="s">
        <v>7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x14ac:dyDescent="0.35">
      <c r="A190" s="30"/>
      <c r="C190" t="s">
        <v>12</v>
      </c>
      <c r="D190" t="s">
        <v>9</v>
      </c>
      <c r="E190" t="s">
        <v>10</v>
      </c>
      <c r="F190" t="s">
        <v>31</v>
      </c>
      <c r="G190" t="s">
        <v>32</v>
      </c>
    </row>
    <row r="191" spans="1:20" x14ac:dyDescent="0.35">
      <c r="A191" s="30"/>
      <c r="B191" t="s">
        <v>24</v>
      </c>
      <c r="C191">
        <v>290</v>
      </c>
      <c r="D191">
        <v>54</v>
      </c>
      <c r="E191">
        <v>290</v>
      </c>
      <c r="F191">
        <f>D191/D193+E191*(E193-1)/E193+C191*(C193-1)</f>
        <v>606.99582866712774</v>
      </c>
    </row>
    <row r="192" spans="1:20" x14ac:dyDescent="0.35">
      <c r="A192" s="30"/>
      <c r="B192" t="s">
        <v>60</v>
      </c>
      <c r="C192">
        <v>4.5</v>
      </c>
      <c r="D192">
        <v>0.5</v>
      </c>
      <c r="E192">
        <v>0.5</v>
      </c>
      <c r="G192">
        <f>10*LOG10(G193)</f>
        <v>-143.67665246050268</v>
      </c>
    </row>
    <row r="193" spans="1:20" x14ac:dyDescent="0.35">
      <c r="A193" s="30"/>
      <c r="B193" t="s">
        <v>25</v>
      </c>
      <c r="C193">
        <f>10^(C192/10)</f>
        <v>2.8183829312644542</v>
      </c>
      <c r="D193">
        <f>10^(D192/10)</f>
        <v>1.1220184543019636</v>
      </c>
      <c r="E193">
        <f>10^(E192/10)</f>
        <v>1.1220184543019636</v>
      </c>
      <c r="G193">
        <f>1.38*10^-23*F191*K183</f>
        <v>4.2887897270304578E-15</v>
      </c>
    </row>
    <row r="194" spans="1:20" x14ac:dyDescent="0.35">
      <c r="A194" s="30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</row>
    <row r="195" spans="1:20" x14ac:dyDescent="0.35">
      <c r="A195" s="30" t="str">
        <f>B195</f>
        <v>Link 7: Mars Odyssey to Lander UHF antenna, max distance (downlink)</v>
      </c>
      <c r="B195" s="11" t="s">
        <v>53</v>
      </c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</row>
    <row r="196" spans="1:20" x14ac:dyDescent="0.35">
      <c r="A196" s="30"/>
      <c r="B196" s="10" t="s">
        <v>8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</row>
    <row r="197" spans="1:20" x14ac:dyDescent="0.35">
      <c r="A197" s="30"/>
      <c r="B197" s="2" t="s">
        <v>29</v>
      </c>
      <c r="C197">
        <v>10</v>
      </c>
      <c r="D197" s="2" t="s">
        <v>13</v>
      </c>
      <c r="E197">
        <v>6</v>
      </c>
      <c r="F197" s="2" t="s">
        <v>23</v>
      </c>
      <c r="G197">
        <v>-136.5</v>
      </c>
      <c r="H197" s="2" t="s">
        <v>26</v>
      </c>
      <c r="I197">
        <f>P202-G207</f>
        <v>17.718129264433259</v>
      </c>
      <c r="J197" s="2" t="s">
        <v>36</v>
      </c>
      <c r="K197">
        <f>I197-(C197+E197)</f>
        <v>1.7181292644332586</v>
      </c>
    </row>
    <row r="198" spans="1:20" x14ac:dyDescent="0.35">
      <c r="A198" s="30"/>
      <c r="B198" s="3" t="s">
        <v>16</v>
      </c>
      <c r="C198">
        <v>3825.1</v>
      </c>
      <c r="D198" s="3" t="s">
        <v>18</v>
      </c>
      <c r="E198">
        <v>0.401585625</v>
      </c>
      <c r="F198" s="3" t="s">
        <v>30</v>
      </c>
      <c r="G198">
        <f>3*10^8/(E198*10^9)</f>
        <v>0.74703869193525041</v>
      </c>
      <c r="H198" s="4" t="s">
        <v>55</v>
      </c>
      <c r="I198">
        <f>K198/2</f>
        <v>128000</v>
      </c>
      <c r="J198" s="4" t="s">
        <v>56</v>
      </c>
      <c r="K198">
        <v>256000</v>
      </c>
    </row>
    <row r="199" spans="1:20" x14ac:dyDescent="0.35">
      <c r="A199" s="30"/>
      <c r="B199" s="9" t="s">
        <v>1</v>
      </c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</row>
    <row r="200" spans="1:20" ht="29" x14ac:dyDescent="0.35">
      <c r="A200" s="30"/>
      <c r="C200" t="s">
        <v>2</v>
      </c>
      <c r="D200" t="s">
        <v>6</v>
      </c>
      <c r="E200" t="s">
        <v>3</v>
      </c>
      <c r="F200" t="s">
        <v>14</v>
      </c>
      <c r="G200" t="s">
        <v>17</v>
      </c>
      <c r="H200" t="s">
        <v>4</v>
      </c>
      <c r="I200" t="s">
        <v>38</v>
      </c>
      <c r="J200" t="s">
        <v>15</v>
      </c>
      <c r="K200" t="s">
        <v>33</v>
      </c>
      <c r="L200" t="s">
        <v>5</v>
      </c>
      <c r="M200" s="7" t="s">
        <v>21</v>
      </c>
      <c r="N200" t="s">
        <v>20</v>
      </c>
      <c r="O200" t="s">
        <v>19</v>
      </c>
      <c r="P200" t="s">
        <v>27</v>
      </c>
      <c r="Q200" t="s">
        <v>22</v>
      </c>
    </row>
    <row r="201" spans="1:20" x14ac:dyDescent="0.35">
      <c r="A201" s="30"/>
      <c r="B201" t="s">
        <v>11</v>
      </c>
      <c r="C201">
        <v>8.5</v>
      </c>
      <c r="D201">
        <v>0.6</v>
      </c>
      <c r="E201">
        <f>10^(E202/10)</f>
        <v>100</v>
      </c>
      <c r="F201">
        <v>1</v>
      </c>
      <c r="G201">
        <f>10^(G202/10)</f>
        <v>2.4163402931893709E-16</v>
      </c>
      <c r="H201">
        <f>10^(H202/10)</f>
        <v>1</v>
      </c>
      <c r="J201">
        <v>1</v>
      </c>
      <c r="K201">
        <v>1</v>
      </c>
      <c r="L201">
        <v>1</v>
      </c>
      <c r="M201">
        <f>10^(M202/10)</f>
        <v>1.9054607179632472</v>
      </c>
      <c r="N201">
        <v>1</v>
      </c>
    </row>
    <row r="202" spans="1:20" x14ac:dyDescent="0.35">
      <c r="A202" s="30"/>
      <c r="B202" t="s">
        <v>28</v>
      </c>
      <c r="C202">
        <f>10*LOG10(C201)</f>
        <v>9.2941892571429268</v>
      </c>
      <c r="D202">
        <f>10*LOG10(D201)</f>
        <v>-2.2184874961635641</v>
      </c>
      <c r="E202">
        <v>20</v>
      </c>
      <c r="F202">
        <v>-0.5</v>
      </c>
      <c r="G202">
        <f>-(92.44 + 20*LOG10(C198)+20*LOG10(E198))</f>
        <v>-156.16841904054451</v>
      </c>
      <c r="H202">
        <v>0</v>
      </c>
      <c r="I202">
        <v>-0.5</v>
      </c>
      <c r="J202">
        <f>10*LOG10(J201)</f>
        <v>0</v>
      </c>
      <c r="K202">
        <f>10*LOG10(K201)</f>
        <v>0</v>
      </c>
      <c r="L202">
        <v>-2.2999999999999998</v>
      </c>
      <c r="M202">
        <v>2.8</v>
      </c>
      <c r="N202">
        <v>0</v>
      </c>
      <c r="O202">
        <v>-0.5</v>
      </c>
      <c r="P202">
        <f>SUM(C202:O202)</f>
        <v>-130.09271727956514</v>
      </c>
      <c r="Q202">
        <f>G197+E197</f>
        <v>-130.5</v>
      </c>
    </row>
    <row r="203" spans="1:20" x14ac:dyDescent="0.35">
      <c r="A203" s="30"/>
    </row>
    <row r="204" spans="1:20" x14ac:dyDescent="0.35">
      <c r="A204" s="30"/>
      <c r="B204" s="1" t="s">
        <v>7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x14ac:dyDescent="0.35">
      <c r="A205" s="30"/>
      <c r="C205" t="s">
        <v>35</v>
      </c>
      <c r="D205" t="s">
        <v>9</v>
      </c>
      <c r="E205" t="s">
        <v>10</v>
      </c>
      <c r="F205" t="s">
        <v>52</v>
      </c>
      <c r="G205" t="s">
        <v>32</v>
      </c>
    </row>
    <row r="206" spans="1:20" x14ac:dyDescent="0.35">
      <c r="A206" s="30"/>
      <c r="B206" t="s">
        <v>24</v>
      </c>
      <c r="C206">
        <v>290</v>
      </c>
      <c r="D206">
        <v>210</v>
      </c>
      <c r="E206">
        <v>290</v>
      </c>
      <c r="F206">
        <f>D206/D208+E206*(E208-1)/E208+C206*(C208-1)</f>
        <v>468.59353648284059</v>
      </c>
    </row>
    <row r="207" spans="1:20" x14ac:dyDescent="0.35">
      <c r="A207" s="30"/>
      <c r="B207" t="s">
        <v>60</v>
      </c>
      <c r="C207">
        <v>2.5</v>
      </c>
      <c r="D207">
        <v>2.2999999999999998</v>
      </c>
      <c r="E207">
        <v>2.2999999999999998</v>
      </c>
      <c r="G207">
        <f>10*LOG10(G208)</f>
        <v>-147.81084654399839</v>
      </c>
    </row>
    <row r="208" spans="1:20" x14ac:dyDescent="0.35">
      <c r="A208" s="30"/>
      <c r="B208" t="s">
        <v>25</v>
      </c>
      <c r="C208">
        <f>10^(C207/10)</f>
        <v>1.778279410038923</v>
      </c>
      <c r="D208">
        <f>10^(D207/10)</f>
        <v>1.6982436524617444</v>
      </c>
      <c r="E208">
        <f>10^(E207/10)</f>
        <v>1.6982436524617444</v>
      </c>
      <c r="G208">
        <f>1.38*10^-23*F206*K198</f>
        <v>1.6554472456865794E-15</v>
      </c>
    </row>
    <row r="209" spans="1:20" x14ac:dyDescent="0.35">
      <c r="A209" s="30"/>
    </row>
    <row r="210" spans="1:20" x14ac:dyDescent="0.35">
      <c r="A210" s="40" t="str">
        <f>B210</f>
        <v>Link 8: MRO to Lander UHF antenna, max distance (uplink)</v>
      </c>
      <c r="B210" s="18" t="s">
        <v>54</v>
      </c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</row>
    <row r="211" spans="1:20" x14ac:dyDescent="0.35">
      <c r="A211" s="40"/>
      <c r="B211" s="10" t="s">
        <v>0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</row>
    <row r="212" spans="1:20" x14ac:dyDescent="0.35">
      <c r="A212" s="40"/>
      <c r="B212" s="2" t="s">
        <v>29</v>
      </c>
      <c r="C212">
        <v>10</v>
      </c>
      <c r="D212" s="2" t="s">
        <v>13</v>
      </c>
      <c r="E212">
        <v>6</v>
      </c>
      <c r="F212" s="2" t="s">
        <v>23</v>
      </c>
      <c r="G212">
        <v>-170</v>
      </c>
      <c r="H212" s="2" t="s">
        <v>26</v>
      </c>
      <c r="I212">
        <f>P217-G222</f>
        <v>18.152512407835502</v>
      </c>
      <c r="J212" s="2" t="s">
        <v>36</v>
      </c>
      <c r="K212">
        <f>I212-(C212+E212)</f>
        <v>2.152512407835502</v>
      </c>
    </row>
    <row r="213" spans="1:20" x14ac:dyDescent="0.35">
      <c r="A213" s="40"/>
      <c r="B213" s="3" t="s">
        <v>16</v>
      </c>
      <c r="C213">
        <v>3695.1</v>
      </c>
      <c r="D213" s="3" t="s">
        <v>18</v>
      </c>
      <c r="E213">
        <f>0.4371</f>
        <v>0.43709999999999999</v>
      </c>
      <c r="F213" s="3" t="s">
        <v>30</v>
      </c>
      <c r="G213">
        <f>3*10^8/(E213*10^9)</f>
        <v>0.68634179821551133</v>
      </c>
      <c r="H213" s="4" t="s">
        <v>55</v>
      </c>
      <c r="I213">
        <f>K213/2</f>
        <v>128000</v>
      </c>
      <c r="J213" s="4" t="s">
        <v>56</v>
      </c>
      <c r="K213" s="8">
        <v>256000</v>
      </c>
    </row>
    <row r="214" spans="1:20" x14ac:dyDescent="0.35">
      <c r="A214" s="40"/>
      <c r="B214" s="9" t="s">
        <v>1</v>
      </c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</row>
    <row r="215" spans="1:20" x14ac:dyDescent="0.35">
      <c r="A215" s="40"/>
      <c r="C215" t="s">
        <v>2</v>
      </c>
      <c r="D215" t="s">
        <v>6</v>
      </c>
      <c r="E215" t="s">
        <v>3</v>
      </c>
      <c r="F215" t="s">
        <v>14</v>
      </c>
      <c r="G215" t="s">
        <v>17</v>
      </c>
      <c r="H215" t="s">
        <v>4</v>
      </c>
      <c r="I215" t="s">
        <v>38</v>
      </c>
      <c r="J215" t="s">
        <v>15</v>
      </c>
      <c r="K215" t="s">
        <v>33</v>
      </c>
      <c r="L215" t="s">
        <v>5</v>
      </c>
      <c r="M215" t="s">
        <v>21</v>
      </c>
      <c r="N215" t="s">
        <v>20</v>
      </c>
      <c r="O215" t="s">
        <v>19</v>
      </c>
      <c r="P215" t="s">
        <v>27</v>
      </c>
      <c r="Q215" t="s">
        <v>22</v>
      </c>
      <c r="R215" t="s">
        <v>64</v>
      </c>
    </row>
    <row r="216" spans="1:20" x14ac:dyDescent="0.35">
      <c r="A216" s="40"/>
      <c r="B216" t="s">
        <v>11</v>
      </c>
      <c r="C216">
        <v>5</v>
      </c>
      <c r="D216">
        <v>1</v>
      </c>
      <c r="E216">
        <v>1</v>
      </c>
      <c r="F216">
        <f>10^(F217/10)</f>
        <v>0.90782053017818576</v>
      </c>
      <c r="G216">
        <f>10^(G217/10)</f>
        <v>2.1856770631406353E-16</v>
      </c>
      <c r="H216">
        <f>10^(H217/10)</f>
        <v>1</v>
      </c>
      <c r="J216">
        <v>1</v>
      </c>
      <c r="L216">
        <f>10^(L217/10)</f>
        <v>0.91201083935590965</v>
      </c>
    </row>
    <row r="217" spans="1:20" x14ac:dyDescent="0.35">
      <c r="A217" s="40"/>
      <c r="B217" t="s">
        <v>28</v>
      </c>
      <c r="C217">
        <f>10*LOG10(C216)</f>
        <v>6.9897000433601884</v>
      </c>
      <c r="D217">
        <f>10*LOG10(D216)</f>
        <v>0</v>
      </c>
      <c r="E217">
        <v>2.9</v>
      </c>
      <c r="F217">
        <v>-0.42</v>
      </c>
      <c r="G217">
        <f>-(92.44 + 20*LOG10(C213)+20*LOG10(E213))</f>
        <v>-156.60414005266716</v>
      </c>
      <c r="H217">
        <v>0</v>
      </c>
      <c r="I217">
        <v>-0.5</v>
      </c>
      <c r="J217">
        <f>10*LOG10(J216)</f>
        <v>0</v>
      </c>
      <c r="K217">
        <v>0</v>
      </c>
      <c r="L217">
        <v>-0.4</v>
      </c>
      <c r="M217">
        <v>20</v>
      </c>
      <c r="N217">
        <v>0</v>
      </c>
      <c r="O217">
        <v>-0.5</v>
      </c>
      <c r="P217">
        <f>SUM(C217:O217)</f>
        <v>-128.53444000930699</v>
      </c>
      <c r="Q217">
        <f>G212+E212</f>
        <v>-164</v>
      </c>
      <c r="R217">
        <f>SUM(O217,L217,K217,J217,F217,D217)</f>
        <v>-1.32</v>
      </c>
    </row>
    <row r="218" spans="1:20" x14ac:dyDescent="0.35">
      <c r="A218" s="40"/>
    </row>
    <row r="219" spans="1:20" x14ac:dyDescent="0.35">
      <c r="A219" s="40"/>
      <c r="B219" s="1" t="s">
        <v>7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x14ac:dyDescent="0.35">
      <c r="A220" s="40"/>
      <c r="C220" t="s">
        <v>12</v>
      </c>
      <c r="D220" t="s">
        <v>9</v>
      </c>
      <c r="E220" t="s">
        <v>10</v>
      </c>
      <c r="F220" t="s">
        <v>31</v>
      </c>
      <c r="G220" t="s">
        <v>32</v>
      </c>
    </row>
    <row r="221" spans="1:20" x14ac:dyDescent="0.35">
      <c r="A221" s="40"/>
      <c r="B221" t="s">
        <v>24</v>
      </c>
      <c r="C221">
        <v>290</v>
      </c>
      <c r="D221">
        <v>54</v>
      </c>
      <c r="E221">
        <v>290</v>
      </c>
      <c r="F221">
        <f>D221/D223+E221*(E223-1)/E223+C221*(C223-1)</f>
        <v>606.99582866712774</v>
      </c>
    </row>
    <row r="222" spans="1:20" x14ac:dyDescent="0.35">
      <c r="A222" s="40"/>
      <c r="B222" t="s">
        <v>60</v>
      </c>
      <c r="C222">
        <v>4.5</v>
      </c>
      <c r="D222">
        <v>0.5</v>
      </c>
      <c r="E222">
        <v>0.5</v>
      </c>
      <c r="G222">
        <f>10*LOG10(G223)</f>
        <v>-146.68695241714249</v>
      </c>
    </row>
    <row r="223" spans="1:20" x14ac:dyDescent="0.35">
      <c r="A223" s="40"/>
      <c r="B223" t="s">
        <v>25</v>
      </c>
      <c r="C223">
        <f>10^(C222/10)</f>
        <v>2.8183829312644542</v>
      </c>
      <c r="D223">
        <f>10^(D222/10)</f>
        <v>1.1220184543019636</v>
      </c>
      <c r="E223">
        <f>10^(E222/10)</f>
        <v>1.1220184543019636</v>
      </c>
      <c r="G223">
        <f>1.38*10^-23*F221*K213</f>
        <v>2.1443948635152289E-15</v>
      </c>
    </row>
    <row r="224" spans="1:20" x14ac:dyDescent="0.35">
      <c r="A224" s="40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</row>
    <row r="225" spans="1:20" x14ac:dyDescent="0.35">
      <c r="A225" s="40" t="str">
        <f>B225</f>
        <v>Link 8: Lander UHF antenna to MRO, max distance (downlink)</v>
      </c>
      <c r="B225" s="18" t="s">
        <v>66</v>
      </c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pans="1:20" x14ac:dyDescent="0.35">
      <c r="A226" s="40"/>
      <c r="B226" s="10" t="s">
        <v>8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</row>
    <row r="227" spans="1:20" x14ac:dyDescent="0.35">
      <c r="A227" s="40"/>
      <c r="B227" s="2" t="s">
        <v>29</v>
      </c>
      <c r="C227">
        <v>10</v>
      </c>
      <c r="D227" s="2" t="s">
        <v>13</v>
      </c>
      <c r="E227">
        <v>6</v>
      </c>
      <c r="F227" s="2" t="s">
        <v>23</v>
      </c>
      <c r="G227">
        <v>-139.1</v>
      </c>
      <c r="H227" s="2" t="s">
        <v>26</v>
      </c>
      <c r="I227">
        <f>P232-G237</f>
        <v>18.770596183016437</v>
      </c>
      <c r="J227" s="2" t="s">
        <v>36</v>
      </c>
      <c r="K227">
        <f>I227-(C227+E227)</f>
        <v>2.770596183016437</v>
      </c>
    </row>
    <row r="228" spans="1:20" x14ac:dyDescent="0.35">
      <c r="A228" s="40"/>
      <c r="B228" s="3" t="s">
        <v>16</v>
      </c>
      <c r="C228">
        <v>3695.1</v>
      </c>
      <c r="D228" s="3" t="s">
        <v>18</v>
      </c>
      <c r="E228">
        <v>0.39100000000000001</v>
      </c>
      <c r="F228" s="3" t="s">
        <v>30</v>
      </c>
      <c r="G228">
        <f>3*10^8/(E228*10^9)</f>
        <v>0.76726342710997442</v>
      </c>
      <c r="H228" s="4" t="s">
        <v>55</v>
      </c>
      <c r="I228">
        <f>K228/2</f>
        <v>128000</v>
      </c>
      <c r="J228" s="4" t="s">
        <v>56</v>
      </c>
      <c r="K228">
        <v>256000</v>
      </c>
    </row>
    <row r="229" spans="1:20" x14ac:dyDescent="0.35">
      <c r="A229" s="40"/>
      <c r="B229" s="9" t="s">
        <v>1</v>
      </c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</row>
    <row r="230" spans="1:20" ht="29" x14ac:dyDescent="0.35">
      <c r="A230" s="40"/>
      <c r="C230" t="s">
        <v>2</v>
      </c>
      <c r="D230" t="s">
        <v>6</v>
      </c>
      <c r="E230" t="s">
        <v>3</v>
      </c>
      <c r="F230" t="s">
        <v>14</v>
      </c>
      <c r="G230" t="s">
        <v>17</v>
      </c>
      <c r="H230" t="s">
        <v>4</v>
      </c>
      <c r="I230" t="s">
        <v>38</v>
      </c>
      <c r="J230" t="s">
        <v>15</v>
      </c>
      <c r="K230" t="s">
        <v>33</v>
      </c>
      <c r="L230" t="s">
        <v>5</v>
      </c>
      <c r="M230" s="7" t="s">
        <v>21</v>
      </c>
      <c r="N230" t="s">
        <v>20</v>
      </c>
      <c r="O230" t="s">
        <v>19</v>
      </c>
      <c r="P230" t="s">
        <v>27</v>
      </c>
      <c r="Q230" t="s">
        <v>22</v>
      </c>
      <c r="R230" t="s">
        <v>64</v>
      </c>
    </row>
    <row r="231" spans="1:20" x14ac:dyDescent="0.35">
      <c r="A231" s="40"/>
      <c r="B231" t="s">
        <v>11</v>
      </c>
      <c r="C231">
        <v>8.5</v>
      </c>
      <c r="D231">
        <v>0.6</v>
      </c>
      <c r="E231">
        <f>10^(E232/10)</f>
        <v>100</v>
      </c>
      <c r="F231">
        <v>1</v>
      </c>
      <c r="G231">
        <f>10^(G232/10)</f>
        <v>2.7314552698045594E-16</v>
      </c>
      <c r="H231">
        <f>10^(H232/10)</f>
        <v>1</v>
      </c>
      <c r="J231">
        <v>1</v>
      </c>
      <c r="K231">
        <v>1</v>
      </c>
      <c r="L231">
        <v>1</v>
      </c>
      <c r="M231">
        <f>10^(M232/10)</f>
        <v>1.9498445997580454</v>
      </c>
      <c r="N231">
        <v>1</v>
      </c>
    </row>
    <row r="232" spans="1:20" x14ac:dyDescent="0.35">
      <c r="A232" s="40"/>
      <c r="B232" t="s">
        <v>28</v>
      </c>
      <c r="C232">
        <f>10*LOG10(C231)</f>
        <v>9.2941892571429268</v>
      </c>
      <c r="D232">
        <f>10*LOG10(D231)</f>
        <v>-2.2184874961635641</v>
      </c>
      <c r="E232">
        <v>20</v>
      </c>
      <c r="F232">
        <v>-0.5</v>
      </c>
      <c r="G232">
        <f>-(92.44 + 20*LOG10(C228)+20*LOG10(E228))</f>
        <v>-155.63605907079148</v>
      </c>
      <c r="H232">
        <v>0</v>
      </c>
      <c r="I232">
        <v>-0.5</v>
      </c>
      <c r="J232">
        <f>10*LOG10(J231)</f>
        <v>0</v>
      </c>
      <c r="K232">
        <f>10*LOG10(K231)</f>
        <v>0</v>
      </c>
      <c r="L232">
        <v>-0.42</v>
      </c>
      <c r="M232">
        <v>2.9</v>
      </c>
      <c r="N232">
        <v>0</v>
      </c>
      <c r="O232">
        <v>-0.5</v>
      </c>
      <c r="P232">
        <f>SUM(C232:O232)</f>
        <v>-127.58035730981209</v>
      </c>
      <c r="Q232">
        <f>G227+E227</f>
        <v>-133.1</v>
      </c>
      <c r="R232">
        <f>SUM(O232,L232,K232,J232,F232,D232)</f>
        <v>-3.638487496163564</v>
      </c>
    </row>
    <row r="233" spans="1:20" x14ac:dyDescent="0.35">
      <c r="A233" s="40"/>
    </row>
    <row r="234" spans="1:20" x14ac:dyDescent="0.35">
      <c r="A234" s="40"/>
      <c r="B234" s="1" t="s">
        <v>7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x14ac:dyDescent="0.35">
      <c r="A235" s="40"/>
      <c r="C235" t="s">
        <v>35</v>
      </c>
      <c r="D235" t="s">
        <v>9</v>
      </c>
      <c r="E235" t="s">
        <v>10</v>
      </c>
      <c r="F235" t="s">
        <v>52</v>
      </c>
      <c r="G235" t="s">
        <v>32</v>
      </c>
    </row>
    <row r="236" spans="1:20" x14ac:dyDescent="0.35">
      <c r="A236" s="40"/>
      <c r="B236" t="s">
        <v>24</v>
      </c>
      <c r="C236">
        <v>290</v>
      </c>
      <c r="D236">
        <v>210</v>
      </c>
      <c r="E236">
        <v>290</v>
      </c>
      <c r="F236">
        <f>D236/D238+E236*(E238-1)/E238+C236*(C238-1)</f>
        <v>655.82142272352348</v>
      </c>
    </row>
    <row r="237" spans="1:20" x14ac:dyDescent="0.35">
      <c r="A237" s="40"/>
      <c r="B237" t="s">
        <v>60</v>
      </c>
      <c r="C237">
        <v>4</v>
      </c>
      <c r="D237">
        <v>0.42</v>
      </c>
      <c r="E237">
        <v>0.42</v>
      </c>
      <c r="G237">
        <f>10*LOG10(G238)</f>
        <v>-146.35095349282852</v>
      </c>
    </row>
    <row r="238" spans="1:20" x14ac:dyDescent="0.35">
      <c r="A238" s="40"/>
      <c r="B238" t="s">
        <v>25</v>
      </c>
      <c r="C238">
        <f>10^(C237/10)</f>
        <v>2.5118864315095806</v>
      </c>
      <c r="D238">
        <f>10^(D237/10)</f>
        <v>1.101539309541415</v>
      </c>
      <c r="E238">
        <f>10^(E237/10)</f>
        <v>1.101539309541415</v>
      </c>
      <c r="G238">
        <f>1.38*10^-23*F236*K228</f>
        <v>2.3168859221976639E-15</v>
      </c>
    </row>
    <row r="239" spans="1:20" x14ac:dyDescent="0.35">
      <c r="A239" s="40"/>
    </row>
    <row r="240" spans="1:20" s="20" customFormat="1" x14ac:dyDescent="0.35">
      <c r="A240" s="39" t="str">
        <f>B240</f>
        <v>Link 9: TGO to Lander UHF antenna, max distance (uplink)</v>
      </c>
      <c r="B240" s="19" t="s">
        <v>57</v>
      </c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1:20" x14ac:dyDescent="0.35">
      <c r="A241" s="39"/>
      <c r="B241" s="10" t="s">
        <v>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</row>
    <row r="242" spans="1:20" x14ac:dyDescent="0.35">
      <c r="A242" s="39"/>
      <c r="B242" s="2" t="s">
        <v>29</v>
      </c>
      <c r="C242">
        <v>10</v>
      </c>
      <c r="D242" s="2" t="s">
        <v>13</v>
      </c>
      <c r="E242">
        <v>6</v>
      </c>
      <c r="F242" s="2" t="s">
        <v>23</v>
      </c>
      <c r="G242">
        <v>-170</v>
      </c>
      <c r="H242" s="2" t="s">
        <v>26</v>
      </c>
      <c r="I242">
        <f>P247-G252</f>
        <v>17.56211242926247</v>
      </c>
      <c r="J242" s="2" t="s">
        <v>36</v>
      </c>
      <c r="K242">
        <f>I242-(C242+E242)</f>
        <v>1.56211242926247</v>
      </c>
    </row>
    <row r="243" spans="1:20" x14ac:dyDescent="0.35">
      <c r="A243" s="39"/>
      <c r="B243" s="3" t="s">
        <v>16</v>
      </c>
      <c r="C243">
        <v>3785.7</v>
      </c>
      <c r="D243" s="3" t="s">
        <v>18</v>
      </c>
      <c r="E243">
        <f>0.4371</f>
        <v>0.43709999999999999</v>
      </c>
      <c r="F243" s="3" t="s">
        <v>30</v>
      </c>
      <c r="G243">
        <f>3*10^8/(E243*10^9)</f>
        <v>0.68634179821551133</v>
      </c>
      <c r="H243" s="4" t="s">
        <v>55</v>
      </c>
      <c r="I243">
        <f>K243/2</f>
        <v>128000</v>
      </c>
      <c r="J243" s="4" t="s">
        <v>56</v>
      </c>
      <c r="K243" s="8">
        <v>256000</v>
      </c>
    </row>
    <row r="244" spans="1:20" x14ac:dyDescent="0.35">
      <c r="A244" s="39"/>
      <c r="B244" s="9" t="s">
        <v>1</v>
      </c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</row>
    <row r="245" spans="1:20" x14ac:dyDescent="0.35">
      <c r="A245" s="39"/>
      <c r="C245" t="s">
        <v>2</v>
      </c>
      <c r="D245" t="s">
        <v>6</v>
      </c>
      <c r="E245" t="s">
        <v>3</v>
      </c>
      <c r="F245" t="s">
        <v>14</v>
      </c>
      <c r="G245" t="s">
        <v>17</v>
      </c>
      <c r="H245" t="s">
        <v>4</v>
      </c>
      <c r="I245" t="s">
        <v>38</v>
      </c>
      <c r="J245" t="s">
        <v>15</v>
      </c>
      <c r="K245" t="s">
        <v>33</v>
      </c>
      <c r="L245" t="s">
        <v>5</v>
      </c>
      <c r="M245" t="s">
        <v>21</v>
      </c>
      <c r="N245" t="s">
        <v>20</v>
      </c>
      <c r="O245" t="s">
        <v>19</v>
      </c>
      <c r="P245" t="s">
        <v>27</v>
      </c>
      <c r="Q245" t="s">
        <v>22</v>
      </c>
    </row>
    <row r="246" spans="1:20" x14ac:dyDescent="0.35">
      <c r="A246" s="39"/>
      <c r="B246" t="s">
        <v>11</v>
      </c>
      <c r="C246">
        <v>5</v>
      </c>
      <c r="D246">
        <v>1</v>
      </c>
      <c r="E246">
        <v>1</v>
      </c>
      <c r="F246">
        <f>10^(F247/10)</f>
        <v>0.83176377110267097</v>
      </c>
      <c r="G246">
        <f>10^(G247/10)</f>
        <v>2.0823129348880591E-16</v>
      </c>
      <c r="H246">
        <f>10^(H247/10)</f>
        <v>1</v>
      </c>
      <c r="J246">
        <v>1</v>
      </c>
      <c r="L246">
        <f>10^(L247/10)</f>
        <v>0.91201083935590965</v>
      </c>
    </row>
    <row r="247" spans="1:20" x14ac:dyDescent="0.35">
      <c r="A247" s="39"/>
      <c r="B247" t="s">
        <v>28</v>
      </c>
      <c r="C247">
        <f>10*LOG10(C246)</f>
        <v>6.9897000433601884</v>
      </c>
      <c r="D247">
        <f>10*LOG10(D246)</f>
        <v>0</v>
      </c>
      <c r="E247">
        <v>2.9</v>
      </c>
      <c r="F247">
        <v>-0.8</v>
      </c>
      <c r="G247">
        <f>-(92.44 + 20*LOG10(C243)+20*LOG10(E243))</f>
        <v>-156.8145400312402</v>
      </c>
      <c r="H247">
        <v>0</v>
      </c>
      <c r="I247">
        <v>-0.5</v>
      </c>
      <c r="J247">
        <f>10*LOG10(J246)</f>
        <v>0</v>
      </c>
      <c r="K247">
        <v>0</v>
      </c>
      <c r="L247">
        <v>-0.4</v>
      </c>
      <c r="M247">
        <v>20</v>
      </c>
      <c r="N247">
        <v>0</v>
      </c>
      <c r="O247">
        <v>-0.5</v>
      </c>
      <c r="P247">
        <f>SUM(C247:O247)</f>
        <v>-129.12483998788002</v>
      </c>
      <c r="Q247">
        <f>G242+E242</f>
        <v>-164</v>
      </c>
    </row>
    <row r="248" spans="1:20" x14ac:dyDescent="0.35">
      <c r="A248" s="39"/>
    </row>
    <row r="249" spans="1:20" x14ac:dyDescent="0.35">
      <c r="A249" s="39"/>
      <c r="B249" s="1" t="s">
        <v>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x14ac:dyDescent="0.35">
      <c r="A250" s="39"/>
      <c r="C250" t="s">
        <v>12</v>
      </c>
      <c r="D250" t="s">
        <v>9</v>
      </c>
      <c r="E250" t="s">
        <v>10</v>
      </c>
      <c r="F250" t="s">
        <v>31</v>
      </c>
      <c r="G250" t="s">
        <v>32</v>
      </c>
    </row>
    <row r="251" spans="1:20" x14ac:dyDescent="0.35">
      <c r="A251" s="39"/>
      <c r="B251" t="s">
        <v>24</v>
      </c>
      <c r="C251">
        <v>290</v>
      </c>
      <c r="D251">
        <v>54</v>
      </c>
      <c r="E251">
        <v>290</v>
      </c>
      <c r="F251">
        <f>D251/D253+E251*(E253-1)/E253+C251*(C253-1)</f>
        <v>606.99582866712774</v>
      </c>
    </row>
    <row r="252" spans="1:20" x14ac:dyDescent="0.35">
      <c r="A252" s="39"/>
      <c r="B252" t="s">
        <v>60</v>
      </c>
      <c r="C252">
        <v>4.5</v>
      </c>
      <c r="D252">
        <v>0.5</v>
      </c>
      <c r="E252">
        <v>0.5</v>
      </c>
      <c r="G252">
        <f>10*LOG10(G253)</f>
        <v>-146.68695241714249</v>
      </c>
    </row>
    <row r="253" spans="1:20" x14ac:dyDescent="0.35">
      <c r="A253" s="39"/>
      <c r="B253" t="s">
        <v>25</v>
      </c>
      <c r="C253">
        <f>10^(C252/10)</f>
        <v>2.8183829312644542</v>
      </c>
      <c r="D253">
        <f>10^(D252/10)</f>
        <v>1.1220184543019636</v>
      </c>
      <c r="E253">
        <f>10^(E252/10)</f>
        <v>1.1220184543019636</v>
      </c>
      <c r="G253">
        <f>1.38*10^-23*F251*K243</f>
        <v>2.1443948635152289E-15</v>
      </c>
    </row>
    <row r="254" spans="1:20" x14ac:dyDescent="0.35">
      <c r="A254" s="39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</row>
    <row r="255" spans="1:20" s="20" customFormat="1" x14ac:dyDescent="0.35">
      <c r="A255" s="39" t="str">
        <f>B255</f>
        <v>Link 9: Lander X band horn antenna to TGO, max distance (downlink)</v>
      </c>
      <c r="B255" s="19" t="s">
        <v>58</v>
      </c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1:20" x14ac:dyDescent="0.35">
      <c r="A256" s="39"/>
      <c r="B256" s="10" t="s">
        <v>8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</row>
    <row r="257" spans="1:20" x14ac:dyDescent="0.35">
      <c r="A257" s="39"/>
      <c r="B257" s="2" t="s">
        <v>29</v>
      </c>
      <c r="C257">
        <v>10</v>
      </c>
      <c r="D257" s="2" t="s">
        <v>13</v>
      </c>
      <c r="E257">
        <v>6</v>
      </c>
      <c r="F257" s="2" t="s">
        <v>23</v>
      </c>
      <c r="G257">
        <v>-170</v>
      </c>
      <c r="H257" s="2" t="s">
        <v>26</v>
      </c>
      <c r="I257">
        <f>P262-G267</f>
        <v>16.603447724545475</v>
      </c>
      <c r="J257" s="2" t="s">
        <v>36</v>
      </c>
      <c r="K257">
        <f>I257-(C257+E257)</f>
        <v>0.60344772454547524</v>
      </c>
    </row>
    <row r="258" spans="1:20" x14ac:dyDescent="0.35">
      <c r="A258" s="39"/>
      <c r="B258" s="3" t="s">
        <v>16</v>
      </c>
      <c r="C258">
        <v>3785.7</v>
      </c>
      <c r="D258" s="3" t="s">
        <v>18</v>
      </c>
      <c r="E258">
        <v>0.401585625</v>
      </c>
      <c r="F258" s="3" t="s">
        <v>30</v>
      </c>
      <c r="G258">
        <f>3*10^8/(E258*10^9)</f>
        <v>0.74703869193525041</v>
      </c>
      <c r="H258" s="4" t="s">
        <v>55</v>
      </c>
      <c r="I258">
        <f>K258/2</f>
        <v>512000</v>
      </c>
      <c r="J258" s="4" t="s">
        <v>56</v>
      </c>
      <c r="K258">
        <v>1024000</v>
      </c>
    </row>
    <row r="259" spans="1:20" x14ac:dyDescent="0.35">
      <c r="A259" s="39"/>
      <c r="B259" s="9" t="s">
        <v>1</v>
      </c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</row>
    <row r="260" spans="1:20" ht="29" x14ac:dyDescent="0.35">
      <c r="A260" s="39"/>
      <c r="C260" t="s">
        <v>2</v>
      </c>
      <c r="D260" t="s">
        <v>6</v>
      </c>
      <c r="E260" t="s">
        <v>3</v>
      </c>
      <c r="F260" t="s">
        <v>14</v>
      </c>
      <c r="G260" t="s">
        <v>17</v>
      </c>
      <c r="H260" t="s">
        <v>4</v>
      </c>
      <c r="I260" t="s">
        <v>38</v>
      </c>
      <c r="J260" t="s">
        <v>15</v>
      </c>
      <c r="K260" t="s">
        <v>33</v>
      </c>
      <c r="L260" t="s">
        <v>5</v>
      </c>
      <c r="M260" s="7" t="s">
        <v>21</v>
      </c>
      <c r="N260" t="s">
        <v>20</v>
      </c>
      <c r="O260" t="s">
        <v>19</v>
      </c>
      <c r="P260" t="s">
        <v>27</v>
      </c>
      <c r="Q260" t="s">
        <v>22</v>
      </c>
    </row>
    <row r="261" spans="1:20" x14ac:dyDescent="0.35">
      <c r="A261" s="39"/>
      <c r="B261" t="s">
        <v>11</v>
      </c>
      <c r="C261">
        <v>8.5</v>
      </c>
      <c r="D261">
        <v>0.6</v>
      </c>
      <c r="E261">
        <f>10^(E262/10)</f>
        <v>100</v>
      </c>
      <c r="F261">
        <v>1</v>
      </c>
      <c r="G261">
        <f>10^(G262/10)</f>
        <v>2.4668985669459165E-16</v>
      </c>
      <c r="H261">
        <f>10^(H262/10)</f>
        <v>1</v>
      </c>
      <c r="J261">
        <v>1</v>
      </c>
      <c r="K261">
        <v>1</v>
      </c>
      <c r="L261">
        <v>1</v>
      </c>
      <c r="M261">
        <f>10^(M262/10)</f>
        <v>1.9498445997580454</v>
      </c>
      <c r="N261">
        <v>1</v>
      </c>
    </row>
    <row r="262" spans="1:20" x14ac:dyDescent="0.35">
      <c r="A262" s="39"/>
      <c r="B262" t="s">
        <v>28</v>
      </c>
      <c r="C262">
        <f>10*LOG10(C261)</f>
        <v>9.2941892571429268</v>
      </c>
      <c r="D262">
        <f>10*LOG10(D261)</f>
        <v>-2.2184874961635641</v>
      </c>
      <c r="E262">
        <v>20</v>
      </c>
      <c r="F262">
        <v>-0.5</v>
      </c>
      <c r="G262">
        <f>-(92.44 + 20*LOG10(C258)+20*LOG10(E258))</f>
        <v>-156.07848707308523</v>
      </c>
      <c r="H262">
        <v>0</v>
      </c>
      <c r="I262">
        <v>-0.5</v>
      </c>
      <c r="J262">
        <f>10*LOG10(J261)</f>
        <v>0</v>
      </c>
      <c r="K262">
        <f>10*LOG10(K261)</f>
        <v>0</v>
      </c>
      <c r="L262">
        <v>-0.8</v>
      </c>
      <c r="M262">
        <v>2.9</v>
      </c>
      <c r="N262">
        <v>0</v>
      </c>
      <c r="O262">
        <v>-0.5</v>
      </c>
      <c r="P262">
        <f>SUM(C262:O262)</f>
        <v>-128.40278531210586</v>
      </c>
      <c r="Q262">
        <f>G257+E257</f>
        <v>-164</v>
      </c>
    </row>
    <row r="263" spans="1:20" x14ac:dyDescent="0.35">
      <c r="A263" s="39"/>
    </row>
    <row r="264" spans="1:20" x14ac:dyDescent="0.35">
      <c r="A264" s="39"/>
      <c r="B264" s="1" t="s">
        <v>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x14ac:dyDescent="0.35">
      <c r="A265" s="39"/>
      <c r="C265" t="s">
        <v>35</v>
      </c>
      <c r="D265" t="s">
        <v>9</v>
      </c>
      <c r="E265" t="s">
        <v>10</v>
      </c>
      <c r="F265" t="s">
        <v>52</v>
      </c>
      <c r="G265" t="s">
        <v>32</v>
      </c>
    </row>
    <row r="266" spans="1:20" x14ac:dyDescent="0.35">
      <c r="A266" s="39"/>
      <c r="B266" t="s">
        <v>24</v>
      </c>
      <c r="C266">
        <v>290</v>
      </c>
      <c r="D266">
        <v>210</v>
      </c>
      <c r="E266">
        <v>290</v>
      </c>
      <c r="F266">
        <f>D266/D268+E266*(E268-1)/E268+C266*(C268-1)</f>
        <v>223.45889831178633</v>
      </c>
    </row>
    <row r="267" spans="1:20" x14ac:dyDescent="0.35">
      <c r="A267" s="39"/>
      <c r="B267" t="s">
        <v>61</v>
      </c>
      <c r="C267">
        <v>0</v>
      </c>
      <c r="D267">
        <v>0.8</v>
      </c>
      <c r="E267">
        <v>0.8</v>
      </c>
      <c r="G267">
        <f>10*LOG10(G268)</f>
        <v>-145.00623303665134</v>
      </c>
    </row>
    <row r="268" spans="1:20" x14ac:dyDescent="0.35">
      <c r="A268" s="39"/>
      <c r="B268" t="s">
        <v>59</v>
      </c>
      <c r="C268">
        <f>10^(C267/10)</f>
        <v>1</v>
      </c>
      <c r="D268">
        <f>10^(D267/10)</f>
        <v>1.2022644346174129</v>
      </c>
      <c r="E268">
        <f>10^(E267/10)</f>
        <v>1.2022644346174129</v>
      </c>
      <c r="G268">
        <f>1.38*10^-23*F266*K258</f>
        <v>3.1577423838235152E-15</v>
      </c>
    </row>
    <row r="269" spans="1:20" x14ac:dyDescent="0.35">
      <c r="A269" s="39"/>
    </row>
    <row r="270" spans="1:20" s="22" customFormat="1" x14ac:dyDescent="0.35">
      <c r="A270" s="41" t="str">
        <f>B270</f>
        <v>Link 10: MAVEN to Lander UHF antenna, max distance (uplink)</v>
      </c>
      <c r="B270" s="21" t="s">
        <v>63</v>
      </c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</row>
    <row r="271" spans="1:20" x14ac:dyDescent="0.35">
      <c r="A271" s="41"/>
      <c r="B271" s="10" t="s">
        <v>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</row>
    <row r="272" spans="1:20" x14ac:dyDescent="0.35">
      <c r="A272" s="41"/>
      <c r="B272" s="2" t="s">
        <v>29</v>
      </c>
      <c r="C272">
        <v>10</v>
      </c>
      <c r="D272" s="2" t="s">
        <v>13</v>
      </c>
      <c r="E272">
        <v>6</v>
      </c>
      <c r="F272" s="2" t="s">
        <v>23</v>
      </c>
      <c r="G272">
        <v>-143</v>
      </c>
      <c r="H272" s="2" t="s">
        <v>26</v>
      </c>
      <c r="I272">
        <f>P277-G282</f>
        <v>17.60926405905613</v>
      </c>
      <c r="J272" s="2" t="s">
        <v>36</v>
      </c>
      <c r="K272">
        <f>I272-(C272+E272)</f>
        <v>1.6092640590561302</v>
      </c>
    </row>
    <row r="273" spans="1:20" x14ac:dyDescent="0.35">
      <c r="A273" s="41"/>
      <c r="B273" s="3" t="s">
        <v>16</v>
      </c>
      <c r="C273">
        <v>7900</v>
      </c>
      <c r="D273" s="3" t="s">
        <v>18</v>
      </c>
      <c r="E273">
        <f>0.4371</f>
        <v>0.43709999999999999</v>
      </c>
      <c r="F273" s="3" t="s">
        <v>30</v>
      </c>
      <c r="G273">
        <f>3*10^8/(E273*10^9)</f>
        <v>0.68634179821551133</v>
      </c>
      <c r="H273" s="4" t="s">
        <v>55</v>
      </c>
      <c r="I273">
        <f>K273/2</f>
        <v>128000</v>
      </c>
      <c r="J273" s="4" t="s">
        <v>56</v>
      </c>
      <c r="K273" s="8">
        <v>256000</v>
      </c>
    </row>
    <row r="274" spans="1:20" x14ac:dyDescent="0.35">
      <c r="A274" s="41"/>
      <c r="B274" s="9" t="s">
        <v>1</v>
      </c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</row>
    <row r="275" spans="1:20" x14ac:dyDescent="0.35">
      <c r="A275" s="41"/>
      <c r="C275" t="s">
        <v>2</v>
      </c>
      <c r="D275" t="s">
        <v>6</v>
      </c>
      <c r="E275" t="s">
        <v>3</v>
      </c>
      <c r="F275" t="s">
        <v>14</v>
      </c>
      <c r="G275" t="s">
        <v>17</v>
      </c>
      <c r="H275" t="s">
        <v>4</v>
      </c>
      <c r="I275" t="s">
        <v>38</v>
      </c>
      <c r="J275" t="s">
        <v>15</v>
      </c>
      <c r="K275" t="s">
        <v>33</v>
      </c>
      <c r="L275" t="s">
        <v>5</v>
      </c>
      <c r="M275" t="s">
        <v>21</v>
      </c>
      <c r="N275" t="s">
        <v>20</v>
      </c>
      <c r="O275" t="s">
        <v>19</v>
      </c>
      <c r="P275" t="s">
        <v>27</v>
      </c>
      <c r="Q275" t="s">
        <v>22</v>
      </c>
      <c r="R275" t="s">
        <v>64</v>
      </c>
    </row>
    <row r="276" spans="1:20" x14ac:dyDescent="0.35">
      <c r="A276" s="41"/>
      <c r="B276" t="s">
        <v>11</v>
      </c>
      <c r="C276">
        <v>5</v>
      </c>
      <c r="D276">
        <v>1</v>
      </c>
      <c r="E276">
        <v>1</v>
      </c>
      <c r="F276">
        <f>10^(F277/10)</f>
        <v>0.87096358995608059</v>
      </c>
      <c r="G276">
        <f>10^(G277/10)</f>
        <v>4.7817206893434142E-17</v>
      </c>
      <c r="H276">
        <f>10^(H277/10)</f>
        <v>1</v>
      </c>
      <c r="J276">
        <v>1</v>
      </c>
      <c r="L276">
        <f>10^(L277/10)</f>
        <v>0.91201083935590965</v>
      </c>
    </row>
    <row r="277" spans="1:20" x14ac:dyDescent="0.35">
      <c r="A277" s="41"/>
      <c r="B277" t="s">
        <v>28</v>
      </c>
      <c r="C277">
        <f>10*LOG10(C276)</f>
        <v>6.9897000433601884</v>
      </c>
      <c r="D277">
        <f>10*LOG10(D276)</f>
        <v>0</v>
      </c>
      <c r="E277">
        <v>2.8</v>
      </c>
      <c r="F277">
        <v>-0.6</v>
      </c>
      <c r="G277">
        <f>-(92.44 + 20*LOG10(C273)+20*LOG10(E273))</f>
        <v>-163.20415795560186</v>
      </c>
      <c r="H277">
        <v>0</v>
      </c>
      <c r="I277">
        <v>-0.5</v>
      </c>
      <c r="J277">
        <f>10*LOG10(J276)</f>
        <v>0</v>
      </c>
      <c r="K277">
        <v>0</v>
      </c>
      <c r="L277">
        <v>-0.4</v>
      </c>
      <c r="M277">
        <v>20</v>
      </c>
      <c r="N277">
        <v>0</v>
      </c>
      <c r="O277">
        <v>-0.5</v>
      </c>
      <c r="P277">
        <f>SUM(C277:O277)</f>
        <v>-135.41445791224169</v>
      </c>
      <c r="Q277">
        <f>G272+E272</f>
        <v>-137</v>
      </c>
      <c r="R277">
        <f>SUM(O277,L277,K277,J277,F277,D277)</f>
        <v>-1.5</v>
      </c>
    </row>
    <row r="278" spans="1:20" x14ac:dyDescent="0.35">
      <c r="A278" s="41"/>
    </row>
    <row r="279" spans="1:20" x14ac:dyDescent="0.35">
      <c r="A279" s="41"/>
      <c r="B279" s="1" t="s">
        <v>7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x14ac:dyDescent="0.35">
      <c r="A280" s="41"/>
      <c r="C280" t="s">
        <v>12</v>
      </c>
      <c r="D280" t="s">
        <v>9</v>
      </c>
      <c r="E280" t="s">
        <v>10</v>
      </c>
      <c r="F280" t="s">
        <v>31</v>
      </c>
      <c r="G280" t="s">
        <v>32</v>
      </c>
    </row>
    <row r="281" spans="1:20" x14ac:dyDescent="0.35">
      <c r="A281" s="41"/>
      <c r="B281" t="s">
        <v>24</v>
      </c>
      <c r="C281">
        <v>290</v>
      </c>
      <c r="D281">
        <v>54</v>
      </c>
      <c r="E281">
        <v>290</v>
      </c>
      <c r="F281">
        <f>D281/D283+E281*(E283-1)/E283+C281*(C283-1)</f>
        <v>141.09406670267441</v>
      </c>
    </row>
    <row r="282" spans="1:20" x14ac:dyDescent="0.35">
      <c r="A282" s="41"/>
      <c r="B282" t="s">
        <v>60</v>
      </c>
      <c r="C282">
        <v>0</v>
      </c>
      <c r="D282">
        <v>2</v>
      </c>
      <c r="E282">
        <v>2</v>
      </c>
      <c r="G282">
        <f>10*LOG10(G283)</f>
        <v>-153.02372197129782</v>
      </c>
    </row>
    <row r="283" spans="1:20" x14ac:dyDescent="0.35">
      <c r="A283" s="41"/>
      <c r="B283" t="s">
        <v>25</v>
      </c>
      <c r="C283">
        <f>10^(C282/10)</f>
        <v>1</v>
      </c>
      <c r="D283">
        <f>10^(D282/10)</f>
        <v>1.5848931924611136</v>
      </c>
      <c r="E283">
        <f>10^(E282/10)</f>
        <v>1.5848931924611136</v>
      </c>
      <c r="G283">
        <f>1.38*10^-23*F281*K273</f>
        <v>4.9845711884720822E-16</v>
      </c>
    </row>
    <row r="284" spans="1:20" x14ac:dyDescent="0.35">
      <c r="A284" s="41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</row>
    <row r="285" spans="1:20" s="22" customFormat="1" x14ac:dyDescent="0.35">
      <c r="A285" s="41" t="str">
        <f>B285</f>
        <v>Link 10: Lander X band horn antenna to MAVEN, max distance (downlink)</v>
      </c>
      <c r="B285" s="21" t="s">
        <v>62</v>
      </c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</row>
    <row r="286" spans="1:20" x14ac:dyDescent="0.35">
      <c r="A286" s="41"/>
      <c r="B286" s="10" t="s">
        <v>8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</row>
    <row r="287" spans="1:20" x14ac:dyDescent="0.35">
      <c r="A287" s="41"/>
      <c r="B287" s="2" t="s">
        <v>29</v>
      </c>
      <c r="C287">
        <v>10</v>
      </c>
      <c r="D287" s="2" t="s">
        <v>13</v>
      </c>
      <c r="E287">
        <v>6</v>
      </c>
      <c r="F287" s="2" t="s">
        <v>23</v>
      </c>
      <c r="G287">
        <v>-170</v>
      </c>
      <c r="H287" s="2" t="s">
        <v>26</v>
      </c>
      <c r="I287">
        <f>P292-G297</f>
        <v>19.143226499554942</v>
      </c>
      <c r="J287" s="2" t="s">
        <v>36</v>
      </c>
      <c r="K287">
        <f>I287-(C287+E287)</f>
        <v>3.1432264995549417</v>
      </c>
    </row>
    <row r="288" spans="1:20" x14ac:dyDescent="0.35">
      <c r="A288" s="41"/>
      <c r="B288" s="3" t="s">
        <v>16</v>
      </c>
      <c r="C288">
        <v>7900</v>
      </c>
      <c r="D288" s="3" t="s">
        <v>18</v>
      </c>
      <c r="E288">
        <v>0.401585625</v>
      </c>
      <c r="F288" s="3" t="s">
        <v>30</v>
      </c>
      <c r="G288">
        <f>3*10^8/(E288*10^9)</f>
        <v>0.74703869193525041</v>
      </c>
      <c r="H288" s="4" t="s">
        <v>55</v>
      </c>
      <c r="I288">
        <f>K288/2</f>
        <v>64000</v>
      </c>
      <c r="J288" s="4" t="s">
        <v>56</v>
      </c>
      <c r="K288">
        <v>128000</v>
      </c>
    </row>
    <row r="289" spans="1:20" x14ac:dyDescent="0.35">
      <c r="A289" s="41"/>
      <c r="B289" s="9" t="s">
        <v>1</v>
      </c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</row>
    <row r="290" spans="1:20" ht="29" x14ac:dyDescent="0.35">
      <c r="A290" s="41"/>
      <c r="C290" t="s">
        <v>2</v>
      </c>
      <c r="D290" t="s">
        <v>6</v>
      </c>
      <c r="E290" t="s">
        <v>3</v>
      </c>
      <c r="F290" t="s">
        <v>14</v>
      </c>
      <c r="G290" t="s">
        <v>17</v>
      </c>
      <c r="H290" t="s">
        <v>4</v>
      </c>
      <c r="I290" t="s">
        <v>38</v>
      </c>
      <c r="J290" t="s">
        <v>15</v>
      </c>
      <c r="K290" t="s">
        <v>33</v>
      </c>
      <c r="L290" t="s">
        <v>5</v>
      </c>
      <c r="M290" s="7" t="s">
        <v>21</v>
      </c>
      <c r="N290" t="s">
        <v>20</v>
      </c>
      <c r="O290" t="s">
        <v>19</v>
      </c>
      <c r="P290" t="s">
        <v>27</v>
      </c>
      <c r="Q290" t="s">
        <v>22</v>
      </c>
      <c r="R290" t="s">
        <v>64</v>
      </c>
    </row>
    <row r="291" spans="1:20" x14ac:dyDescent="0.35">
      <c r="A291" s="41"/>
      <c r="B291" t="s">
        <v>11</v>
      </c>
      <c r="C291">
        <v>8.5</v>
      </c>
      <c r="D291">
        <v>0.6</v>
      </c>
      <c r="E291">
        <f>10^(E292/10)</f>
        <v>100</v>
      </c>
      <c r="F291">
        <v>1</v>
      </c>
      <c r="G291">
        <f>10^(G292/10)</f>
        <v>5.6648641606363727E-17</v>
      </c>
      <c r="H291">
        <f>10^(H292/10)</f>
        <v>1</v>
      </c>
      <c r="J291">
        <v>1</v>
      </c>
      <c r="K291">
        <v>1</v>
      </c>
      <c r="L291">
        <v>1</v>
      </c>
      <c r="M291">
        <f>10^(M292/10)</f>
        <v>2.0417379446695296</v>
      </c>
      <c r="N291">
        <v>1</v>
      </c>
    </row>
    <row r="292" spans="1:20" x14ac:dyDescent="0.35">
      <c r="A292" s="41"/>
      <c r="B292" t="s">
        <v>28</v>
      </c>
      <c r="C292">
        <f>10*LOG10(C291)</f>
        <v>9.2941892571429268</v>
      </c>
      <c r="D292">
        <f>10*LOG10(D291)</f>
        <v>-2.2184874961635641</v>
      </c>
      <c r="E292">
        <v>20</v>
      </c>
      <c r="F292">
        <v>-0.5</v>
      </c>
      <c r="G292">
        <f>-(92.44 + 20*LOG10(C288)+20*LOG10(E288))</f>
        <v>-162.46810499744689</v>
      </c>
      <c r="H292">
        <v>0</v>
      </c>
      <c r="I292">
        <v>-0.5</v>
      </c>
      <c r="J292">
        <f>10*LOG10(J291)</f>
        <v>0</v>
      </c>
      <c r="K292">
        <f>10*LOG10(K291)</f>
        <v>0</v>
      </c>
      <c r="L292">
        <v>-0.8</v>
      </c>
      <c r="M292">
        <v>3.1</v>
      </c>
      <c r="N292">
        <v>0</v>
      </c>
      <c r="O292">
        <v>-0.5</v>
      </c>
      <c r="P292">
        <f>SUM(C292:O292)</f>
        <v>-134.59240323646753</v>
      </c>
      <c r="Q292">
        <f>G287+E287</f>
        <v>-164</v>
      </c>
      <c r="R292">
        <f>SUM(O292,L292,K292,J292,F292,D292)</f>
        <v>-4.0184874961635639</v>
      </c>
    </row>
    <row r="293" spans="1:20" x14ac:dyDescent="0.35">
      <c r="A293" s="41"/>
    </row>
    <row r="294" spans="1:20" x14ac:dyDescent="0.35">
      <c r="A294" s="41"/>
      <c r="B294" s="1" t="s">
        <v>7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x14ac:dyDescent="0.35">
      <c r="A295" s="41"/>
      <c r="C295" t="s">
        <v>35</v>
      </c>
      <c r="D295" t="s">
        <v>9</v>
      </c>
      <c r="E295" t="s">
        <v>10</v>
      </c>
      <c r="F295" t="s">
        <v>52</v>
      </c>
      <c r="G295" t="s">
        <v>32</v>
      </c>
    </row>
    <row r="296" spans="1:20" x14ac:dyDescent="0.35">
      <c r="A296" s="41"/>
      <c r="B296" t="s">
        <v>24</v>
      </c>
      <c r="C296">
        <v>290</v>
      </c>
      <c r="D296">
        <v>210</v>
      </c>
      <c r="E296">
        <v>290</v>
      </c>
      <c r="F296">
        <f>D296/D298+E296*(E298-1)/E298+C296*(C298-1)</f>
        <v>239.52341244158453</v>
      </c>
    </row>
    <row r="297" spans="1:20" x14ac:dyDescent="0.35">
      <c r="A297" s="41"/>
      <c r="B297" t="s">
        <v>61</v>
      </c>
      <c r="C297">
        <v>0</v>
      </c>
      <c r="D297">
        <v>2</v>
      </c>
      <c r="E297">
        <v>2</v>
      </c>
      <c r="G297">
        <f>10*LOG10(G298)</f>
        <v>-153.73562973602247</v>
      </c>
    </row>
    <row r="298" spans="1:20" x14ac:dyDescent="0.35">
      <c r="A298" s="41"/>
      <c r="B298" t="s">
        <v>59</v>
      </c>
      <c r="C298">
        <f>10^(C297/10)</f>
        <v>1</v>
      </c>
      <c r="D298">
        <f>10^(D297/10)</f>
        <v>1.5848931924611136</v>
      </c>
      <c r="E298">
        <f>10^(E297/10)</f>
        <v>1.5848931924611136</v>
      </c>
      <c r="G298">
        <f>1.38*10^-23*F296*K288</f>
        <v>4.2309415573681495E-16</v>
      </c>
    </row>
    <row r="299" spans="1:20" x14ac:dyDescent="0.35">
      <c r="A299" s="41"/>
    </row>
    <row r="300" spans="1:20" x14ac:dyDescent="0.35">
      <c r="A300" s="43" t="str">
        <f>B300</f>
        <v>Link 11: 34 m DSN BWG antenna to Cruise stage X band horn antenna, max distance (uplink)</v>
      </c>
      <c r="B300" s="23" t="s">
        <v>67</v>
      </c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</row>
    <row r="301" spans="1:20" x14ac:dyDescent="0.35">
      <c r="A301" s="43"/>
      <c r="B301" s="10" t="s">
        <v>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</row>
    <row r="302" spans="1:20" x14ac:dyDescent="0.35">
      <c r="A302" s="43"/>
      <c r="B302" s="2" t="s">
        <v>29</v>
      </c>
      <c r="C302">
        <v>10</v>
      </c>
      <c r="D302" s="2" t="s">
        <v>13</v>
      </c>
      <c r="E302">
        <v>6</v>
      </c>
      <c r="F302" s="2" t="s">
        <v>65</v>
      </c>
      <c r="G302">
        <v>-188</v>
      </c>
      <c r="H302" s="2" t="s">
        <v>26</v>
      </c>
      <c r="I302">
        <f>O307-G312</f>
        <v>16.707367850553055</v>
      </c>
      <c r="J302" s="2" t="s">
        <v>36</v>
      </c>
      <c r="K302">
        <f>I302-(C302+E302)</f>
        <v>0.70736785055305518</v>
      </c>
    </row>
    <row r="303" spans="1:20" x14ac:dyDescent="0.35">
      <c r="A303" s="43"/>
      <c r="B303" s="3" t="s">
        <v>16</v>
      </c>
      <c r="C303">
        <v>266000000</v>
      </c>
      <c r="D303" s="3" t="s">
        <v>18</v>
      </c>
      <c r="E303">
        <f>7.18</f>
        <v>7.18</v>
      </c>
      <c r="F303" s="3" t="s">
        <v>30</v>
      </c>
      <c r="G303">
        <f>3*10^8/(E303*10^9)</f>
        <v>4.1782729805013928E-2</v>
      </c>
      <c r="H303" s="4" t="s">
        <v>55</v>
      </c>
      <c r="I303">
        <f>K303/2</f>
        <v>2048</v>
      </c>
      <c r="J303" s="4" t="s">
        <v>56</v>
      </c>
      <c r="K303">
        <v>4096</v>
      </c>
    </row>
    <row r="304" spans="1:20" x14ac:dyDescent="0.35">
      <c r="A304" s="43"/>
      <c r="B304" s="9" t="s">
        <v>1</v>
      </c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</row>
    <row r="305" spans="1:20" x14ac:dyDescent="0.35">
      <c r="A305" s="43"/>
      <c r="C305" t="s">
        <v>2</v>
      </c>
      <c r="D305" t="s">
        <v>6</v>
      </c>
      <c r="E305" t="s">
        <v>3</v>
      </c>
      <c r="F305" t="s">
        <v>14</v>
      </c>
      <c r="G305" t="s">
        <v>17</v>
      </c>
      <c r="H305" t="s">
        <v>4</v>
      </c>
      <c r="I305" t="s">
        <v>15</v>
      </c>
      <c r="J305" t="s">
        <v>33</v>
      </c>
      <c r="K305" t="s">
        <v>5</v>
      </c>
      <c r="L305" t="s">
        <v>21</v>
      </c>
      <c r="M305" t="s">
        <v>20</v>
      </c>
      <c r="N305" t="s">
        <v>19</v>
      </c>
      <c r="O305" t="s">
        <v>27</v>
      </c>
      <c r="P305" t="s">
        <v>22</v>
      </c>
      <c r="R305" t="s">
        <v>64</v>
      </c>
    </row>
    <row r="306" spans="1:20" x14ac:dyDescent="0.35">
      <c r="A306" s="43"/>
      <c r="B306" t="s">
        <v>11</v>
      </c>
      <c r="C306">
        <f>10^(C307/10)</f>
        <v>100000000000</v>
      </c>
      <c r="D306">
        <v>1</v>
      </c>
      <c r="E306">
        <v>1</v>
      </c>
      <c r="F306">
        <v>1</v>
      </c>
      <c r="G306">
        <f>10^(G307/10)</f>
        <v>1.5631038697164494E-28</v>
      </c>
      <c r="H306">
        <f>10^(H307/10)</f>
        <v>0.95499258602143589</v>
      </c>
      <c r="I306">
        <v>1</v>
      </c>
      <c r="K306">
        <f>10^(K307/10)</f>
        <v>0.83176377110267097</v>
      </c>
    </row>
    <row r="307" spans="1:20" x14ac:dyDescent="0.35">
      <c r="A307" s="43"/>
      <c r="B307" t="s">
        <v>28</v>
      </c>
      <c r="C307">
        <v>110</v>
      </c>
      <c r="D307">
        <f>10*LOG10(D306)</f>
        <v>0</v>
      </c>
      <c r="E307">
        <f>10*LOG10(E306)</f>
        <v>0</v>
      </c>
      <c r="F307">
        <f>10*LOG10(F306)</f>
        <v>0</v>
      </c>
      <c r="G307">
        <f>-(92.44 + 20*LOG10(C303)+20*LOG10(E303))</f>
        <v>-278.06012161746736</v>
      </c>
      <c r="H307">
        <v>-0.2</v>
      </c>
      <c r="I307">
        <f>10*LOG10(I306)</f>
        <v>0</v>
      </c>
      <c r="K307">
        <v>-0.8</v>
      </c>
      <c r="L307">
        <v>20</v>
      </c>
      <c r="M307">
        <v>0</v>
      </c>
      <c r="N307">
        <v>-0.5</v>
      </c>
      <c r="O307">
        <f>SUM(C307:N307)</f>
        <v>-149.56012161746736</v>
      </c>
      <c r="P307">
        <f>G302+E302</f>
        <v>-182</v>
      </c>
      <c r="R307">
        <f>SUM(N307,K307,J307,I307,F307,D307)</f>
        <v>-1.3</v>
      </c>
    </row>
    <row r="308" spans="1:20" x14ac:dyDescent="0.35">
      <c r="A308" s="43"/>
    </row>
    <row r="309" spans="1:20" x14ac:dyDescent="0.35">
      <c r="A309" s="43"/>
      <c r="B309" s="1" t="s">
        <v>7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x14ac:dyDescent="0.35">
      <c r="A310" s="43"/>
      <c r="C310" t="s">
        <v>12</v>
      </c>
      <c r="D310" t="s">
        <v>9</v>
      </c>
      <c r="E310" t="s">
        <v>10</v>
      </c>
      <c r="F310" t="s">
        <v>31</v>
      </c>
      <c r="G310" t="s">
        <v>32</v>
      </c>
    </row>
    <row r="311" spans="1:20" x14ac:dyDescent="0.35">
      <c r="A311" s="43"/>
      <c r="B311" t="s">
        <v>24</v>
      </c>
      <c r="C311">
        <v>290</v>
      </c>
      <c r="D311">
        <v>79</v>
      </c>
      <c r="E311">
        <v>290</v>
      </c>
      <c r="F311">
        <f>D311/D313+E311*(E313-1)/E313+C311*(C313-1)</f>
        <v>417.84193000145126</v>
      </c>
    </row>
    <row r="312" spans="1:20" x14ac:dyDescent="0.35">
      <c r="A312" s="43"/>
      <c r="B312" t="s">
        <v>60</v>
      </c>
      <c r="C312">
        <v>3.2</v>
      </c>
      <c r="D312">
        <v>0.5</v>
      </c>
      <c r="E312">
        <v>0.5</v>
      </c>
      <c r="G312">
        <f>10*LOG10(G313)</f>
        <v>-166.26748946802041</v>
      </c>
    </row>
    <row r="313" spans="1:20" x14ac:dyDescent="0.35">
      <c r="A313" s="43"/>
      <c r="B313" t="s">
        <v>25</v>
      </c>
      <c r="C313">
        <f>10^(C312/10)</f>
        <v>2.0892961308540396</v>
      </c>
      <c r="D313">
        <f>10^(D312/10)</f>
        <v>1.1220184543019636</v>
      </c>
      <c r="E313">
        <f>10^(E312/10)</f>
        <v>1.1220184543019636</v>
      </c>
      <c r="G313">
        <f>1.38*10^-23*F311*K303</f>
        <v>2.3618431524946034E-17</v>
      </c>
    </row>
    <row r="314" spans="1:20" x14ac:dyDescent="0.35">
      <c r="A314" s="4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</row>
    <row r="315" spans="1:20" s="24" customFormat="1" x14ac:dyDescent="0.35">
      <c r="A315" s="45" t="str">
        <f>B315</f>
        <v>Link 11: Cruise stage X band horn antenna to 34 m DSN BWG antenna, max distance (single tone downlink)</v>
      </c>
      <c r="B315" s="23" t="s">
        <v>68</v>
      </c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</row>
    <row r="316" spans="1:20" x14ac:dyDescent="0.35">
      <c r="A316" s="46"/>
      <c r="B316" s="10" t="s">
        <v>8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</row>
    <row r="317" spans="1:20" x14ac:dyDescent="0.35">
      <c r="A317" s="46"/>
      <c r="B317" s="2" t="s">
        <v>29</v>
      </c>
      <c r="C317">
        <v>10</v>
      </c>
      <c r="D317" s="2" t="s">
        <v>13</v>
      </c>
      <c r="E317">
        <v>6</v>
      </c>
      <c r="F317" s="2" t="s">
        <v>23</v>
      </c>
      <c r="H317" s="2" t="s">
        <v>26</v>
      </c>
      <c r="I317">
        <f>O322-G327</f>
        <v>30.561311925018174</v>
      </c>
      <c r="J317" s="2" t="s">
        <v>36</v>
      </c>
      <c r="K317">
        <f>I317-(C317+E317)</f>
        <v>14.561311925018174</v>
      </c>
    </row>
    <row r="318" spans="1:20" x14ac:dyDescent="0.35">
      <c r="A318" s="46"/>
      <c r="B318" s="3" t="s">
        <v>16</v>
      </c>
      <c r="C318">
        <v>266000000</v>
      </c>
      <c r="D318" s="3" t="s">
        <v>18</v>
      </c>
      <c r="E318">
        <f>8.45</f>
        <v>8.4499999999999993</v>
      </c>
      <c r="F318" s="3" t="s">
        <v>30</v>
      </c>
      <c r="G318">
        <f>3*10^8/(E318*10^9)</f>
        <v>3.5502958579881658E-2</v>
      </c>
      <c r="H318" s="4" t="s">
        <v>55</v>
      </c>
      <c r="I318">
        <f>K318/2</f>
        <v>1</v>
      </c>
      <c r="J318" s="4" t="s">
        <v>56</v>
      </c>
      <c r="K318">
        <v>2</v>
      </c>
    </row>
    <row r="319" spans="1:20" x14ac:dyDescent="0.35">
      <c r="A319" s="46"/>
      <c r="B319" s="9" t="s">
        <v>1</v>
      </c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</row>
    <row r="320" spans="1:20" ht="29" x14ac:dyDescent="0.35">
      <c r="A320" s="46"/>
      <c r="C320" t="s">
        <v>2</v>
      </c>
      <c r="D320" t="s">
        <v>6</v>
      </c>
      <c r="E320" t="s">
        <v>3</v>
      </c>
      <c r="F320" t="s">
        <v>14</v>
      </c>
      <c r="G320" t="s">
        <v>17</v>
      </c>
      <c r="H320" t="s">
        <v>4</v>
      </c>
      <c r="I320" t="s">
        <v>15</v>
      </c>
      <c r="J320" t="s">
        <v>33</v>
      </c>
      <c r="K320" t="s">
        <v>5</v>
      </c>
      <c r="L320" s="7" t="s">
        <v>34</v>
      </c>
      <c r="M320" t="s">
        <v>20</v>
      </c>
      <c r="N320" t="s">
        <v>19</v>
      </c>
      <c r="O320" t="s">
        <v>27</v>
      </c>
      <c r="P320" t="s">
        <v>22</v>
      </c>
      <c r="R320" t="s">
        <v>64</v>
      </c>
    </row>
    <row r="321" spans="1:20" x14ac:dyDescent="0.35">
      <c r="A321" s="46"/>
      <c r="B321" t="s">
        <v>11</v>
      </c>
      <c r="C321">
        <v>17</v>
      </c>
      <c r="D321">
        <v>0.7</v>
      </c>
      <c r="E321">
        <f>10^(E322/10)</f>
        <v>100</v>
      </c>
      <c r="F321">
        <f>10^(F322/10)</f>
        <v>0.83176377110267097</v>
      </c>
      <c r="G321">
        <f>10^(G322/10)</f>
        <v>1.1285565061891483E-28</v>
      </c>
      <c r="H321">
        <f>10^(H322/10)</f>
        <v>0.95499258602143589</v>
      </c>
      <c r="I321">
        <v>1</v>
      </c>
      <c r="J321">
        <v>1</v>
      </c>
      <c r="K321">
        <v>1</v>
      </c>
      <c r="L321">
        <f>10^(L322/10)</f>
        <v>6606934.4800759759</v>
      </c>
      <c r="M321">
        <v>1</v>
      </c>
    </row>
    <row r="322" spans="1:20" x14ac:dyDescent="0.35">
      <c r="A322" s="46"/>
      <c r="B322" t="s">
        <v>28</v>
      </c>
      <c r="C322">
        <f>10*LOG10(C321)</f>
        <v>12.304489213782739</v>
      </c>
      <c r="D322">
        <f>10*LOG10(D321)</f>
        <v>-1.5490195998574319</v>
      </c>
      <c r="E322">
        <v>20</v>
      </c>
      <c r="F322">
        <v>-0.8</v>
      </c>
      <c r="G322">
        <f>-(92.44 + 20*LOG10(C318)+20*LOG10(E318))</f>
        <v>-279.47476691161518</v>
      </c>
      <c r="H322">
        <v>-0.2</v>
      </c>
      <c r="I322">
        <f>10*LOG10(I321)</f>
        <v>0</v>
      </c>
      <c r="J322">
        <f>10*LOG10(J321)</f>
        <v>0</v>
      </c>
      <c r="K322">
        <f>10*LOG10(K321)</f>
        <v>0</v>
      </c>
      <c r="L322">
        <v>68.2</v>
      </c>
      <c r="M322">
        <v>0</v>
      </c>
      <c r="N322">
        <v>-0.5</v>
      </c>
      <c r="O322">
        <f>SUM(C322:N322)</f>
        <v>-182.01929729768983</v>
      </c>
      <c r="R322">
        <f>SUM(N322,K322,J322,I322,F322,D322)</f>
        <v>-2.8490195998574319</v>
      </c>
    </row>
    <row r="323" spans="1:20" x14ac:dyDescent="0.35">
      <c r="A323" s="46"/>
    </row>
    <row r="324" spans="1:20" x14ac:dyDescent="0.35">
      <c r="A324" s="46"/>
      <c r="B324" s="1" t="s">
        <v>7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x14ac:dyDescent="0.35">
      <c r="A325" s="46"/>
      <c r="C325" t="s">
        <v>35</v>
      </c>
      <c r="D325" t="s">
        <v>9</v>
      </c>
      <c r="E325" t="s">
        <v>10</v>
      </c>
      <c r="F325" t="s">
        <v>37</v>
      </c>
      <c r="G325" t="s">
        <v>32</v>
      </c>
    </row>
    <row r="326" spans="1:20" x14ac:dyDescent="0.35">
      <c r="A326" s="46"/>
      <c r="B326" t="s">
        <v>24</v>
      </c>
      <c r="F326">
        <v>20</v>
      </c>
    </row>
    <row r="327" spans="1:20" x14ac:dyDescent="0.35">
      <c r="A327" s="46"/>
      <c r="B327" t="s">
        <v>60</v>
      </c>
      <c r="G327">
        <f>10*LOG10(G328)</f>
        <v>-212.58060922270801</v>
      </c>
    </row>
    <row r="328" spans="1:20" x14ac:dyDescent="0.35">
      <c r="A328" s="46"/>
      <c r="B328" t="s">
        <v>25</v>
      </c>
      <c r="G328">
        <f>1.38*10^-23*F326*K318</f>
        <v>5.5200000000000005E-22</v>
      </c>
    </row>
    <row r="329" spans="1:20" x14ac:dyDescent="0.35">
      <c r="A329" s="46"/>
    </row>
    <row r="330" spans="1:20" s="26" customFormat="1" x14ac:dyDescent="0.35">
      <c r="A330" s="47" t="str">
        <f>B330</f>
        <v>Link 12: 34 m DSN HEF antenna to Cruise stage X band horn antenna, max distance (uplink)</v>
      </c>
      <c r="B330" s="25" t="s">
        <v>69</v>
      </c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</row>
    <row r="331" spans="1:20" x14ac:dyDescent="0.35">
      <c r="A331" s="47"/>
      <c r="B331" s="10" t="s">
        <v>0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</row>
    <row r="332" spans="1:20" x14ac:dyDescent="0.35">
      <c r="A332" s="47"/>
      <c r="B332" s="2" t="s">
        <v>29</v>
      </c>
      <c r="C332">
        <v>10</v>
      </c>
      <c r="D332" s="2" t="s">
        <v>13</v>
      </c>
      <c r="E332">
        <v>6</v>
      </c>
      <c r="F332" s="2" t="s">
        <v>23</v>
      </c>
      <c r="G332">
        <v>-188</v>
      </c>
      <c r="H332" s="2" t="s">
        <v>26</v>
      </c>
      <c r="I332">
        <f>O337-G342</f>
        <v>16.707367850553055</v>
      </c>
      <c r="J332" s="2" t="s">
        <v>36</v>
      </c>
      <c r="K332">
        <f>I332-(C332+E332)</f>
        <v>0.70736785055305518</v>
      </c>
    </row>
    <row r="333" spans="1:20" x14ac:dyDescent="0.35">
      <c r="A333" s="47"/>
      <c r="B333" s="3" t="s">
        <v>16</v>
      </c>
      <c r="C333">
        <v>266000000</v>
      </c>
      <c r="D333" s="3" t="s">
        <v>18</v>
      </c>
      <c r="E333">
        <v>7.18</v>
      </c>
      <c r="F333" s="3" t="s">
        <v>30</v>
      </c>
      <c r="G333">
        <f>3*10^8/(E333*10^9)</f>
        <v>4.1782729805013928E-2</v>
      </c>
      <c r="H333" s="4" t="s">
        <v>55</v>
      </c>
      <c r="I333">
        <f>K333/2</f>
        <v>2048</v>
      </c>
      <c r="J333" s="4" t="s">
        <v>56</v>
      </c>
      <c r="K333">
        <v>4096</v>
      </c>
    </row>
    <row r="334" spans="1:20" x14ac:dyDescent="0.35">
      <c r="A334" s="47"/>
      <c r="B334" s="9" t="s">
        <v>1</v>
      </c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</row>
    <row r="335" spans="1:20" x14ac:dyDescent="0.35">
      <c r="A335" s="47"/>
      <c r="C335" t="s">
        <v>2</v>
      </c>
      <c r="D335" t="s">
        <v>6</v>
      </c>
      <c r="E335" t="s">
        <v>3</v>
      </c>
      <c r="F335" t="s">
        <v>14</v>
      </c>
      <c r="G335" t="s">
        <v>17</v>
      </c>
      <c r="H335" t="s">
        <v>4</v>
      </c>
      <c r="I335" t="s">
        <v>15</v>
      </c>
      <c r="J335" t="s">
        <v>33</v>
      </c>
      <c r="K335" t="s">
        <v>5</v>
      </c>
      <c r="L335" t="s">
        <v>21</v>
      </c>
      <c r="M335" t="s">
        <v>20</v>
      </c>
      <c r="N335" t="s">
        <v>19</v>
      </c>
      <c r="O335" t="s">
        <v>27</v>
      </c>
      <c r="P335" t="s">
        <v>22</v>
      </c>
      <c r="R335" t="s">
        <v>64</v>
      </c>
    </row>
    <row r="336" spans="1:20" x14ac:dyDescent="0.35">
      <c r="A336" s="47"/>
      <c r="B336" t="s">
        <v>11</v>
      </c>
      <c r="C336">
        <f>10^(C337/10)</f>
        <v>100000000000</v>
      </c>
      <c r="D336">
        <v>1</v>
      </c>
      <c r="E336">
        <v>1</v>
      </c>
      <c r="F336">
        <v>1</v>
      </c>
      <c r="G336">
        <f>10^(G337/10)</f>
        <v>1.5631038697164494E-28</v>
      </c>
      <c r="H336">
        <f>10^(H337/10)</f>
        <v>0.95499258602143589</v>
      </c>
      <c r="I336">
        <v>1</v>
      </c>
      <c r="K336">
        <f>10^(K337/10)</f>
        <v>0.83176377110267097</v>
      </c>
    </row>
    <row r="337" spans="1:20" x14ac:dyDescent="0.35">
      <c r="A337" s="47"/>
      <c r="B337" t="s">
        <v>28</v>
      </c>
      <c r="C337">
        <v>110</v>
      </c>
      <c r="D337">
        <f>10*LOG10(D336)</f>
        <v>0</v>
      </c>
      <c r="E337">
        <f>10*LOG10(E336)</f>
        <v>0</v>
      </c>
      <c r="F337">
        <f>10*LOG10(F336)</f>
        <v>0</v>
      </c>
      <c r="G337">
        <f>-(92.44 + 20*LOG10(C333)+20*LOG10(E333))</f>
        <v>-278.06012161746736</v>
      </c>
      <c r="H337">
        <v>-0.2</v>
      </c>
      <c r="I337">
        <f>10*LOG10(I336)</f>
        <v>0</v>
      </c>
      <c r="K337">
        <v>-0.8</v>
      </c>
      <c r="L337">
        <v>20</v>
      </c>
      <c r="M337">
        <v>0</v>
      </c>
      <c r="N337">
        <v>-0.5</v>
      </c>
      <c r="O337">
        <f>SUM(C337:N337)</f>
        <v>-149.56012161746736</v>
      </c>
      <c r="P337">
        <f>G332+E332</f>
        <v>-182</v>
      </c>
      <c r="R337">
        <f>SUM(N337,K337,J337,I337,F337,D337)</f>
        <v>-1.3</v>
      </c>
    </row>
    <row r="338" spans="1:20" x14ac:dyDescent="0.35">
      <c r="A338" s="47"/>
    </row>
    <row r="339" spans="1:20" x14ac:dyDescent="0.35">
      <c r="A339" s="47"/>
      <c r="B339" s="1" t="s">
        <v>7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x14ac:dyDescent="0.35">
      <c r="A340" s="47"/>
      <c r="C340" t="s">
        <v>12</v>
      </c>
      <c r="D340" t="s">
        <v>9</v>
      </c>
      <c r="E340" t="s">
        <v>10</v>
      </c>
      <c r="F340" t="s">
        <v>31</v>
      </c>
      <c r="G340" t="s">
        <v>32</v>
      </c>
    </row>
    <row r="341" spans="1:20" x14ac:dyDescent="0.35">
      <c r="A341" s="47"/>
      <c r="B341" t="s">
        <v>24</v>
      </c>
      <c r="C341">
        <v>290</v>
      </c>
      <c r="D341">
        <v>79</v>
      </c>
      <c r="E341">
        <v>290</v>
      </c>
      <c r="F341">
        <f>D341/D343+E341*(E343-1)/E343+C341*(C343-1)</f>
        <v>417.84193000145126</v>
      </c>
    </row>
    <row r="342" spans="1:20" x14ac:dyDescent="0.35">
      <c r="A342" s="47"/>
      <c r="B342" t="s">
        <v>60</v>
      </c>
      <c r="C342">
        <v>3.2</v>
      </c>
      <c r="D342">
        <v>0.5</v>
      </c>
      <c r="E342">
        <v>0.5</v>
      </c>
      <c r="G342">
        <f>10*LOG10(G343)</f>
        <v>-166.26748946802041</v>
      </c>
    </row>
    <row r="343" spans="1:20" x14ac:dyDescent="0.35">
      <c r="A343" s="47"/>
      <c r="B343" t="s">
        <v>25</v>
      </c>
      <c r="C343">
        <f>10^(C342/10)</f>
        <v>2.0892961308540396</v>
      </c>
      <c r="D343">
        <f>10^(D342/10)</f>
        <v>1.1220184543019636</v>
      </c>
      <c r="E343">
        <f>10^(E342/10)</f>
        <v>1.1220184543019636</v>
      </c>
      <c r="G343">
        <f>1.38*10^-23*F341*K333</f>
        <v>2.3618431524946034E-17</v>
      </c>
    </row>
    <row r="344" spans="1:20" x14ac:dyDescent="0.35">
      <c r="A344" s="47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</row>
    <row r="345" spans="1:20" s="26" customFormat="1" x14ac:dyDescent="0.35">
      <c r="A345" s="47" t="str">
        <f>B345</f>
        <v>Link 12: Cruise stage X band horn antenna to 34 m DSN HEF antenna, max distance (single tone downlink)</v>
      </c>
      <c r="B345" s="25" t="s">
        <v>70</v>
      </c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</row>
    <row r="346" spans="1:20" x14ac:dyDescent="0.35">
      <c r="A346" s="47"/>
      <c r="B346" s="10" t="s">
        <v>8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</row>
    <row r="347" spans="1:20" x14ac:dyDescent="0.35">
      <c r="A347" s="47"/>
      <c r="B347" s="2" t="s">
        <v>29</v>
      </c>
      <c r="C347">
        <v>10</v>
      </c>
      <c r="D347" s="2" t="s">
        <v>13</v>
      </c>
      <c r="E347">
        <v>6</v>
      </c>
      <c r="F347" s="2" t="s">
        <v>23</v>
      </c>
      <c r="H347" s="2" t="s">
        <v>26</v>
      </c>
      <c r="I347">
        <f>O352-G357</f>
        <v>30.66131192501814</v>
      </c>
      <c r="J347" s="2" t="s">
        <v>36</v>
      </c>
      <c r="K347">
        <f>I347-(C347+E347)</f>
        <v>14.66131192501814</v>
      </c>
    </row>
    <row r="348" spans="1:20" x14ac:dyDescent="0.35">
      <c r="A348" s="47"/>
      <c r="B348" s="3" t="s">
        <v>16</v>
      </c>
      <c r="C348">
        <v>266000000</v>
      </c>
      <c r="D348" s="3" t="s">
        <v>18</v>
      </c>
      <c r="E348">
        <f>8.45</f>
        <v>8.4499999999999993</v>
      </c>
      <c r="F348" s="3" t="s">
        <v>30</v>
      </c>
      <c r="G348">
        <f>3*10^8/(E348*10^9)</f>
        <v>3.5502958579881658E-2</v>
      </c>
      <c r="H348" s="4" t="s">
        <v>55</v>
      </c>
      <c r="I348">
        <v>1</v>
      </c>
      <c r="J348" s="4" t="s">
        <v>56</v>
      </c>
      <c r="K348">
        <v>2</v>
      </c>
    </row>
    <row r="349" spans="1:20" x14ac:dyDescent="0.35">
      <c r="A349" s="47"/>
      <c r="B349" s="9" t="s">
        <v>1</v>
      </c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</row>
    <row r="350" spans="1:20" ht="29" x14ac:dyDescent="0.35">
      <c r="A350" s="47"/>
      <c r="C350" t="s">
        <v>2</v>
      </c>
      <c r="D350" t="s">
        <v>6</v>
      </c>
      <c r="E350" t="s">
        <v>3</v>
      </c>
      <c r="F350" t="s">
        <v>14</v>
      </c>
      <c r="G350" t="s">
        <v>17</v>
      </c>
      <c r="H350" t="s">
        <v>4</v>
      </c>
      <c r="I350" t="s">
        <v>15</v>
      </c>
      <c r="J350" t="s">
        <v>33</v>
      </c>
      <c r="K350" t="s">
        <v>5</v>
      </c>
      <c r="L350" s="7" t="s">
        <v>34</v>
      </c>
      <c r="M350" t="s">
        <v>20</v>
      </c>
      <c r="N350" t="s">
        <v>19</v>
      </c>
      <c r="O350" t="s">
        <v>27</v>
      </c>
      <c r="P350" t="s">
        <v>22</v>
      </c>
      <c r="R350" t="s">
        <v>64</v>
      </c>
    </row>
    <row r="351" spans="1:20" x14ac:dyDescent="0.35">
      <c r="A351" s="47"/>
      <c r="B351" t="s">
        <v>11</v>
      </c>
      <c r="C351">
        <v>17</v>
      </c>
      <c r="D351">
        <v>0.7</v>
      </c>
      <c r="E351">
        <f>10^(E352/10)</f>
        <v>100</v>
      </c>
      <c r="F351">
        <f>10^(F352/10)</f>
        <v>0.83176377110267097</v>
      </c>
      <c r="G351">
        <f>10^(G352/10)</f>
        <v>1.1285565061891483E-28</v>
      </c>
      <c r="H351">
        <f>10^(H352/10)</f>
        <v>0.95499258602143589</v>
      </c>
      <c r="I351">
        <v>1</v>
      </c>
      <c r="J351">
        <v>1</v>
      </c>
      <c r="K351">
        <v>1</v>
      </c>
      <c r="L351">
        <f>10^(L352/10)</f>
        <v>6760829.7539198333</v>
      </c>
      <c r="M351">
        <v>1</v>
      </c>
    </row>
    <row r="352" spans="1:20" x14ac:dyDescent="0.35">
      <c r="A352" s="47"/>
      <c r="B352" t="s">
        <v>28</v>
      </c>
      <c r="C352">
        <f>10*LOG10(C351)</f>
        <v>12.304489213782739</v>
      </c>
      <c r="D352">
        <f>10*LOG10(D351)</f>
        <v>-1.5490195998574319</v>
      </c>
      <c r="E352">
        <v>20</v>
      </c>
      <c r="F352">
        <v>-0.8</v>
      </c>
      <c r="G352">
        <f>-(92.44 + 20*LOG10(C348)+20*LOG10(E348))</f>
        <v>-279.47476691161518</v>
      </c>
      <c r="H352">
        <v>-0.2</v>
      </c>
      <c r="I352">
        <f>10*LOG10(I351)</f>
        <v>0</v>
      </c>
      <c r="J352">
        <f>10*LOG10(J351)</f>
        <v>0</v>
      </c>
      <c r="K352">
        <f>10*LOG10(K351)</f>
        <v>0</v>
      </c>
      <c r="L352">
        <v>68.3</v>
      </c>
      <c r="M352">
        <v>0</v>
      </c>
      <c r="N352">
        <v>-0.5</v>
      </c>
      <c r="O352">
        <f>SUM(C352:N352)</f>
        <v>-181.91929729768987</v>
      </c>
      <c r="R352">
        <f>SUM(N352,K352,J352,I352,F352,D352)</f>
        <v>-2.8490195998574319</v>
      </c>
    </row>
    <row r="353" spans="1:20" x14ac:dyDescent="0.35">
      <c r="A353" s="47"/>
    </row>
    <row r="354" spans="1:20" x14ac:dyDescent="0.35">
      <c r="A354" s="47"/>
      <c r="B354" s="1" t="s">
        <v>7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x14ac:dyDescent="0.35">
      <c r="A355" s="47"/>
      <c r="C355" t="s">
        <v>35</v>
      </c>
      <c r="D355" t="s">
        <v>9</v>
      </c>
      <c r="E355" t="s">
        <v>10</v>
      </c>
      <c r="F355" t="s">
        <v>37</v>
      </c>
      <c r="G355" t="s">
        <v>32</v>
      </c>
    </row>
    <row r="356" spans="1:20" x14ac:dyDescent="0.35">
      <c r="A356" s="47"/>
      <c r="B356" t="s">
        <v>24</v>
      </c>
      <c r="F356">
        <v>20</v>
      </c>
    </row>
    <row r="357" spans="1:20" x14ac:dyDescent="0.35">
      <c r="A357" s="47"/>
      <c r="B357" t="s">
        <v>60</v>
      </c>
      <c r="G357">
        <f>10*LOG10(G358)</f>
        <v>-212.58060922270801</v>
      </c>
    </row>
    <row r="358" spans="1:20" x14ac:dyDescent="0.35">
      <c r="A358" s="47"/>
      <c r="B358" t="s">
        <v>25</v>
      </c>
      <c r="G358">
        <f>1.38*10^-23*F356*K348</f>
        <v>5.5200000000000005E-22</v>
      </c>
    </row>
    <row r="359" spans="1:20" x14ac:dyDescent="0.35">
      <c r="A359" s="47"/>
    </row>
    <row r="360" spans="1:20" s="28" customFormat="1" x14ac:dyDescent="0.35">
      <c r="A360" s="42" t="str">
        <f>B360</f>
        <v>Link 13: 70 m DSN antenna to Cruise stage X band horn antenna, max distance (Uplink)</v>
      </c>
      <c r="B360" s="27" t="s">
        <v>71</v>
      </c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</row>
    <row r="361" spans="1:20" x14ac:dyDescent="0.35">
      <c r="A361" s="42"/>
      <c r="B361" s="10" t="s">
        <v>0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</row>
    <row r="362" spans="1:20" x14ac:dyDescent="0.35">
      <c r="A362" s="42"/>
      <c r="B362" s="2" t="s">
        <v>29</v>
      </c>
      <c r="C362">
        <v>10</v>
      </c>
      <c r="D362" s="2" t="s">
        <v>13</v>
      </c>
      <c r="E362">
        <v>6</v>
      </c>
      <c r="F362" s="2" t="s">
        <v>23</v>
      </c>
      <c r="G362">
        <v>-188</v>
      </c>
      <c r="H362" s="2" t="s">
        <v>26</v>
      </c>
      <c r="I362">
        <f>O367-G372</f>
        <v>16.662606893494058</v>
      </c>
      <c r="J362" s="2" t="s">
        <v>36</v>
      </c>
      <c r="K362">
        <f>I362-(C362+E362)</f>
        <v>0.66260689349405766</v>
      </c>
    </row>
    <row r="363" spans="1:20" x14ac:dyDescent="0.35">
      <c r="A363" s="42"/>
      <c r="B363" s="3" t="s">
        <v>16</v>
      </c>
      <c r="C363">
        <v>266000000</v>
      </c>
      <c r="D363" s="3" t="s">
        <v>18</v>
      </c>
      <c r="E363">
        <f>7.2</f>
        <v>7.2</v>
      </c>
      <c r="F363" s="3" t="s">
        <v>30</v>
      </c>
      <c r="G363">
        <f>3*10^8/(E363*10^9)</f>
        <v>4.1666666666666664E-2</v>
      </c>
      <c r="H363" s="4" t="s">
        <v>55</v>
      </c>
      <c r="I363">
        <f>K363/2</f>
        <v>8192</v>
      </c>
      <c r="J363" s="4" t="s">
        <v>56</v>
      </c>
      <c r="K363">
        <v>16384</v>
      </c>
    </row>
    <row r="364" spans="1:20" x14ac:dyDescent="0.35">
      <c r="A364" s="42"/>
      <c r="B364" s="9" t="s">
        <v>1</v>
      </c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</row>
    <row r="365" spans="1:20" x14ac:dyDescent="0.35">
      <c r="A365" s="42"/>
      <c r="C365" t="s">
        <v>2</v>
      </c>
      <c r="D365" t="s">
        <v>6</v>
      </c>
      <c r="E365" t="s">
        <v>3</v>
      </c>
      <c r="F365" t="s">
        <v>14</v>
      </c>
      <c r="G365" t="s">
        <v>17</v>
      </c>
      <c r="H365" t="s">
        <v>4</v>
      </c>
      <c r="I365" t="s">
        <v>15</v>
      </c>
      <c r="J365" t="s">
        <v>33</v>
      </c>
      <c r="K365" t="s">
        <v>5</v>
      </c>
      <c r="L365" t="s">
        <v>21</v>
      </c>
      <c r="M365" t="s">
        <v>20</v>
      </c>
      <c r="N365" t="s">
        <v>19</v>
      </c>
      <c r="O365" t="s">
        <v>27</v>
      </c>
      <c r="P365" t="s">
        <v>22</v>
      </c>
      <c r="R365" t="s">
        <v>64</v>
      </c>
    </row>
    <row r="366" spans="1:20" x14ac:dyDescent="0.35">
      <c r="A366" s="42"/>
      <c r="B366" t="s">
        <v>11</v>
      </c>
      <c r="C366">
        <f>10^(C367/10)</f>
        <v>398107170553.49841</v>
      </c>
      <c r="D366">
        <v>1</v>
      </c>
      <c r="E366">
        <v>1</v>
      </c>
      <c r="F366">
        <v>1</v>
      </c>
      <c r="G366">
        <f>10^(G367/10)</f>
        <v>1.554432020315803E-28</v>
      </c>
      <c r="H366">
        <f>10^(H367/10)</f>
        <v>0.95499258602143589</v>
      </c>
      <c r="I366">
        <v>1</v>
      </c>
      <c r="K366">
        <f>10^(K367/10)</f>
        <v>0.83176377110267097</v>
      </c>
    </row>
    <row r="367" spans="1:20" x14ac:dyDescent="0.35">
      <c r="A367" s="42"/>
      <c r="B367" t="s">
        <v>28</v>
      </c>
      <c r="C367">
        <v>116</v>
      </c>
      <c r="D367">
        <f>10*LOG10(D366)</f>
        <v>0</v>
      </c>
      <c r="E367">
        <f>10*LOG10(E366)</f>
        <v>0</v>
      </c>
      <c r="F367">
        <f>10*LOG10(F366)</f>
        <v>0</v>
      </c>
      <c r="G367">
        <f>-(92.44 + 20*LOG10(C363)+20*LOG10(E363))</f>
        <v>-278.08428266124673</v>
      </c>
      <c r="H367">
        <v>-0.2</v>
      </c>
      <c r="I367">
        <f>10*LOG10(I366)</f>
        <v>0</v>
      </c>
      <c r="K367">
        <v>-0.8</v>
      </c>
      <c r="L367">
        <v>20</v>
      </c>
      <c r="M367">
        <v>0</v>
      </c>
      <c r="N367">
        <v>-0.5</v>
      </c>
      <c r="O367">
        <f>SUM(C367:N367)</f>
        <v>-143.58428266124673</v>
      </c>
      <c r="P367">
        <f>G362+E362</f>
        <v>-182</v>
      </c>
      <c r="R367">
        <f>SUM(N367,K367,J367,I367,F367,D367)</f>
        <v>-1.3</v>
      </c>
    </row>
    <row r="368" spans="1:20" x14ac:dyDescent="0.35">
      <c r="A368" s="42"/>
    </row>
    <row r="369" spans="1:20" x14ac:dyDescent="0.35">
      <c r="A369" s="42"/>
      <c r="B369" s="1" t="s">
        <v>7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x14ac:dyDescent="0.35">
      <c r="A370" s="42"/>
      <c r="C370" t="s">
        <v>12</v>
      </c>
      <c r="D370" t="s">
        <v>9</v>
      </c>
      <c r="E370" t="s">
        <v>10</v>
      </c>
      <c r="F370" t="s">
        <v>31</v>
      </c>
      <c r="G370" t="s">
        <v>32</v>
      </c>
    </row>
    <row r="371" spans="1:20" x14ac:dyDescent="0.35">
      <c r="A371" s="42"/>
      <c r="B371" t="s">
        <v>24</v>
      </c>
      <c r="C371">
        <v>290</v>
      </c>
      <c r="D371">
        <v>79</v>
      </c>
      <c r="E371">
        <v>290</v>
      </c>
      <c r="F371">
        <f>D371/D373+E371*(E373-1)/E373+C371*(C373-1)</f>
        <v>417.84193000145126</v>
      </c>
    </row>
    <row r="372" spans="1:20" x14ac:dyDescent="0.35">
      <c r="A372" s="42"/>
      <c r="B372" t="s">
        <v>60</v>
      </c>
      <c r="C372">
        <v>3.2</v>
      </c>
      <c r="D372">
        <v>0.5</v>
      </c>
      <c r="E372">
        <v>0.5</v>
      </c>
      <c r="G372">
        <f>10*LOG10(G373)</f>
        <v>-160.24688955474079</v>
      </c>
    </row>
    <row r="373" spans="1:20" x14ac:dyDescent="0.35">
      <c r="A373" s="42"/>
      <c r="B373" t="s">
        <v>25</v>
      </c>
      <c r="C373">
        <f>10^(C372/10)</f>
        <v>2.0892961308540396</v>
      </c>
      <c r="D373">
        <f>10^(D372/10)</f>
        <v>1.1220184543019636</v>
      </c>
      <c r="E373">
        <f>10^(E372/10)</f>
        <v>1.1220184543019636</v>
      </c>
      <c r="G373">
        <f>1.38*10^-23*F371*K363</f>
        <v>9.4473726099784137E-17</v>
      </c>
    </row>
    <row r="374" spans="1:20" x14ac:dyDescent="0.35">
      <c r="A374" s="42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</row>
    <row r="375" spans="1:20" s="28" customFormat="1" x14ac:dyDescent="0.35">
      <c r="A375" s="42" t="str">
        <f>B375</f>
        <v>Link 13: Cruise stage X band horn antenna to 70 m DSN antenna, max distance (Single tone downlink)</v>
      </c>
      <c r="B375" s="27" t="s">
        <v>72</v>
      </c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</row>
    <row r="376" spans="1:20" x14ac:dyDescent="0.35">
      <c r="A376" s="42"/>
      <c r="B376" s="10" t="s">
        <v>8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</row>
    <row r="377" spans="1:20" x14ac:dyDescent="0.35">
      <c r="A377" s="42"/>
      <c r="B377" s="2" t="s">
        <v>29</v>
      </c>
      <c r="C377">
        <v>10</v>
      </c>
      <c r="D377" s="2" t="s">
        <v>13</v>
      </c>
      <c r="E377">
        <v>6</v>
      </c>
      <c r="F377" s="2" t="s">
        <v>23</v>
      </c>
      <c r="H377" s="2" t="s">
        <v>26</v>
      </c>
      <c r="I377">
        <f>O382-G387</f>
        <v>18.799512185179282</v>
      </c>
      <c r="J377" s="2" t="s">
        <v>36</v>
      </c>
      <c r="K377">
        <f>I377-(C377+E377)</f>
        <v>2.7995121851792817</v>
      </c>
    </row>
    <row r="378" spans="1:20" x14ac:dyDescent="0.35">
      <c r="A378" s="42"/>
      <c r="B378" s="3" t="s">
        <v>16</v>
      </c>
      <c r="C378">
        <v>266000000</v>
      </c>
      <c r="D378" s="3" t="s">
        <v>18</v>
      </c>
      <c r="E378">
        <f>8.45</f>
        <v>8.4499999999999993</v>
      </c>
      <c r="F378" s="3" t="s">
        <v>30</v>
      </c>
      <c r="G378">
        <f>3*10^8/(E378*10^9)</f>
        <v>3.5502958579881658E-2</v>
      </c>
      <c r="H378" s="4" t="s">
        <v>55</v>
      </c>
      <c r="I378">
        <f>K378/2</f>
        <v>64</v>
      </c>
      <c r="J378" s="4" t="s">
        <v>56</v>
      </c>
      <c r="K378">
        <v>128</v>
      </c>
    </row>
    <row r="379" spans="1:20" x14ac:dyDescent="0.35">
      <c r="A379" s="42"/>
      <c r="B379" s="9" t="s">
        <v>1</v>
      </c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</row>
    <row r="380" spans="1:20" ht="29" x14ac:dyDescent="0.35">
      <c r="A380" s="42"/>
      <c r="C380" t="s">
        <v>2</v>
      </c>
      <c r="D380" t="s">
        <v>6</v>
      </c>
      <c r="E380" t="s">
        <v>3</v>
      </c>
      <c r="F380" t="s">
        <v>14</v>
      </c>
      <c r="G380" t="s">
        <v>17</v>
      </c>
      <c r="H380" t="s">
        <v>4</v>
      </c>
      <c r="I380" t="s">
        <v>15</v>
      </c>
      <c r="J380" t="s">
        <v>33</v>
      </c>
      <c r="K380" t="s">
        <v>5</v>
      </c>
      <c r="L380" s="7" t="s">
        <v>34</v>
      </c>
      <c r="M380" t="s">
        <v>20</v>
      </c>
      <c r="N380" t="s">
        <v>19</v>
      </c>
      <c r="O380" t="s">
        <v>27</v>
      </c>
      <c r="P380" t="s">
        <v>22</v>
      </c>
      <c r="R380" t="s">
        <v>64</v>
      </c>
    </row>
    <row r="381" spans="1:20" x14ac:dyDescent="0.35">
      <c r="A381" s="42"/>
      <c r="B381" t="s">
        <v>11</v>
      </c>
      <c r="C381">
        <v>17</v>
      </c>
      <c r="D381">
        <v>0.7</v>
      </c>
      <c r="E381">
        <f>10^(E382/10)</f>
        <v>100</v>
      </c>
      <c r="F381">
        <f>10^(F382/10)</f>
        <v>0.83176377110267097</v>
      </c>
      <c r="G381">
        <f>10^(G382/10)</f>
        <v>1.1285565061891483E-28</v>
      </c>
      <c r="H381">
        <f>10^(H382/10)</f>
        <v>0.95499258602143589</v>
      </c>
      <c r="I381">
        <v>1</v>
      </c>
      <c r="J381">
        <v>1</v>
      </c>
      <c r="K381">
        <v>1</v>
      </c>
      <c r="L381">
        <f>10^(L382/10)</f>
        <v>28183829.312644634</v>
      </c>
      <c r="M381">
        <v>1</v>
      </c>
    </row>
    <row r="382" spans="1:20" x14ac:dyDescent="0.35">
      <c r="A382" s="42"/>
      <c r="B382" t="s">
        <v>28</v>
      </c>
      <c r="C382">
        <f>10*LOG10(C381)</f>
        <v>12.304489213782739</v>
      </c>
      <c r="D382">
        <f>10*LOG10(D381)</f>
        <v>-1.5490195998574319</v>
      </c>
      <c r="E382">
        <v>20</v>
      </c>
      <c r="F382">
        <v>-0.8</v>
      </c>
      <c r="G382">
        <f>-(92.44 + 20*LOG10(C378)+20*LOG10(E378))</f>
        <v>-279.47476691161518</v>
      </c>
      <c r="H382">
        <v>-0.2</v>
      </c>
      <c r="I382">
        <f>10*LOG10(I381)</f>
        <v>0</v>
      </c>
      <c r="J382">
        <f>10*LOG10(J381)</f>
        <v>0</v>
      </c>
      <c r="K382">
        <f>10*LOG10(K381)</f>
        <v>0</v>
      </c>
      <c r="L382">
        <v>74.5</v>
      </c>
      <c r="M382">
        <v>0</v>
      </c>
      <c r="N382">
        <v>-0.5</v>
      </c>
      <c r="O382">
        <f>SUM(C382:N382)</f>
        <v>-175.71929729768985</v>
      </c>
      <c r="R382">
        <f>SUM(N382,K382,J382,I382,F382,D382)</f>
        <v>-2.8490195998574319</v>
      </c>
    </row>
    <row r="383" spans="1:20" x14ac:dyDescent="0.35">
      <c r="A383" s="42"/>
    </row>
    <row r="384" spans="1:20" x14ac:dyDescent="0.35">
      <c r="A384" s="42"/>
      <c r="B384" s="1" t="s">
        <v>7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7" x14ac:dyDescent="0.35">
      <c r="A385" s="42"/>
      <c r="C385" t="s">
        <v>35</v>
      </c>
      <c r="D385" t="s">
        <v>9</v>
      </c>
      <c r="E385" t="s">
        <v>10</v>
      </c>
      <c r="F385" t="s">
        <v>37</v>
      </c>
      <c r="G385" t="s">
        <v>32</v>
      </c>
    </row>
    <row r="386" spans="1:7" x14ac:dyDescent="0.35">
      <c r="A386" s="42"/>
      <c r="B386" t="s">
        <v>24</v>
      </c>
      <c r="F386">
        <v>20</v>
      </c>
    </row>
    <row r="387" spans="1:7" x14ac:dyDescent="0.35">
      <c r="A387" s="42"/>
      <c r="B387" t="s">
        <v>60</v>
      </c>
      <c r="G387">
        <f>10*LOG10(G388)</f>
        <v>-194.51880948286913</v>
      </c>
    </row>
    <row r="388" spans="1:7" x14ac:dyDescent="0.35">
      <c r="A388" s="42"/>
      <c r="B388" t="s">
        <v>25</v>
      </c>
      <c r="G388">
        <f>1.38*10^-23*F386*K378</f>
        <v>3.5328000000000003E-20</v>
      </c>
    </row>
  </sheetData>
  <mergeCells count="26">
    <mergeCell ref="A375:A388"/>
    <mergeCell ref="A300:A314"/>
    <mergeCell ref="A315:A329"/>
    <mergeCell ref="A330:A344"/>
    <mergeCell ref="A345:A359"/>
    <mergeCell ref="A360:A374"/>
    <mergeCell ref="A240:A254"/>
    <mergeCell ref="A195:A209"/>
    <mergeCell ref="A210:A224"/>
    <mergeCell ref="A270:A284"/>
    <mergeCell ref="A285:A299"/>
    <mergeCell ref="A255:A269"/>
    <mergeCell ref="A225:A239"/>
    <mergeCell ref="A2:A16"/>
    <mergeCell ref="A62:A76"/>
    <mergeCell ref="A77:A90"/>
    <mergeCell ref="A91:A105"/>
    <mergeCell ref="A135:A149"/>
    <mergeCell ref="A106:A119"/>
    <mergeCell ref="A120:A134"/>
    <mergeCell ref="A165:A179"/>
    <mergeCell ref="A180:A194"/>
    <mergeCell ref="A17:A31"/>
    <mergeCell ref="A150:A164"/>
    <mergeCell ref="A32:A46"/>
    <mergeCell ref="A47:A6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2019-10-12T17:52:28Z</dcterms:created>
  <dcterms:modified xsi:type="dcterms:W3CDTF">2019-11-24T18:43:37Z</dcterms:modified>
</cp:coreProperties>
</file>