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k\OneDrive\Documents\"/>
    </mc:Choice>
  </mc:AlternateContent>
  <xr:revisionPtr revIDLastSave="0" documentId="13_ncr:1_{A41FE26C-9304-4180-819C-A7BAE4AED5C6}" xr6:coauthVersionLast="45" xr6:coauthVersionMax="45" xr10:uidLastSave="{00000000-0000-0000-0000-000000000000}"/>
  <bookViews>
    <workbookView xWindow="-103" yWindow="-103" windowWidth="22149" windowHeight="11949" xr2:uid="{98F3D83F-79E1-4C56-B777-2F5A1F346B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" i="1" l="1"/>
  <c r="C8" i="1"/>
  <c r="B8" i="1" s="1"/>
  <c r="C4" i="1"/>
  <c r="C5" i="1"/>
  <c r="C10" i="1"/>
  <c r="C9" i="1"/>
  <c r="B5" i="1"/>
  <c r="B4" i="1"/>
  <c r="B10" i="1"/>
  <c r="B9" i="1"/>
  <c r="C7" i="1"/>
  <c r="B7" i="1" s="1"/>
  <c r="C25" i="1" l="1"/>
  <c r="C27" i="1"/>
  <c r="C20" i="1"/>
  <c r="B20" i="1" s="1"/>
  <c r="C30" i="1"/>
  <c r="C26" i="1"/>
  <c r="B26" i="1" s="1"/>
  <c r="C28" i="1"/>
  <c r="C21" i="1"/>
  <c r="C32" i="1"/>
  <c r="B32" i="1" s="1"/>
  <c r="C22" i="1"/>
  <c r="C23" i="1"/>
  <c r="C29" i="1"/>
  <c r="B29" i="1" s="1"/>
  <c r="B25" i="1"/>
  <c r="C31" i="1"/>
  <c r="B28" i="1"/>
  <c r="C12" i="1"/>
  <c r="B12" i="1" s="1"/>
  <c r="C14" i="1"/>
  <c r="B14" i="1" s="1"/>
  <c r="C16" i="1"/>
  <c r="B16" i="1" s="1"/>
  <c r="C18" i="1"/>
  <c r="B18" i="1" s="1"/>
  <c r="B30" i="1"/>
  <c r="B31" i="1"/>
  <c r="C34" i="1" l="1"/>
  <c r="B34" i="1"/>
  <c r="B35" i="1" s="1"/>
</calcChain>
</file>

<file path=xl/sharedStrings.xml><?xml version="1.0" encoding="utf-8"?>
<sst xmlns="http://schemas.openxmlformats.org/spreadsheetml/2006/main" count="38" uniqueCount="38">
  <si>
    <t xml:space="preserve">Sme-SMAD WBS Element </t>
  </si>
  <si>
    <t>1.1 Spacecraft</t>
  </si>
  <si>
    <t xml:space="preserve">Attitutde Determination and Control System </t>
  </si>
  <si>
    <t>Electrical Power Supply</t>
  </si>
  <si>
    <t xml:space="preserve">CER in FY10 Dollars </t>
  </si>
  <si>
    <t>Propulsion</t>
  </si>
  <si>
    <t>Telemetry, Tracking and Command</t>
  </si>
  <si>
    <t xml:space="preserve">Command and Data Handling </t>
  </si>
  <si>
    <t xml:space="preserve">Weight </t>
  </si>
  <si>
    <t xml:space="preserve">Integration, Assembly, and Test </t>
  </si>
  <si>
    <t>Program Level</t>
  </si>
  <si>
    <t xml:space="preserve">Launch and Orbital Operations Support </t>
  </si>
  <si>
    <t xml:space="preserve">Ground Support Equiptment </t>
  </si>
  <si>
    <t xml:space="preserve">Annual Operations and Support for Ground Station </t>
  </si>
  <si>
    <t xml:space="preserve">System engineering </t>
  </si>
  <si>
    <t xml:space="preserve">Project Management </t>
  </si>
  <si>
    <t>System Integration and Test</t>
  </si>
  <si>
    <t xml:space="preserve">Product Assurance </t>
  </si>
  <si>
    <t xml:space="preserve">Configuration Management </t>
  </si>
  <si>
    <t xml:space="preserve">Contractor Fee </t>
  </si>
  <si>
    <t xml:space="preserve">Data Management </t>
  </si>
  <si>
    <t xml:space="preserve">Development Support Facility </t>
  </si>
  <si>
    <t xml:space="preserve">Hardware/ Software Integration </t>
  </si>
  <si>
    <t xml:space="preserve">Integrated Logistics </t>
  </si>
  <si>
    <t xml:space="preserve">Safety and Mission Assurance </t>
  </si>
  <si>
    <t>Site Activation</t>
  </si>
  <si>
    <t>A.M.E.R.I.C.A</t>
  </si>
  <si>
    <t xml:space="preserve">CER in FY19  K Dollars </t>
  </si>
  <si>
    <t>Science Instrumentation</t>
  </si>
  <si>
    <t xml:space="preserve">Reserves ( $515 M- Total Cost) </t>
  </si>
  <si>
    <t>Structures and Thermal Control (Includes Thermal Protection System)</t>
  </si>
  <si>
    <t xml:space="preserve">Totals in Dollars </t>
  </si>
  <si>
    <t xml:space="preserve">1.2 Spacecraft Integration Assembly and Test </t>
  </si>
  <si>
    <t xml:space="preserve">2.0 Program Level </t>
  </si>
  <si>
    <t xml:space="preserve">3.0 Flight Support </t>
  </si>
  <si>
    <t xml:space="preserve">4.0 Aerospace Ground Equiptment </t>
  </si>
  <si>
    <t xml:space="preserve">5.0 Wrap Factors </t>
  </si>
  <si>
    <t xml:space="preserve">6.0 Totals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</si>
</sst>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2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696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Fill="1"/>
    <xf numFmtId="44" fontId="2" fillId="0" borderId="0" xfId="1" applyFont="1" applyFill="1"/>
    <xf numFmtId="44" fontId="2" fillId="0" borderId="0" xfId="1" applyFont="1"/>
    <xf numFmtId="9" fontId="2" fillId="0" borderId="0" xfId="2" applyFont="1" applyFill="1"/>
    <xf numFmtId="44" fontId="2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6969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4B02D-3B2C-4942-9BF3-A9E50CE117B8}">
  <dimension ref="A1:G37"/>
  <sheetViews>
    <sheetView tabSelected="1" topLeftCell="A16" workbookViewId="0">
      <selection activeCell="D8" sqref="D8"/>
    </sheetView>
  </sheetViews>
  <sheetFormatPr defaultRowHeight="14.15" x14ac:dyDescent="0.35"/>
  <cols>
    <col min="1" max="1" width="58.3046875" style="1" bestFit="1" customWidth="1"/>
    <col min="2" max="2" width="21.3828125" style="1" bestFit="1" customWidth="1"/>
    <col min="3" max="3" width="20.15234375" style="6" bestFit="1" customWidth="1"/>
    <col min="4" max="4" width="7.07421875" style="1" bestFit="1" customWidth="1"/>
    <col min="5" max="5" width="9.23046875" style="1"/>
    <col min="6" max="6" width="12.3046875" style="1" bestFit="1" customWidth="1"/>
    <col min="7" max="16384" width="9.23046875" style="1"/>
  </cols>
  <sheetData>
    <row r="1" spans="1:7" ht="25.3" x14ac:dyDescent="0.6">
      <c r="A1" s="3" t="s">
        <v>26</v>
      </c>
      <c r="B1" s="3"/>
      <c r="C1" s="3"/>
      <c r="D1" s="3"/>
    </row>
    <row r="2" spans="1:7" x14ac:dyDescent="0.35">
      <c r="A2" s="1" t="s">
        <v>0</v>
      </c>
      <c r="B2" s="1" t="s">
        <v>27</v>
      </c>
      <c r="C2" s="6" t="s">
        <v>4</v>
      </c>
      <c r="D2" s="1" t="s">
        <v>8</v>
      </c>
    </row>
    <row r="3" spans="1:7" x14ac:dyDescent="0.35">
      <c r="A3" s="2" t="s">
        <v>1</v>
      </c>
      <c r="B3" s="2"/>
      <c r="C3" s="2"/>
      <c r="D3" s="2"/>
    </row>
    <row r="4" spans="1:7" x14ac:dyDescent="0.35">
      <c r="A4" s="4" t="s">
        <v>28</v>
      </c>
      <c r="B4" s="5">
        <f>189571.03459</f>
        <v>189571.03459</v>
      </c>
      <c r="C4" s="5">
        <f>189571.03459</f>
        <v>189571.03459</v>
      </c>
      <c r="D4" s="4"/>
    </row>
    <row r="5" spans="1:7" x14ac:dyDescent="0.35">
      <c r="A5" s="4" t="s">
        <v>30</v>
      </c>
      <c r="B5" s="5">
        <f>33802+1704+3704</f>
        <v>39210</v>
      </c>
      <c r="C5" s="5">
        <f>33802+1704+3704</f>
        <v>39210</v>
      </c>
      <c r="D5" s="4"/>
      <c r="G5" s="4"/>
    </row>
    <row r="6" spans="1:7" x14ac:dyDescent="0.35">
      <c r="A6" s="4" t="s">
        <v>2</v>
      </c>
      <c r="B6" s="5">
        <v>4273</v>
      </c>
      <c r="C6" s="5">
        <v>4273</v>
      </c>
      <c r="D6" s="4"/>
      <c r="F6" s="8"/>
    </row>
    <row r="7" spans="1:7" x14ac:dyDescent="0.35">
      <c r="A7" s="4" t="s">
        <v>3</v>
      </c>
      <c r="B7" s="5">
        <f t="shared" ref="B7" si="0">C7*(1.0176^10)</f>
        <v>17665.824742019286</v>
      </c>
      <c r="C7" s="5">
        <f>1261+539*(D7^0.72)</f>
        <v>14837.575250995249</v>
      </c>
      <c r="D7" s="4">
        <v>88.331000000000003</v>
      </c>
    </row>
    <row r="8" spans="1:7" x14ac:dyDescent="0.35">
      <c r="A8" s="4" t="s">
        <v>5</v>
      </c>
      <c r="B8" s="5">
        <f>C8*(1.0176^10)</f>
        <v>2683.9149204333976</v>
      </c>
      <c r="C8" s="5">
        <f>89+3*(D8^1.261)</f>
        <v>2254.2275937153636</v>
      </c>
      <c r="D8" s="4">
        <v>184.82400000000001</v>
      </c>
    </row>
    <row r="9" spans="1:7" x14ac:dyDescent="0.35">
      <c r="A9" s="4" t="s">
        <v>6</v>
      </c>
      <c r="B9" s="5">
        <f>44576</f>
        <v>44576</v>
      </c>
      <c r="C9" s="5">
        <f>44576</f>
        <v>44576</v>
      </c>
      <c r="D9" s="4"/>
      <c r="E9" s="4"/>
    </row>
    <row r="10" spans="1:7" x14ac:dyDescent="0.35">
      <c r="A10" s="4" t="s">
        <v>7</v>
      </c>
      <c r="B10" s="5">
        <f>28058.14719</f>
        <v>28058.14719</v>
      </c>
      <c r="C10" s="5">
        <f>28058.14719</f>
        <v>28058.14719</v>
      </c>
      <c r="D10" s="4"/>
    </row>
    <row r="11" spans="1:7" x14ac:dyDescent="0.35">
      <c r="A11" s="2" t="s">
        <v>32</v>
      </c>
      <c r="B11" s="2"/>
      <c r="C11" s="2"/>
      <c r="D11" s="2"/>
    </row>
    <row r="12" spans="1:7" x14ac:dyDescent="0.35">
      <c r="A12" s="1" t="s">
        <v>9</v>
      </c>
      <c r="B12" s="6">
        <f>C12*(1.0176^10)</f>
        <v>22045.461179116977</v>
      </c>
      <c r="C12" s="6">
        <f>0.139*(SUM(C5:C10))</f>
        <v>18516.044054824775</v>
      </c>
    </row>
    <row r="13" spans="1:7" x14ac:dyDescent="0.35">
      <c r="A13" s="2" t="s">
        <v>33</v>
      </c>
      <c r="B13" s="2"/>
      <c r="C13" s="2"/>
      <c r="D13" s="2"/>
    </row>
    <row r="14" spans="1:7" x14ac:dyDescent="0.35">
      <c r="A14" s="1" t="s">
        <v>10</v>
      </c>
      <c r="B14" s="6">
        <f>C14*(1.0176^10)</f>
        <v>36319.50079149488</v>
      </c>
      <c r="C14" s="6">
        <f>0.229*(SUM(C5:C10))</f>
        <v>30504.849557948732</v>
      </c>
    </row>
    <row r="15" spans="1:7" x14ac:dyDescent="0.35">
      <c r="A15" s="2" t="s">
        <v>34</v>
      </c>
      <c r="B15" s="2"/>
      <c r="C15" s="2"/>
      <c r="D15" s="2"/>
    </row>
    <row r="16" spans="1:7" x14ac:dyDescent="0.35">
      <c r="A16" s="1" t="s">
        <v>11</v>
      </c>
      <c r="B16" s="6">
        <f>C16*(1.0176^10)</f>
        <v>9674.6268483894637</v>
      </c>
      <c r="C16" s="6">
        <f>0.061*(SUM(C5:C10))</f>
        <v>8125.7459521173469</v>
      </c>
    </row>
    <row r="17" spans="1:4" x14ac:dyDescent="0.35">
      <c r="A17" s="2" t="s">
        <v>35</v>
      </c>
      <c r="B17" s="2"/>
      <c r="C17" s="2"/>
      <c r="D17" s="2"/>
    </row>
    <row r="18" spans="1:4" x14ac:dyDescent="0.35">
      <c r="A18" s="1" t="s">
        <v>12</v>
      </c>
      <c r="B18" s="6">
        <f>C18*(1.0176^10)</f>
        <v>10467.629049077126</v>
      </c>
      <c r="C18" s="6">
        <f>0.066*(SUM(C5:C10))</f>
        <v>8791.7907022909003</v>
      </c>
    </row>
    <row r="19" spans="1:4" x14ac:dyDescent="0.35">
      <c r="A19" s="2" t="s">
        <v>36</v>
      </c>
      <c r="B19" s="2"/>
      <c r="C19" s="2"/>
      <c r="D19" s="2"/>
    </row>
    <row r="20" spans="1:4" x14ac:dyDescent="0.35">
      <c r="A20" s="4" t="s">
        <v>13</v>
      </c>
      <c r="B20" s="5">
        <f>C20*(1.0176^10)</f>
        <v>7930.0220068766102</v>
      </c>
      <c r="C20" s="5">
        <f>0.05*(SUM($C$5:$C$10))</f>
        <v>6660.4475017355308</v>
      </c>
      <c r="D20" s="4"/>
    </row>
    <row r="21" spans="1:4" x14ac:dyDescent="0.35">
      <c r="A21" s="4" t="s">
        <v>14</v>
      </c>
      <c r="B21" s="5">
        <v>0</v>
      </c>
      <c r="C21" s="5">
        <f>0.2*(SUM($C$5:$C$10))</f>
        <v>26641.790006942123</v>
      </c>
      <c r="D21" s="4"/>
    </row>
    <row r="22" spans="1:4" x14ac:dyDescent="0.35">
      <c r="A22" s="4" t="s">
        <v>15</v>
      </c>
      <c r="B22" s="5">
        <v>0</v>
      </c>
      <c r="C22" s="5">
        <f>0.15*(SUM($C$4:$C$10))</f>
        <v>48416.997693706588</v>
      </c>
      <c r="D22" s="4"/>
    </row>
    <row r="23" spans="1:4" x14ac:dyDescent="0.35">
      <c r="A23" s="4" t="s">
        <v>16</v>
      </c>
      <c r="B23" s="5">
        <v>0</v>
      </c>
      <c r="C23" s="5">
        <f>0.15*(SUM($C$4:$C$10))</f>
        <v>48416.997693706588</v>
      </c>
      <c r="D23" s="4"/>
    </row>
    <row r="24" spans="1:4" x14ac:dyDescent="0.35">
      <c r="A24" s="4" t="s">
        <v>17</v>
      </c>
      <c r="B24" s="5">
        <v>0</v>
      </c>
      <c r="C24" s="5">
        <f>0.03*(SUM($C$4:$C$10))</f>
        <v>9683.3995387413161</v>
      </c>
      <c r="D24" s="4"/>
    </row>
    <row r="25" spans="1:4" x14ac:dyDescent="0.35">
      <c r="A25" s="4" t="s">
        <v>18</v>
      </c>
      <c r="B25" s="5">
        <f t="shared" ref="B25:B32" si="1">C25*(1.0176^10)</f>
        <v>1586.0044013753222</v>
      </c>
      <c r="C25" s="5">
        <f>0.01*(SUM($C$5:$C$10))</f>
        <v>1332.0895003471062</v>
      </c>
      <c r="D25" s="4"/>
    </row>
    <row r="26" spans="1:4" x14ac:dyDescent="0.35">
      <c r="A26" s="4" t="s">
        <v>19</v>
      </c>
      <c r="B26" s="5">
        <f t="shared" si="1"/>
        <v>15860.04401375322</v>
      </c>
      <c r="C26" s="5">
        <f>0.1*(SUM($C$5:$C$10))</f>
        <v>13320.895003471062</v>
      </c>
      <c r="D26" s="4"/>
    </row>
    <row r="27" spans="1:4" x14ac:dyDescent="0.35">
      <c r="A27" s="4" t="s">
        <v>20</v>
      </c>
      <c r="B27" s="5"/>
      <c r="C27" s="5">
        <f>0.02*(SUM($C$5:$C$10))</f>
        <v>2664.1790006942124</v>
      </c>
      <c r="D27" s="4"/>
    </row>
    <row r="28" spans="1:4" x14ac:dyDescent="0.35">
      <c r="A28" s="4" t="s">
        <v>21</v>
      </c>
      <c r="B28" s="5">
        <f t="shared" si="1"/>
        <v>1586.0044013753222</v>
      </c>
      <c r="C28" s="5">
        <f>0.01*(SUM($C$5:$C$10))</f>
        <v>1332.0895003471062</v>
      </c>
      <c r="D28" s="4"/>
    </row>
    <row r="29" spans="1:4" x14ac:dyDescent="0.35">
      <c r="A29" s="4" t="s">
        <v>22</v>
      </c>
      <c r="B29" s="5">
        <f t="shared" si="1"/>
        <v>15860.04401375322</v>
      </c>
      <c r="C29" s="5">
        <f>0.1*(SUM($C$5:$C$10))</f>
        <v>13320.895003471062</v>
      </c>
      <c r="D29" s="4"/>
    </row>
    <row r="30" spans="1:4" x14ac:dyDescent="0.35">
      <c r="A30" s="4" t="s">
        <v>23</v>
      </c>
      <c r="B30" s="5">
        <f t="shared" si="1"/>
        <v>4758.0132041259658</v>
      </c>
      <c r="C30" s="5">
        <f>0.03*(SUM($C$5:$C$10))</f>
        <v>3996.2685010413179</v>
      </c>
      <c r="D30" s="4"/>
    </row>
    <row r="31" spans="1:4" x14ac:dyDescent="0.35">
      <c r="A31" s="4" t="s">
        <v>24</v>
      </c>
      <c r="B31" s="5">
        <f t="shared" si="1"/>
        <v>11102.030809627255</v>
      </c>
      <c r="C31" s="5">
        <f>0.07*(SUM($C$5:$C$10))</f>
        <v>9324.6265024297427</v>
      </c>
      <c r="D31" s="4"/>
    </row>
    <row r="32" spans="1:4" x14ac:dyDescent="0.35">
      <c r="A32" s="4" t="s">
        <v>25</v>
      </c>
      <c r="B32" s="5">
        <f t="shared" si="1"/>
        <v>4758.0132041259658</v>
      </c>
      <c r="C32" s="5">
        <f>0.03*(SUM($C$5:$C$10))</f>
        <v>3996.2685010413179</v>
      </c>
      <c r="D32" s="4"/>
    </row>
    <row r="33" spans="1:4" x14ac:dyDescent="0.35">
      <c r="A33" s="2" t="s">
        <v>37</v>
      </c>
      <c r="B33" s="2"/>
      <c r="C33" s="2"/>
      <c r="D33" s="2"/>
    </row>
    <row r="34" spans="1:4" x14ac:dyDescent="0.35">
      <c r="A34" s="4" t="s">
        <v>31</v>
      </c>
      <c r="B34" s="5">
        <f>SUM(B4:B10,B12,B14,B16,B18,B20:B32)*1000</f>
        <v>467985315.36554402</v>
      </c>
      <c r="C34" s="5">
        <f>SUM(C4:C10,C12,C14,C16,C18,C20:C32)*1000</f>
        <v>577825358.83956754</v>
      </c>
      <c r="D34" s="4"/>
    </row>
    <row r="35" spans="1:4" x14ac:dyDescent="0.35">
      <c r="A35" s="4" t="s">
        <v>29</v>
      </c>
      <c r="B35" s="5">
        <f>((515000000-B34))</f>
        <v>47014684.634455979</v>
      </c>
      <c r="C35" s="7"/>
      <c r="D35" s="4"/>
    </row>
    <row r="36" spans="1:4" x14ac:dyDescent="0.35">
      <c r="B36" s="8"/>
    </row>
    <row r="37" spans="1:4" x14ac:dyDescent="0.35">
      <c r="B37" s="8"/>
    </row>
  </sheetData>
  <mergeCells count="8">
    <mergeCell ref="A1:D1"/>
    <mergeCell ref="A15:D15"/>
    <mergeCell ref="A17:D17"/>
    <mergeCell ref="A19:D19"/>
    <mergeCell ref="A33:D33"/>
    <mergeCell ref="A3:D3"/>
    <mergeCell ref="A11:D11"/>
    <mergeCell ref="A13:D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 Gopalakrishnan</dc:creator>
  <cp:lastModifiedBy>Vish Gopalakrishnan</cp:lastModifiedBy>
  <dcterms:created xsi:type="dcterms:W3CDTF">2019-11-25T17:07:09Z</dcterms:created>
  <dcterms:modified xsi:type="dcterms:W3CDTF">2019-12-06T19:16:00Z</dcterms:modified>
</cp:coreProperties>
</file>