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40" yWindow="45" windowWidth="24780" windowHeight="12915" tabRatio="679"/>
  </bookViews>
  <sheets>
    <sheet name="Summary" sheetId="28" r:id="rId1"/>
    <sheet name="AT" sheetId="5" r:id="rId2"/>
    <sheet name="BE" sheetId="6" r:id="rId3"/>
    <sheet name="CH" sheetId="16" r:id="rId4"/>
    <sheet name="CZ" sheetId="19" r:id="rId5"/>
    <sheet name="DE" sheetId="2" r:id="rId6"/>
    <sheet name="DK" sheetId="17" r:id="rId7"/>
    <sheet name="ES" sheetId="27" r:id="rId8"/>
    <sheet name="FR" sheetId="3" r:id="rId9"/>
    <sheet name="LU" sheetId="20" r:id="rId10"/>
    <sheet name="NL" sheetId="4" r:id="rId11"/>
    <sheet name="PL" sheetId="22" r:id="rId12"/>
    <sheet name="          " sheetId="32" r:id="rId13"/>
    <sheet name="IT" sheetId="25" r:id="rId14"/>
    <sheet name="ROM" sheetId="26" r:id="rId15"/>
    <sheet name="SLOV" sheetId="23" r:id="rId16"/>
    <sheet name="SLK" sheetId="24" r:id="rId17"/>
    <sheet name="CYP" sheetId="12" r:id="rId18"/>
    <sheet name="CROT" sheetId="13" r:id="rId19"/>
    <sheet name="BULG" sheetId="11" r:id="rId20"/>
    <sheet name="FIN" sheetId="8" r:id="rId21"/>
    <sheet name="UK" sheetId="7" r:id="rId22"/>
    <sheet name="SWE" sheetId="15" r:id="rId23"/>
    <sheet name="LAT" sheetId="9" r:id="rId24"/>
    <sheet name="MAL" sheetId="14" r:id="rId25"/>
    <sheet name="Glossar" sheetId="33" r:id="rId26"/>
  </sheets>
  <definedNames>
    <definedName name="_xlnm._FilterDatabase" localSheetId="2" hidden="1">BE!$A$42:$M$147</definedName>
    <definedName name="_xlnm._FilterDatabase" localSheetId="25" hidden="1">Glossar!$A$1:$B$1</definedName>
    <definedName name="_xlnm._FilterDatabase" localSheetId="13" hidden="1">IT!$A$4:$I$216</definedName>
  </definedNames>
  <calcPr calcId="145621"/>
  <pivotCaches>
    <pivotCache cacheId="0" r:id="rId27"/>
  </pivotCaches>
</workbook>
</file>

<file path=xl/calcChain.xml><?xml version="1.0" encoding="utf-8"?>
<calcChain xmlns="http://schemas.openxmlformats.org/spreadsheetml/2006/main">
  <c r="AJ35" i="28" l="1"/>
  <c r="AI35" i="28"/>
  <c r="AF35" i="28"/>
  <c r="AJ34" i="28"/>
  <c r="AI34" i="28"/>
  <c r="AF34" i="28"/>
  <c r="AJ33" i="28"/>
  <c r="AI33" i="28"/>
  <c r="AH33" i="28"/>
  <c r="AG33" i="28"/>
  <c r="AF33" i="28"/>
  <c r="AJ32" i="28"/>
  <c r="AI32" i="28"/>
  <c r="AH32" i="28"/>
  <c r="AG32" i="28"/>
  <c r="AF32" i="28"/>
  <c r="AJ31" i="28"/>
  <c r="AI31" i="28"/>
  <c r="AH31" i="28"/>
  <c r="AG31" i="28"/>
  <c r="AF31" i="28"/>
  <c r="AJ30" i="28"/>
  <c r="AI30" i="28"/>
  <c r="AH30" i="28"/>
  <c r="AG30" i="28"/>
  <c r="AF30" i="28"/>
  <c r="AJ29" i="28"/>
  <c r="AI29" i="28"/>
  <c r="AF29" i="28"/>
  <c r="AJ28" i="28"/>
  <c r="AI28" i="28"/>
  <c r="AH28" i="28"/>
  <c r="AG28" i="28"/>
  <c r="AF28" i="28"/>
  <c r="AJ27" i="28"/>
  <c r="AI27" i="28"/>
  <c r="AH27" i="28"/>
  <c r="AG27" i="28"/>
  <c r="AF27" i="28"/>
  <c r="AJ26" i="28"/>
  <c r="AI26" i="28"/>
  <c r="AF26" i="28"/>
  <c r="AJ25" i="28"/>
  <c r="AI25" i="28"/>
  <c r="AF25" i="28"/>
  <c r="AJ24" i="28"/>
  <c r="AI24" i="28"/>
  <c r="AF24" i="28"/>
  <c r="AJ23" i="28"/>
  <c r="AI23" i="28"/>
  <c r="AH23" i="28"/>
  <c r="AG23" i="28"/>
  <c r="AF23" i="28"/>
  <c r="AJ22" i="28"/>
  <c r="AI22" i="28"/>
  <c r="AH22" i="28"/>
  <c r="AG22" i="28"/>
  <c r="AF22" i="28"/>
  <c r="AJ21" i="28"/>
  <c r="AI21" i="28"/>
  <c r="AF21" i="28"/>
  <c r="AJ20" i="28"/>
  <c r="AI20" i="28"/>
  <c r="AF20" i="28"/>
  <c r="AJ19" i="28"/>
  <c r="AI19" i="28"/>
  <c r="AH19" i="28"/>
  <c r="AG19" i="28"/>
  <c r="AF19" i="28"/>
  <c r="AJ18" i="28"/>
  <c r="AI18" i="28"/>
  <c r="AF18" i="28"/>
  <c r="AJ17" i="28"/>
  <c r="AI17" i="28"/>
  <c r="AF17" i="28"/>
  <c r="AJ16" i="28"/>
  <c r="AI16" i="28"/>
  <c r="AF16" i="28"/>
  <c r="AJ15" i="28"/>
  <c r="AI15" i="28"/>
  <c r="AF15" i="28"/>
  <c r="AJ14" i="28"/>
  <c r="AI14" i="28"/>
  <c r="AH14" i="28"/>
  <c r="AG14" i="28"/>
  <c r="AF14" i="28"/>
  <c r="AJ13" i="28"/>
  <c r="AI13" i="28"/>
  <c r="AH13" i="28"/>
  <c r="AG13" i="28"/>
  <c r="AF13" i="28"/>
  <c r="AJ12" i="28"/>
  <c r="AI12" i="28"/>
  <c r="AF12" i="28"/>
  <c r="AJ11" i="28"/>
  <c r="AI11" i="28"/>
  <c r="AF11" i="28"/>
  <c r="AJ10" i="28"/>
  <c r="AI10" i="28"/>
  <c r="AF10" i="28"/>
  <c r="AJ9" i="28"/>
  <c r="AI9" i="28"/>
  <c r="AH9" i="28"/>
  <c r="AG9" i="28"/>
  <c r="AF9" i="28"/>
  <c r="AJ8" i="28"/>
  <c r="AI8" i="28"/>
  <c r="AF8" i="28"/>
  <c r="AJ7" i="28"/>
  <c r="AI7" i="28"/>
  <c r="AF7" i="28"/>
  <c r="AJ6" i="28"/>
  <c r="AI6" i="28"/>
  <c r="AF6" i="28"/>
  <c r="AJ5" i="28"/>
  <c r="AI5" i="28"/>
  <c r="AF5" i="28"/>
  <c r="AJ4" i="28"/>
  <c r="AI4" i="28"/>
  <c r="AH4" i="28"/>
  <c r="AG4" i="28"/>
  <c r="AF4" i="28"/>
  <c r="AJ3" i="28"/>
  <c r="AI3" i="28"/>
  <c r="AH3" i="28"/>
  <c r="AG3" i="28"/>
  <c r="AF3" i="28"/>
  <c r="AO35" i="28"/>
  <c r="AN35" i="28"/>
  <c r="AM35" i="28"/>
  <c r="AL35" i="28"/>
  <c r="AK35" i="28"/>
  <c r="AO34" i="28"/>
  <c r="AN34" i="28"/>
  <c r="AM34" i="28"/>
  <c r="AL34" i="28"/>
  <c r="AK34" i="28"/>
  <c r="AO33" i="28"/>
  <c r="AN33" i="28"/>
  <c r="AM33" i="28"/>
  <c r="AL33" i="28"/>
  <c r="AK33" i="28"/>
  <c r="AO32" i="28"/>
  <c r="AN32" i="28"/>
  <c r="AM32" i="28"/>
  <c r="AL32" i="28"/>
  <c r="AK32" i="28"/>
  <c r="AO31" i="28"/>
  <c r="AN31" i="28"/>
  <c r="AM31" i="28"/>
  <c r="AL31" i="28"/>
  <c r="AK31" i="28"/>
  <c r="AO30" i="28"/>
  <c r="AN30" i="28"/>
  <c r="AM30" i="28"/>
  <c r="AL30" i="28"/>
  <c r="AK30" i="28"/>
  <c r="AO29" i="28"/>
  <c r="AN29" i="28"/>
  <c r="AM29" i="28"/>
  <c r="AL29" i="28"/>
  <c r="AK29" i="28"/>
  <c r="AO28" i="28"/>
  <c r="AN28" i="28"/>
  <c r="AM28" i="28"/>
  <c r="AL28" i="28"/>
  <c r="AK28" i="28"/>
  <c r="AO27" i="28"/>
  <c r="AN27" i="28"/>
  <c r="AM27" i="28"/>
  <c r="AL27" i="28"/>
  <c r="AK27" i="28"/>
  <c r="AO26" i="28"/>
  <c r="AN26" i="28"/>
  <c r="AM26" i="28"/>
  <c r="AL26" i="28"/>
  <c r="AK26" i="28"/>
  <c r="AO25" i="28"/>
  <c r="AN25" i="28"/>
  <c r="AM25" i="28"/>
  <c r="AL25" i="28"/>
  <c r="AK25" i="28"/>
  <c r="AO24" i="28"/>
  <c r="AN24" i="28"/>
  <c r="AM24" i="28"/>
  <c r="AL24" i="28"/>
  <c r="AK24" i="28"/>
  <c r="AO23" i="28"/>
  <c r="AN23" i="28"/>
  <c r="AM23" i="28"/>
  <c r="AL23" i="28"/>
  <c r="AK23" i="28"/>
  <c r="AO22" i="28"/>
  <c r="AN22" i="28"/>
  <c r="AM22" i="28"/>
  <c r="AL22" i="28"/>
  <c r="AK22" i="28"/>
  <c r="AO21" i="28"/>
  <c r="AN21" i="28"/>
  <c r="AM21" i="28"/>
  <c r="AL21" i="28"/>
  <c r="AK21" i="28"/>
  <c r="AO20" i="28"/>
  <c r="AN20" i="28"/>
  <c r="AM20" i="28"/>
  <c r="AL20" i="28"/>
  <c r="AK20" i="28"/>
  <c r="AO19" i="28"/>
  <c r="AN19" i="28"/>
  <c r="AM19" i="28"/>
  <c r="AL19" i="28"/>
  <c r="AK19" i="28"/>
  <c r="AO18" i="28"/>
  <c r="AN18" i="28"/>
  <c r="AM18" i="28"/>
  <c r="AL18" i="28"/>
  <c r="AK18" i="28"/>
  <c r="AO17" i="28"/>
  <c r="AN17" i="28"/>
  <c r="AM17" i="28"/>
  <c r="AL17" i="28"/>
  <c r="AK17" i="28"/>
  <c r="AO16" i="28"/>
  <c r="AN16" i="28"/>
  <c r="AM16" i="28"/>
  <c r="AL16" i="28"/>
  <c r="AK16" i="28"/>
  <c r="AO15" i="28"/>
  <c r="AN15" i="28"/>
  <c r="AM15" i="28"/>
  <c r="AL15" i="28"/>
  <c r="AK15" i="28"/>
  <c r="AO14" i="28"/>
  <c r="AN14" i="28"/>
  <c r="AM14" i="28"/>
  <c r="AL14" i="28"/>
  <c r="AK14" i="28"/>
  <c r="AO13" i="28"/>
  <c r="AN13" i="28"/>
  <c r="AM13" i="28"/>
  <c r="AL13" i="28"/>
  <c r="AK13" i="28"/>
  <c r="AO12" i="28"/>
  <c r="AN12" i="28"/>
  <c r="AM12" i="28"/>
  <c r="AL12" i="28"/>
  <c r="AK12" i="28"/>
  <c r="AO11" i="28"/>
  <c r="AN11" i="28"/>
  <c r="AM11" i="28"/>
  <c r="AL11" i="28"/>
  <c r="AK11" i="28"/>
  <c r="AO10" i="28"/>
  <c r="AN10" i="28"/>
  <c r="AM10" i="28"/>
  <c r="AL10" i="28"/>
  <c r="AK10" i="28"/>
  <c r="AO9" i="28"/>
  <c r="AN9" i="28"/>
  <c r="AM9" i="28"/>
  <c r="AL9" i="28"/>
  <c r="AK9" i="28"/>
  <c r="AO8" i="28"/>
  <c r="AN8" i="28"/>
  <c r="AM8" i="28"/>
  <c r="AL8" i="28"/>
  <c r="AK8" i="28"/>
  <c r="AO7" i="28"/>
  <c r="AN7" i="28"/>
  <c r="AM7" i="28"/>
  <c r="AL7" i="28"/>
  <c r="AK7" i="28"/>
  <c r="AO6" i="28"/>
  <c r="AN6" i="28"/>
  <c r="AM6" i="28"/>
  <c r="AL6" i="28"/>
  <c r="AK6" i="28"/>
  <c r="AO5" i="28"/>
  <c r="AN5" i="28"/>
  <c r="AM5" i="28"/>
  <c r="AL5" i="28"/>
  <c r="AK5" i="28"/>
  <c r="AO4" i="28"/>
  <c r="AN4" i="28"/>
  <c r="AM4" i="28"/>
  <c r="AL4" i="28"/>
  <c r="AK4" i="28"/>
  <c r="AO3" i="28"/>
  <c r="AN3" i="28"/>
  <c r="AM3" i="28"/>
  <c r="AL3" i="28"/>
  <c r="AK3" i="28"/>
  <c r="F35" i="27"/>
  <c r="E35" i="27"/>
  <c r="F30" i="27"/>
  <c r="E30" i="27"/>
  <c r="F29" i="27"/>
  <c r="E29" i="27"/>
  <c r="F24" i="27"/>
  <c r="E24" i="27"/>
  <c r="F23" i="27"/>
  <c r="E23" i="27"/>
  <c r="F22" i="27"/>
  <c r="E22" i="27"/>
  <c r="F21" i="27"/>
  <c r="E21" i="27"/>
  <c r="F17" i="27"/>
  <c r="E17" i="27"/>
  <c r="F16" i="27"/>
  <c r="E16" i="27"/>
  <c r="F15" i="27"/>
  <c r="E15" i="27"/>
  <c r="F14" i="27"/>
  <c r="E14" i="27"/>
  <c r="F11" i="27"/>
  <c r="E11" i="27"/>
  <c r="F10" i="27"/>
  <c r="E10" i="27"/>
  <c r="F8" i="27"/>
  <c r="E8" i="27"/>
  <c r="F7" i="27"/>
  <c r="E7" i="27"/>
  <c r="F6" i="27"/>
  <c r="E6" i="27"/>
  <c r="F5" i="27"/>
  <c r="E5" i="27"/>
  <c r="B24" i="27"/>
  <c r="B16" i="27" s="1"/>
  <c r="B35" i="27" s="1"/>
  <c r="B26" i="27"/>
  <c r="B25" i="27"/>
  <c r="B21" i="27"/>
  <c r="B5" i="27"/>
  <c r="B17" i="27"/>
  <c r="B15" i="27"/>
  <c r="B6" i="27"/>
  <c r="D21" i="27" l="1"/>
  <c r="AH21" i="28" s="1"/>
  <c r="D34" i="27"/>
  <c r="AH34" i="28" s="1"/>
  <c r="D29" i="27"/>
  <c r="AH29" i="28" s="1"/>
  <c r="D26" i="27"/>
  <c r="AH26" i="28" s="1"/>
  <c r="D25" i="27"/>
  <c r="AH25" i="28" s="1"/>
  <c r="D24" i="27"/>
  <c r="AH24" i="28" s="1"/>
  <c r="D20" i="27"/>
  <c r="AH20" i="28" s="1"/>
  <c r="D18" i="27"/>
  <c r="AH18" i="28" s="1"/>
  <c r="D17" i="27"/>
  <c r="D15" i="27"/>
  <c r="AH15" i="28" s="1"/>
  <c r="D12" i="27"/>
  <c r="D10" i="27"/>
  <c r="AH10" i="28" s="1"/>
  <c r="D7" i="27"/>
  <c r="AH7" i="28" s="1"/>
  <c r="D6" i="27"/>
  <c r="C6" i="27"/>
  <c r="AG6" i="28" s="1"/>
  <c r="C34" i="27"/>
  <c r="AG34" i="28" s="1"/>
  <c r="J62" i="27"/>
  <c r="C12" i="27"/>
  <c r="C15" i="27"/>
  <c r="AG15" i="28" s="1"/>
  <c r="C7" i="27"/>
  <c r="AG7" i="28" s="1"/>
  <c r="C10" i="27"/>
  <c r="AG10" i="28" s="1"/>
  <c r="C21" i="27"/>
  <c r="AG21" i="28" s="1"/>
  <c r="C29" i="27"/>
  <c r="AG29" i="28" s="1"/>
  <c r="C17" i="27"/>
  <c r="AG17" i="28" s="1"/>
  <c r="C20" i="27"/>
  <c r="AG20" i="28" s="1"/>
  <c r="C18" i="27"/>
  <c r="AG18" i="28" s="1"/>
  <c r="C26" i="27"/>
  <c r="AG26" i="28" s="1"/>
  <c r="C25" i="27"/>
  <c r="AG25" i="28" s="1"/>
  <c r="C11" i="27" l="1"/>
  <c r="AG11" i="28" s="1"/>
  <c r="AG12" i="28"/>
  <c r="D5" i="27"/>
  <c r="AH5" i="28" s="1"/>
  <c r="AH6" i="28"/>
  <c r="D11" i="27"/>
  <c r="AH11" i="28" s="1"/>
  <c r="AH12" i="28"/>
  <c r="D16" i="27"/>
  <c r="AH16" i="28" s="1"/>
  <c r="AH17" i="28"/>
  <c r="C24" i="27"/>
  <c r="AG24" i="28" s="1"/>
  <c r="C16" i="27"/>
  <c r="AG16" i="28" s="1"/>
  <c r="C5" i="27"/>
  <c r="AG5" i="28" s="1"/>
  <c r="D35" i="27"/>
  <c r="AH35" i="28" s="1"/>
  <c r="E16" i="6"/>
  <c r="F16" i="6"/>
  <c r="F35" i="6"/>
  <c r="F30" i="6"/>
  <c r="F24" i="6"/>
  <c r="F23" i="6"/>
  <c r="F22" i="6"/>
  <c r="F21" i="6"/>
  <c r="F17" i="6"/>
  <c r="E35" i="6"/>
  <c r="E30" i="6"/>
  <c r="E24" i="6"/>
  <c r="E23" i="6"/>
  <c r="E22" i="6"/>
  <c r="E21" i="6"/>
  <c r="E17" i="6"/>
  <c r="F15" i="6"/>
  <c r="F14" i="6"/>
  <c r="F11" i="6"/>
  <c r="F10" i="6"/>
  <c r="F8" i="6"/>
  <c r="F7" i="6"/>
  <c r="F6" i="6"/>
  <c r="E15" i="6"/>
  <c r="E14" i="6"/>
  <c r="E11" i="6"/>
  <c r="E10" i="6"/>
  <c r="E8" i="6"/>
  <c r="E7" i="6"/>
  <c r="E6" i="6"/>
  <c r="E5" i="6" s="1"/>
  <c r="J5" i="28" s="1"/>
  <c r="F29" i="6"/>
  <c r="E29" i="6"/>
  <c r="F5" i="6"/>
  <c r="BD35" i="28"/>
  <c r="BC35" i="28"/>
  <c r="BD34" i="28"/>
  <c r="BC34" i="28"/>
  <c r="BD33" i="28"/>
  <c r="BC33" i="28"/>
  <c r="BD32" i="28"/>
  <c r="BC32" i="28"/>
  <c r="BD31" i="28"/>
  <c r="BC31" i="28"/>
  <c r="BD30" i="28"/>
  <c r="BC30" i="28"/>
  <c r="BD29" i="28"/>
  <c r="BC29" i="28"/>
  <c r="BD28" i="28"/>
  <c r="BC28" i="28"/>
  <c r="BD27" i="28"/>
  <c r="BC27" i="28"/>
  <c r="BD26" i="28"/>
  <c r="BC26" i="28"/>
  <c r="BD25" i="28"/>
  <c r="BC25" i="28"/>
  <c r="BD24" i="28"/>
  <c r="BC24" i="28"/>
  <c r="BD23" i="28"/>
  <c r="BC23" i="28"/>
  <c r="BD22" i="28"/>
  <c r="BC22" i="28"/>
  <c r="BD21" i="28"/>
  <c r="BC21" i="28"/>
  <c r="BD20" i="28"/>
  <c r="BC20" i="28"/>
  <c r="BD19" i="28"/>
  <c r="BC19" i="28"/>
  <c r="BD18" i="28"/>
  <c r="BC18" i="28"/>
  <c r="BD17" i="28"/>
  <c r="BC17" i="28"/>
  <c r="BD16" i="28"/>
  <c r="BC16" i="28"/>
  <c r="BD15" i="28"/>
  <c r="BC15" i="28"/>
  <c r="BD14" i="28"/>
  <c r="BC14" i="28"/>
  <c r="BD13" i="28"/>
  <c r="BC13" i="28"/>
  <c r="BD12" i="28"/>
  <c r="BC12" i="28"/>
  <c r="BD11" i="28"/>
  <c r="BC11" i="28"/>
  <c r="BD10" i="28"/>
  <c r="BC10" i="28"/>
  <c r="BD9" i="28"/>
  <c r="BC9" i="28"/>
  <c r="BD8" i="28"/>
  <c r="BC8" i="28"/>
  <c r="BD7" i="28"/>
  <c r="BC7" i="28"/>
  <c r="BD6" i="28"/>
  <c r="BC6" i="28"/>
  <c r="BD5" i="28"/>
  <c r="BC5" i="28"/>
  <c r="BD4" i="28"/>
  <c r="BC4" i="28"/>
  <c r="BB4" i="28"/>
  <c r="BA4" i="28"/>
  <c r="AZ4" i="28"/>
  <c r="BD3" i="28"/>
  <c r="BC3" i="28"/>
  <c r="BB3" i="28"/>
  <c r="BA3" i="28"/>
  <c r="AZ3" i="28"/>
  <c r="AY35" i="28"/>
  <c r="AX35" i="28"/>
  <c r="AY34" i="28"/>
  <c r="AX34" i="28"/>
  <c r="AY33" i="28"/>
  <c r="AX33" i="28"/>
  <c r="AY32" i="28"/>
  <c r="AX32" i="28"/>
  <c r="AY31" i="28"/>
  <c r="AX31" i="28"/>
  <c r="AY30" i="28"/>
  <c r="AX30" i="28"/>
  <c r="AY29" i="28"/>
  <c r="AX29" i="28"/>
  <c r="AY28" i="28"/>
  <c r="AX28" i="28"/>
  <c r="AY27" i="28"/>
  <c r="AX27" i="28"/>
  <c r="AY26" i="28"/>
  <c r="AX26" i="28"/>
  <c r="AY25" i="28"/>
  <c r="AX25" i="28"/>
  <c r="AY24" i="28"/>
  <c r="AX24" i="28"/>
  <c r="AY23" i="28"/>
  <c r="AX23" i="28"/>
  <c r="AY22" i="28"/>
  <c r="AX22" i="28"/>
  <c r="AY21" i="28"/>
  <c r="AX21" i="28"/>
  <c r="AY20" i="28"/>
  <c r="AX20" i="28"/>
  <c r="AY19" i="28"/>
  <c r="AX19" i="28"/>
  <c r="AY18" i="28"/>
  <c r="AX18" i="28"/>
  <c r="AY17" i="28"/>
  <c r="AX17" i="28"/>
  <c r="AY16" i="28"/>
  <c r="AX16" i="28"/>
  <c r="AY15" i="28"/>
  <c r="AX15" i="28"/>
  <c r="AY14" i="28"/>
  <c r="AX14" i="28"/>
  <c r="AY13" i="28"/>
  <c r="AX13" i="28"/>
  <c r="AY12" i="28"/>
  <c r="AX12" i="28"/>
  <c r="AY11" i="28"/>
  <c r="AX11" i="28"/>
  <c r="AY10" i="28"/>
  <c r="AX10" i="28"/>
  <c r="AY9" i="28"/>
  <c r="AX9" i="28"/>
  <c r="AY8" i="28"/>
  <c r="AX8" i="28"/>
  <c r="AY7" i="28"/>
  <c r="AX7" i="28"/>
  <c r="AY6" i="28"/>
  <c r="AX6" i="28"/>
  <c r="AY5" i="28"/>
  <c r="AX5" i="28"/>
  <c r="AY4" i="28"/>
  <c r="AX4" i="28"/>
  <c r="AW4" i="28"/>
  <c r="AV4" i="28"/>
  <c r="AU4" i="28"/>
  <c r="AY3" i="28"/>
  <c r="AX3" i="28"/>
  <c r="AW3" i="28"/>
  <c r="AV3" i="28"/>
  <c r="AU3" i="28"/>
  <c r="AT35" i="28"/>
  <c r="AS35" i="28"/>
  <c r="AT34" i="28"/>
  <c r="AS34" i="28"/>
  <c r="AT33" i="28"/>
  <c r="AS33" i="28"/>
  <c r="AT32" i="28"/>
  <c r="AS32" i="28"/>
  <c r="AT31" i="28"/>
  <c r="AS31" i="28"/>
  <c r="AT30" i="28"/>
  <c r="AS30" i="28"/>
  <c r="AT29" i="28"/>
  <c r="AS29" i="28"/>
  <c r="AT28" i="28"/>
  <c r="AS28" i="28"/>
  <c r="AT27" i="28"/>
  <c r="AS27" i="28"/>
  <c r="AT26" i="28"/>
  <c r="AS26" i="28"/>
  <c r="AT25" i="28"/>
  <c r="AS25" i="28"/>
  <c r="AT24" i="28"/>
  <c r="AS24" i="28"/>
  <c r="AT23" i="28"/>
  <c r="AS23" i="28"/>
  <c r="AT22" i="28"/>
  <c r="AS22" i="28"/>
  <c r="AT21" i="28"/>
  <c r="AS21" i="28"/>
  <c r="AT20" i="28"/>
  <c r="AS20" i="28"/>
  <c r="AT19" i="28"/>
  <c r="AS19" i="28"/>
  <c r="AT18" i="28"/>
  <c r="AS18" i="28"/>
  <c r="AT17" i="28"/>
  <c r="AS17" i="28"/>
  <c r="AT16" i="28"/>
  <c r="AS16" i="28"/>
  <c r="AT15" i="28"/>
  <c r="AS15" i="28"/>
  <c r="AT14" i="28"/>
  <c r="AS14" i="28"/>
  <c r="AT13" i="28"/>
  <c r="AS13" i="28"/>
  <c r="AT12" i="28"/>
  <c r="AS12" i="28"/>
  <c r="AT11" i="28"/>
  <c r="AS11" i="28"/>
  <c r="AT10" i="28"/>
  <c r="AS10" i="28"/>
  <c r="AT9" i="28"/>
  <c r="AS9" i="28"/>
  <c r="AT8" i="28"/>
  <c r="AS8" i="28"/>
  <c r="AT7" i="28"/>
  <c r="AS7" i="28"/>
  <c r="AT6" i="28"/>
  <c r="AS6" i="28"/>
  <c r="AT5" i="28"/>
  <c r="AS5" i="28"/>
  <c r="AT4" i="28"/>
  <c r="AS4" i="28"/>
  <c r="AR4" i="28"/>
  <c r="AQ4" i="28"/>
  <c r="AP4" i="28"/>
  <c r="AT3" i="28"/>
  <c r="AS3" i="28"/>
  <c r="AR3" i="28"/>
  <c r="AQ3" i="28"/>
  <c r="AP3" i="28"/>
  <c r="AE35" i="28"/>
  <c r="AD35" i="28"/>
  <c r="AE34" i="28"/>
  <c r="AD34" i="28"/>
  <c r="AE33" i="28"/>
  <c r="AD33" i="28"/>
  <c r="AE32" i="28"/>
  <c r="AD32" i="28"/>
  <c r="AE31" i="28"/>
  <c r="AD31" i="28"/>
  <c r="AE30" i="28"/>
  <c r="AD30" i="28"/>
  <c r="AE29" i="28"/>
  <c r="AD29" i="28"/>
  <c r="AE28" i="28"/>
  <c r="AD28" i="28"/>
  <c r="AE27" i="28"/>
  <c r="AD27" i="28"/>
  <c r="AE26" i="28"/>
  <c r="AD26" i="28"/>
  <c r="AE25" i="28"/>
  <c r="AD25" i="28"/>
  <c r="AE24" i="28"/>
  <c r="AD24" i="28"/>
  <c r="AE23" i="28"/>
  <c r="AD23" i="28"/>
  <c r="AE22" i="28"/>
  <c r="AD22" i="28"/>
  <c r="AE21" i="28"/>
  <c r="AD21" i="28"/>
  <c r="AE20" i="28"/>
  <c r="AD20" i="28"/>
  <c r="AE19" i="28"/>
  <c r="AD19" i="28"/>
  <c r="AE18" i="28"/>
  <c r="AD18" i="28"/>
  <c r="AE17" i="28"/>
  <c r="AD17" i="28"/>
  <c r="AE16" i="28"/>
  <c r="AD16" i="28"/>
  <c r="AE15" i="28"/>
  <c r="AD15" i="28"/>
  <c r="AE14" i="28"/>
  <c r="AD14" i="28"/>
  <c r="AE13" i="28"/>
  <c r="AD13" i="28"/>
  <c r="AE12" i="28"/>
  <c r="AD12" i="28"/>
  <c r="AE11" i="28"/>
  <c r="AD11" i="28"/>
  <c r="AE10" i="28"/>
  <c r="AD10" i="28"/>
  <c r="AE9" i="28"/>
  <c r="AD9" i="28"/>
  <c r="AE8" i="28"/>
  <c r="AD8" i="28"/>
  <c r="AE7" i="28"/>
  <c r="AD7" i="28"/>
  <c r="AE6" i="28"/>
  <c r="AD6" i="28"/>
  <c r="AE5" i="28"/>
  <c r="AD5" i="28"/>
  <c r="AE4" i="28"/>
  <c r="AD4" i="28"/>
  <c r="AC4" i="28"/>
  <c r="AB4" i="28"/>
  <c r="AA4" i="28"/>
  <c r="AE3" i="28"/>
  <c r="AD3" i="28"/>
  <c r="AC3" i="28"/>
  <c r="AB3" i="28"/>
  <c r="AA3" i="28"/>
  <c r="Z35" i="28"/>
  <c r="Y35" i="28"/>
  <c r="Z34" i="28"/>
  <c r="Y34" i="28"/>
  <c r="Z33" i="28"/>
  <c r="Y33" i="28"/>
  <c r="Z32" i="28"/>
  <c r="Y32" i="28"/>
  <c r="Z31" i="28"/>
  <c r="Y31" i="28"/>
  <c r="Z30" i="28"/>
  <c r="Y30" i="28"/>
  <c r="Z29" i="28"/>
  <c r="Y29" i="28"/>
  <c r="Z28" i="28"/>
  <c r="Y28" i="28"/>
  <c r="Z27" i="28"/>
  <c r="Y27" i="28"/>
  <c r="Z26" i="28"/>
  <c r="Y26" i="28"/>
  <c r="Z25" i="28"/>
  <c r="Y25" i="28"/>
  <c r="Z24" i="28"/>
  <c r="Y24" i="28"/>
  <c r="Z23" i="28"/>
  <c r="Y23" i="28"/>
  <c r="Z22" i="28"/>
  <c r="Y22" i="28"/>
  <c r="Z21" i="28"/>
  <c r="Y21" i="28"/>
  <c r="Z20" i="28"/>
  <c r="Y20" i="28"/>
  <c r="Z19" i="28"/>
  <c r="Y19" i="28"/>
  <c r="Z18" i="28"/>
  <c r="Y18" i="28"/>
  <c r="Z17" i="28"/>
  <c r="Y17" i="28"/>
  <c r="Z16" i="28"/>
  <c r="Y16" i="28"/>
  <c r="Z15" i="28"/>
  <c r="Y15" i="28"/>
  <c r="Z14" i="28"/>
  <c r="Y14" i="28"/>
  <c r="Z13" i="28"/>
  <c r="Y13" i="28"/>
  <c r="Z12" i="28"/>
  <c r="Y12" i="28"/>
  <c r="Z11" i="28"/>
  <c r="Y11" i="28"/>
  <c r="Z10" i="28"/>
  <c r="Y10" i="28"/>
  <c r="Z9" i="28"/>
  <c r="Y9" i="28"/>
  <c r="Z8" i="28"/>
  <c r="Y8" i="28"/>
  <c r="Z7" i="28"/>
  <c r="Y7" i="28"/>
  <c r="Z6" i="28"/>
  <c r="Y6" i="28"/>
  <c r="Z5" i="28"/>
  <c r="Y5" i="28"/>
  <c r="Z4" i="28"/>
  <c r="Y4" i="28"/>
  <c r="X4" i="28"/>
  <c r="W4" i="28"/>
  <c r="V4" i="28"/>
  <c r="Z3" i="28"/>
  <c r="Y3" i="28"/>
  <c r="X3" i="28"/>
  <c r="W3" i="28"/>
  <c r="V3" i="28"/>
  <c r="U4" i="28"/>
  <c r="T4" i="28"/>
  <c r="S4" i="28"/>
  <c r="R4" i="28"/>
  <c r="Q4" i="28"/>
  <c r="U3" i="28"/>
  <c r="T3" i="28"/>
  <c r="S3" i="28"/>
  <c r="R3" i="28"/>
  <c r="Q3" i="28"/>
  <c r="U35" i="28"/>
  <c r="T35" i="28"/>
  <c r="U34" i="28"/>
  <c r="T34" i="28"/>
  <c r="U33" i="28"/>
  <c r="T33" i="28"/>
  <c r="U32" i="28"/>
  <c r="T32" i="28"/>
  <c r="U31" i="28"/>
  <c r="T31" i="28"/>
  <c r="U30" i="28"/>
  <c r="T30" i="28"/>
  <c r="U29" i="28"/>
  <c r="T29" i="28"/>
  <c r="U28" i="28"/>
  <c r="T28" i="28"/>
  <c r="U27" i="28"/>
  <c r="T27" i="28"/>
  <c r="U26" i="28"/>
  <c r="T26" i="28"/>
  <c r="U25" i="28"/>
  <c r="T25" i="28"/>
  <c r="U24" i="28"/>
  <c r="T24" i="28"/>
  <c r="U23" i="28"/>
  <c r="T23" i="28"/>
  <c r="U22" i="28"/>
  <c r="T22" i="28"/>
  <c r="U21" i="28"/>
  <c r="T21" i="28"/>
  <c r="U20" i="28"/>
  <c r="T20" i="28"/>
  <c r="U19" i="28"/>
  <c r="T19" i="28"/>
  <c r="U18" i="28"/>
  <c r="T18" i="28"/>
  <c r="U17" i="28"/>
  <c r="T17" i="28"/>
  <c r="U16" i="28"/>
  <c r="T16" i="28"/>
  <c r="U15" i="28"/>
  <c r="T15" i="28"/>
  <c r="U14" i="28"/>
  <c r="T14" i="28"/>
  <c r="U13" i="28"/>
  <c r="T13" i="28"/>
  <c r="U12" i="28"/>
  <c r="T12" i="28"/>
  <c r="U11" i="28"/>
  <c r="T11" i="28"/>
  <c r="U10" i="28"/>
  <c r="T10" i="28"/>
  <c r="U9" i="28"/>
  <c r="T9" i="28"/>
  <c r="U8" i="28"/>
  <c r="T8" i="28"/>
  <c r="U7" i="28"/>
  <c r="T7" i="28"/>
  <c r="U6" i="28"/>
  <c r="T6" i="28"/>
  <c r="U5" i="28"/>
  <c r="T5" i="28"/>
  <c r="V5" i="28"/>
  <c r="W5" i="28"/>
  <c r="V6" i="28"/>
  <c r="W6" i="28"/>
  <c r="V7" i="28"/>
  <c r="W7" i="28"/>
  <c r="V8" i="28"/>
  <c r="W8" i="28"/>
  <c r="V9" i="28"/>
  <c r="W9" i="28"/>
  <c r="V10" i="28"/>
  <c r="W10" i="28"/>
  <c r="V11" i="28"/>
  <c r="W11" i="28"/>
  <c r="V12" i="28"/>
  <c r="W12" i="28"/>
  <c r="V13" i="28"/>
  <c r="W13" i="28"/>
  <c r="V14" i="28"/>
  <c r="W14" i="28"/>
  <c r="V15" i="28"/>
  <c r="W15" i="28"/>
  <c r="V16" i="28"/>
  <c r="W16" i="28"/>
  <c r="V17" i="28"/>
  <c r="W17" i="28"/>
  <c r="V18" i="28"/>
  <c r="W18" i="28"/>
  <c r="V19" i="28"/>
  <c r="W19" i="28"/>
  <c r="V20" i="28"/>
  <c r="W20" i="28"/>
  <c r="V21" i="28"/>
  <c r="W21" i="28"/>
  <c r="V22" i="28"/>
  <c r="W22" i="28"/>
  <c r="V23" i="28"/>
  <c r="W23" i="28"/>
  <c r="V24" i="28"/>
  <c r="W24" i="28"/>
  <c r="V25" i="28"/>
  <c r="W25" i="28"/>
  <c r="V26" i="28"/>
  <c r="W26" i="28"/>
  <c r="V27" i="28"/>
  <c r="W27" i="28"/>
  <c r="V28" i="28"/>
  <c r="W28" i="28"/>
  <c r="V29" i="28"/>
  <c r="W29" i="28"/>
  <c r="V30" i="28"/>
  <c r="W30" i="28"/>
  <c r="V31" i="28"/>
  <c r="W31" i="28"/>
  <c r="V32" i="28"/>
  <c r="W32" i="28"/>
  <c r="V33" i="28"/>
  <c r="W33" i="28"/>
  <c r="V34" i="28"/>
  <c r="W34" i="28"/>
  <c r="V35" i="28"/>
  <c r="W35" i="28"/>
  <c r="K35" i="28"/>
  <c r="P3" i="28"/>
  <c r="O3" i="28"/>
  <c r="N3" i="28"/>
  <c r="M3" i="28"/>
  <c r="L3" i="28"/>
  <c r="N4" i="28"/>
  <c r="M4" i="28"/>
  <c r="L4" i="28"/>
  <c r="P4" i="28"/>
  <c r="O4" i="28"/>
  <c r="P35" i="28"/>
  <c r="O35" i="28"/>
  <c r="P34" i="28"/>
  <c r="O34" i="28"/>
  <c r="P33" i="28"/>
  <c r="O33" i="28"/>
  <c r="P32" i="28"/>
  <c r="O32" i="28"/>
  <c r="P31" i="28"/>
  <c r="O31" i="28"/>
  <c r="P30" i="28"/>
  <c r="O30" i="28"/>
  <c r="P29" i="28"/>
  <c r="O29" i="28"/>
  <c r="P28" i="28"/>
  <c r="O28" i="28"/>
  <c r="P27" i="28"/>
  <c r="O27" i="28"/>
  <c r="P26" i="28"/>
  <c r="O26" i="28"/>
  <c r="P25" i="28"/>
  <c r="O25" i="28"/>
  <c r="P24" i="28"/>
  <c r="O24" i="28"/>
  <c r="P23" i="28"/>
  <c r="O23" i="28"/>
  <c r="P22" i="28"/>
  <c r="O22" i="28"/>
  <c r="P21" i="28"/>
  <c r="O21" i="28"/>
  <c r="P20" i="28"/>
  <c r="O20" i="28"/>
  <c r="P19" i="28"/>
  <c r="O19" i="28"/>
  <c r="P18" i="28"/>
  <c r="O18" i="28"/>
  <c r="P17" i="28"/>
  <c r="O17" i="28"/>
  <c r="P16" i="28"/>
  <c r="O16" i="28"/>
  <c r="P15" i="28"/>
  <c r="O15" i="28"/>
  <c r="P14" i="28"/>
  <c r="O14" i="28"/>
  <c r="P13" i="28"/>
  <c r="O13" i="28"/>
  <c r="P12" i="28"/>
  <c r="O12" i="28"/>
  <c r="P11" i="28"/>
  <c r="O11" i="28"/>
  <c r="P10" i="28"/>
  <c r="O10" i="28"/>
  <c r="P9" i="28"/>
  <c r="O9" i="28"/>
  <c r="P8" i="28"/>
  <c r="O8" i="28"/>
  <c r="P7" i="28"/>
  <c r="O7" i="28"/>
  <c r="P6" i="28"/>
  <c r="O6" i="28"/>
  <c r="P5" i="28"/>
  <c r="O5" i="28"/>
  <c r="K3" i="28"/>
  <c r="J3" i="28"/>
  <c r="I3" i="28"/>
  <c r="H3" i="28"/>
  <c r="G3" i="28"/>
  <c r="D3" i="28"/>
  <c r="C3" i="28"/>
  <c r="B3" i="28"/>
  <c r="G4" i="28"/>
  <c r="J35" i="28"/>
  <c r="K34" i="28"/>
  <c r="J34" i="28"/>
  <c r="K33" i="28"/>
  <c r="J33" i="28"/>
  <c r="K32" i="28"/>
  <c r="J32" i="28"/>
  <c r="K31" i="28"/>
  <c r="J31" i="28"/>
  <c r="K30" i="28"/>
  <c r="J30" i="28"/>
  <c r="K29" i="28"/>
  <c r="J29" i="28"/>
  <c r="K28" i="28"/>
  <c r="J28" i="28"/>
  <c r="K27" i="28"/>
  <c r="J27" i="28"/>
  <c r="K26" i="28"/>
  <c r="J26" i="28"/>
  <c r="K25" i="28"/>
  <c r="J25" i="28"/>
  <c r="K24" i="28"/>
  <c r="J24" i="28"/>
  <c r="K23" i="28"/>
  <c r="J23" i="28"/>
  <c r="K22" i="28"/>
  <c r="J22" i="28"/>
  <c r="K21" i="28"/>
  <c r="J21" i="28"/>
  <c r="K20" i="28"/>
  <c r="J20" i="28"/>
  <c r="K19" i="28"/>
  <c r="J19" i="28"/>
  <c r="K18" i="28"/>
  <c r="J18" i="28"/>
  <c r="K17" i="28"/>
  <c r="J17" i="28"/>
  <c r="K16" i="28"/>
  <c r="J16" i="28"/>
  <c r="K15" i="28"/>
  <c r="J15" i="28"/>
  <c r="K14" i="28"/>
  <c r="J14" i="28"/>
  <c r="K13" i="28"/>
  <c r="J13" i="28"/>
  <c r="K12" i="28"/>
  <c r="J12" i="28"/>
  <c r="K11" i="28"/>
  <c r="J11" i="28"/>
  <c r="K10" i="28"/>
  <c r="J10" i="28"/>
  <c r="K9" i="28"/>
  <c r="J9" i="28"/>
  <c r="K8" i="28"/>
  <c r="J8" i="28"/>
  <c r="K7" i="28"/>
  <c r="J7" i="28"/>
  <c r="K6" i="28"/>
  <c r="J6" i="28"/>
  <c r="K5" i="28"/>
  <c r="K4" i="28"/>
  <c r="J4" i="28"/>
  <c r="F35" i="22"/>
  <c r="E35" i="22"/>
  <c r="F30" i="22"/>
  <c r="E30" i="22"/>
  <c r="F29" i="22"/>
  <c r="E29" i="22"/>
  <c r="F24" i="22"/>
  <c r="E24" i="22"/>
  <c r="F23" i="22"/>
  <c r="E23" i="22"/>
  <c r="F22" i="22"/>
  <c r="E22" i="22"/>
  <c r="F21" i="22"/>
  <c r="E21" i="22"/>
  <c r="F17" i="22"/>
  <c r="E17" i="22"/>
  <c r="F16" i="22"/>
  <c r="E16" i="22"/>
  <c r="F15" i="22"/>
  <c r="E15" i="22"/>
  <c r="F14" i="22"/>
  <c r="E14" i="22"/>
  <c r="F11" i="22"/>
  <c r="E11" i="22"/>
  <c r="F10" i="22"/>
  <c r="E10" i="22"/>
  <c r="F8" i="22"/>
  <c r="E8" i="22"/>
  <c r="F7" i="22"/>
  <c r="E7" i="22"/>
  <c r="F6" i="22"/>
  <c r="E6" i="22"/>
  <c r="F5" i="22"/>
  <c r="E5" i="22"/>
  <c r="C6" i="4"/>
  <c r="C5" i="4"/>
  <c r="F35" i="4"/>
  <c r="E35" i="4"/>
  <c r="F30" i="4"/>
  <c r="E30" i="4"/>
  <c r="F29" i="4"/>
  <c r="E29" i="4"/>
  <c r="F24" i="4"/>
  <c r="E24" i="4"/>
  <c r="F23" i="4"/>
  <c r="E23" i="4"/>
  <c r="F22" i="4"/>
  <c r="E22" i="4"/>
  <c r="F21" i="4"/>
  <c r="E21" i="4"/>
  <c r="F17" i="4"/>
  <c r="E17" i="4"/>
  <c r="F16" i="4"/>
  <c r="E16" i="4"/>
  <c r="F15" i="4"/>
  <c r="E15" i="4"/>
  <c r="F14" i="4"/>
  <c r="E14" i="4"/>
  <c r="F11" i="4"/>
  <c r="E11" i="4"/>
  <c r="F10" i="4"/>
  <c r="E10" i="4"/>
  <c r="F8" i="4"/>
  <c r="E8" i="4"/>
  <c r="F7" i="4"/>
  <c r="E7" i="4"/>
  <c r="F6" i="4"/>
  <c r="E6" i="4"/>
  <c r="F5" i="4"/>
  <c r="E5" i="4"/>
  <c r="F35" i="20"/>
  <c r="E35" i="20"/>
  <c r="F30" i="20"/>
  <c r="E30" i="20"/>
  <c r="F29" i="20"/>
  <c r="E29" i="20"/>
  <c r="F24" i="20"/>
  <c r="E24" i="20"/>
  <c r="F23" i="20"/>
  <c r="E23" i="20"/>
  <c r="F22" i="20"/>
  <c r="E22" i="20"/>
  <c r="F21" i="20"/>
  <c r="E21" i="20"/>
  <c r="F17" i="20"/>
  <c r="E17" i="20"/>
  <c r="F16" i="20"/>
  <c r="E16" i="20"/>
  <c r="F15" i="20"/>
  <c r="E15" i="20"/>
  <c r="F14" i="20"/>
  <c r="E14" i="20"/>
  <c r="F11" i="20"/>
  <c r="E11" i="20"/>
  <c r="F10" i="20"/>
  <c r="E10" i="20"/>
  <c r="F8" i="20"/>
  <c r="E8" i="20"/>
  <c r="F7" i="20"/>
  <c r="E7" i="20"/>
  <c r="F6" i="20"/>
  <c r="E6" i="20"/>
  <c r="F5" i="20"/>
  <c r="E5" i="20"/>
  <c r="C35" i="27" l="1"/>
  <c r="AG35" i="28" s="1"/>
  <c r="B4" i="28"/>
  <c r="F3" i="28"/>
  <c r="E3" i="28"/>
  <c r="F35" i="28"/>
  <c r="F34" i="28"/>
  <c r="F33" i="28"/>
  <c r="F32" i="28"/>
  <c r="F31" i="28"/>
  <c r="F30" i="28"/>
  <c r="F29" i="28"/>
  <c r="F28" i="28"/>
  <c r="F27" i="28"/>
  <c r="F26" i="28"/>
  <c r="F25" i="28"/>
  <c r="F24" i="28"/>
  <c r="F23" i="28"/>
  <c r="F22" i="28"/>
  <c r="F21" i="28"/>
  <c r="F20" i="28"/>
  <c r="F19" i="28"/>
  <c r="F18" i="28"/>
  <c r="F17" i="28"/>
  <c r="F16" i="28"/>
  <c r="F15" i="28"/>
  <c r="F14" i="28"/>
  <c r="F13" i="28"/>
  <c r="F12" i="28"/>
  <c r="F11" i="28"/>
  <c r="F10" i="28"/>
  <c r="F9" i="28"/>
  <c r="F8" i="28"/>
  <c r="F7" i="28"/>
  <c r="F6" i="28"/>
  <c r="F5" i="28"/>
  <c r="E35" i="28"/>
  <c r="E34" i="28"/>
  <c r="E33" i="28"/>
  <c r="E32" i="28"/>
  <c r="E31" i="28"/>
  <c r="E30" i="28"/>
  <c r="E29" i="28"/>
  <c r="E28" i="28"/>
  <c r="E27" i="28"/>
  <c r="E26" i="28"/>
  <c r="E25" i="28"/>
  <c r="E24" i="28"/>
  <c r="E23" i="28"/>
  <c r="E22" i="28"/>
  <c r="E21" i="28"/>
  <c r="E20" i="28"/>
  <c r="E19" i="28"/>
  <c r="E18" i="28"/>
  <c r="E17" i="28"/>
  <c r="E16" i="28"/>
  <c r="E15" i="28"/>
  <c r="E14" i="28"/>
  <c r="E13" i="28"/>
  <c r="E12" i="28"/>
  <c r="E11" i="28"/>
  <c r="E10" i="28"/>
  <c r="E9" i="28"/>
  <c r="E8" i="28"/>
  <c r="E7" i="28"/>
  <c r="E6" i="28"/>
  <c r="E5" i="28"/>
  <c r="F4" i="28"/>
  <c r="E4" i="28"/>
  <c r="F35" i="3"/>
  <c r="E35" i="3"/>
  <c r="F30" i="3"/>
  <c r="E30" i="3"/>
  <c r="F29" i="3"/>
  <c r="E29" i="3"/>
  <c r="F24" i="3"/>
  <c r="E24" i="3"/>
  <c r="F23" i="3"/>
  <c r="E23" i="3"/>
  <c r="F22" i="3"/>
  <c r="E22" i="3"/>
  <c r="F21" i="3"/>
  <c r="E21" i="3"/>
  <c r="F17" i="3"/>
  <c r="E17" i="3"/>
  <c r="F16" i="3"/>
  <c r="E16" i="3"/>
  <c r="F15" i="3"/>
  <c r="E15" i="3"/>
  <c r="F14" i="3"/>
  <c r="E14" i="3"/>
  <c r="F11" i="3"/>
  <c r="E11" i="3"/>
  <c r="F10" i="3"/>
  <c r="E10" i="3"/>
  <c r="F8" i="3"/>
  <c r="E8" i="3"/>
  <c r="F7" i="3"/>
  <c r="E7" i="3"/>
  <c r="F6" i="3"/>
  <c r="E6" i="3"/>
  <c r="F5" i="3"/>
  <c r="E5" i="3"/>
  <c r="F23" i="5"/>
  <c r="F23" i="16"/>
  <c r="F23" i="19"/>
  <c r="F23" i="2"/>
  <c r="F23" i="17"/>
  <c r="E35" i="17"/>
  <c r="F35" i="17"/>
  <c r="F30" i="17"/>
  <c r="E30" i="17"/>
  <c r="F29" i="17"/>
  <c r="E29" i="17"/>
  <c r="F24" i="17"/>
  <c r="E24" i="17"/>
  <c r="E23" i="17"/>
  <c r="F22" i="17"/>
  <c r="E22" i="17"/>
  <c r="F21" i="17"/>
  <c r="E21" i="17"/>
  <c r="F17" i="17"/>
  <c r="E17" i="17"/>
  <c r="F16" i="17"/>
  <c r="E16" i="17"/>
  <c r="F15" i="17"/>
  <c r="E15" i="17"/>
  <c r="F14" i="17"/>
  <c r="E14" i="17"/>
  <c r="F11" i="17"/>
  <c r="E11" i="17"/>
  <c r="F10" i="17"/>
  <c r="E10" i="17"/>
  <c r="F8" i="17"/>
  <c r="E8" i="17"/>
  <c r="F7" i="17"/>
  <c r="E7" i="17"/>
  <c r="F6" i="17"/>
  <c r="E6" i="17"/>
  <c r="F5" i="17"/>
  <c r="E5" i="17"/>
  <c r="F35" i="2"/>
  <c r="E35" i="2"/>
  <c r="F30" i="2"/>
  <c r="E30" i="2"/>
  <c r="F29" i="2"/>
  <c r="E29" i="2"/>
  <c r="F24" i="2"/>
  <c r="E24" i="2"/>
  <c r="E23" i="2"/>
  <c r="F22" i="2"/>
  <c r="E22" i="2"/>
  <c r="F21" i="2"/>
  <c r="E21" i="2"/>
  <c r="F17" i="2"/>
  <c r="E17" i="2"/>
  <c r="F16" i="2"/>
  <c r="E16" i="2"/>
  <c r="F15" i="2"/>
  <c r="E15" i="2"/>
  <c r="F14" i="2"/>
  <c r="E14" i="2"/>
  <c r="F11" i="2"/>
  <c r="E11" i="2"/>
  <c r="F10" i="2"/>
  <c r="E10" i="2"/>
  <c r="F8" i="2"/>
  <c r="E8" i="2"/>
  <c r="F7" i="2"/>
  <c r="E7" i="2"/>
  <c r="F6" i="2"/>
  <c r="E6" i="2"/>
  <c r="F5" i="2"/>
  <c r="E5" i="2"/>
  <c r="F35" i="19"/>
  <c r="E35" i="19"/>
  <c r="F30" i="19"/>
  <c r="E30" i="19"/>
  <c r="F29" i="19"/>
  <c r="E29" i="19"/>
  <c r="F24" i="19"/>
  <c r="E24" i="19"/>
  <c r="E23" i="19"/>
  <c r="F22" i="19"/>
  <c r="E22" i="19"/>
  <c r="F21" i="19"/>
  <c r="E21" i="19"/>
  <c r="F17" i="19"/>
  <c r="E17" i="19"/>
  <c r="F16" i="19"/>
  <c r="E16" i="19"/>
  <c r="F15" i="19"/>
  <c r="E15" i="19"/>
  <c r="F14" i="19"/>
  <c r="E14" i="19"/>
  <c r="F11" i="19"/>
  <c r="E11" i="19"/>
  <c r="F10" i="19"/>
  <c r="E10" i="19"/>
  <c r="F8" i="19"/>
  <c r="E8" i="19"/>
  <c r="F7" i="19"/>
  <c r="E7" i="19"/>
  <c r="F6" i="19"/>
  <c r="E6" i="19"/>
  <c r="F5" i="19"/>
  <c r="E5" i="19"/>
  <c r="F35" i="16"/>
  <c r="F30" i="16"/>
  <c r="F24" i="16"/>
  <c r="F22" i="16"/>
  <c r="F21" i="16"/>
  <c r="F17" i="16"/>
  <c r="F16" i="16"/>
  <c r="F15" i="16"/>
  <c r="F14" i="16"/>
  <c r="F11" i="16"/>
  <c r="F10" i="16"/>
  <c r="F8" i="16"/>
  <c r="F7" i="16"/>
  <c r="F6" i="16"/>
  <c r="F29" i="16"/>
  <c r="F5" i="16"/>
  <c r="E35" i="16"/>
  <c r="E30" i="16"/>
  <c r="E29" i="16" s="1"/>
  <c r="E24" i="16"/>
  <c r="E23" i="16"/>
  <c r="E22" i="16"/>
  <c r="E21" i="16"/>
  <c r="E17" i="16"/>
  <c r="E16" i="16"/>
  <c r="E15" i="16"/>
  <c r="E14" i="16"/>
  <c r="E11" i="16"/>
  <c r="E10" i="16"/>
  <c r="E8" i="16"/>
  <c r="E7" i="16"/>
  <c r="E6" i="16"/>
  <c r="E5" i="16" s="1"/>
  <c r="E16" i="5"/>
  <c r="E35" i="5"/>
  <c r="E30" i="5"/>
  <c r="E29" i="5" s="1"/>
  <c r="E24" i="5"/>
  <c r="E23" i="5"/>
  <c r="E22" i="5"/>
  <c r="E21" i="5"/>
  <c r="E17" i="5"/>
  <c r="E15" i="5"/>
  <c r="E14" i="5"/>
  <c r="E11" i="5"/>
  <c r="E10" i="5"/>
  <c r="E8" i="5"/>
  <c r="E7" i="5"/>
  <c r="F8" i="5"/>
  <c r="E6" i="5"/>
  <c r="E5" i="5" s="1"/>
  <c r="F16" i="5"/>
  <c r="F35" i="5"/>
  <c r="F30" i="5"/>
  <c r="F29" i="5" s="1"/>
  <c r="F24" i="5"/>
  <c r="F21" i="5"/>
  <c r="F22" i="5"/>
  <c r="F17" i="5"/>
  <c r="F15" i="5"/>
  <c r="F14" i="5"/>
  <c r="F11" i="5"/>
  <c r="F10" i="5"/>
  <c r="F7" i="5"/>
  <c r="F6" i="5"/>
  <c r="F5" i="5" s="1"/>
  <c r="H16" i="5" l="1"/>
  <c r="D22" i="3"/>
  <c r="D24" i="3"/>
  <c r="D28" i="3"/>
  <c r="D34" i="3"/>
  <c r="D23" i="3"/>
  <c r="D21" i="3" s="1"/>
  <c r="D20" i="3"/>
  <c r="D19" i="3"/>
  <c r="D18" i="3"/>
  <c r="D17" i="3" s="1"/>
  <c r="D15" i="3"/>
  <c r="D10" i="3"/>
  <c r="D11" i="3"/>
  <c r="D7" i="3"/>
  <c r="D6" i="3" s="1"/>
  <c r="D5" i="3" s="1"/>
  <c r="C29" i="4"/>
  <c r="C16" i="4"/>
  <c r="C35" i="4" s="1"/>
  <c r="C34" i="4"/>
  <c r="C15" i="4"/>
  <c r="C11" i="4"/>
  <c r="C7" i="4"/>
  <c r="C30" i="4"/>
  <c r="B57" i="4"/>
  <c r="C57" i="4"/>
  <c r="D57" i="4"/>
  <c r="B34" i="4"/>
  <c r="B25" i="4"/>
  <c r="B21" i="4"/>
  <c r="B17" i="4"/>
  <c r="B15" i="4"/>
  <c r="B6" i="4"/>
  <c r="D16" i="3" l="1"/>
  <c r="AV35" i="28"/>
  <c r="AV34" i="28"/>
  <c r="AU34" i="28"/>
  <c r="AW33" i="28"/>
  <c r="AV33" i="28"/>
  <c r="AU33" i="28"/>
  <c r="AV32" i="28"/>
  <c r="AU32" i="28"/>
  <c r="AW31" i="28"/>
  <c r="AV31" i="28"/>
  <c r="AU31" i="28"/>
  <c r="AV30" i="28"/>
  <c r="AU30" i="28"/>
  <c r="AV29" i="28"/>
  <c r="AU29" i="28"/>
  <c r="AW28" i="28"/>
  <c r="AV28" i="28"/>
  <c r="AU28" i="28"/>
  <c r="AW27" i="28"/>
  <c r="AV27" i="28"/>
  <c r="AU27" i="28"/>
  <c r="AW26" i="28"/>
  <c r="AV26" i="28"/>
  <c r="AU26" i="28"/>
  <c r="AW25" i="28"/>
  <c r="AV25" i="28"/>
  <c r="AU25" i="28"/>
  <c r="AW24" i="28"/>
  <c r="AV24" i="28"/>
  <c r="AW23" i="28"/>
  <c r="AV23" i="28"/>
  <c r="AU23" i="28"/>
  <c r="AW22" i="28"/>
  <c r="AV22" i="28"/>
  <c r="AU22" i="28"/>
  <c r="AW21" i="28"/>
  <c r="AV21" i="28"/>
  <c r="AU21" i="28"/>
  <c r="AW20" i="28"/>
  <c r="AV20" i="28"/>
  <c r="AU20" i="28"/>
  <c r="AW19" i="28"/>
  <c r="AV19" i="28"/>
  <c r="AU19" i="28"/>
  <c r="AW18" i="28"/>
  <c r="AV18" i="28"/>
  <c r="AU18" i="28"/>
  <c r="AW17" i="28"/>
  <c r="AV17" i="28"/>
  <c r="AU17" i="28"/>
  <c r="AV16" i="28"/>
  <c r="AV15" i="28"/>
  <c r="AU15" i="28"/>
  <c r="AW14" i="28"/>
  <c r="AV14" i="28"/>
  <c r="AU14" i="28"/>
  <c r="AW13" i="28"/>
  <c r="AV13" i="28"/>
  <c r="AU13" i="28"/>
  <c r="AW12" i="28"/>
  <c r="AV12" i="28"/>
  <c r="AU12" i="28"/>
  <c r="AV11" i="28"/>
  <c r="AU11" i="28"/>
  <c r="AW10" i="28"/>
  <c r="AV10" i="28"/>
  <c r="AU10" i="28"/>
  <c r="AW9" i="28"/>
  <c r="AV9" i="28"/>
  <c r="AU9" i="28"/>
  <c r="AU8" i="28"/>
  <c r="AV7" i="28"/>
  <c r="AU7" i="28"/>
  <c r="AV6" i="28"/>
  <c r="AU6" i="28"/>
  <c r="AV5" i="28"/>
  <c r="D34" i="4"/>
  <c r="AW34" i="28" s="1"/>
  <c r="D30" i="4"/>
  <c r="AW30" i="28" s="1"/>
  <c r="D15" i="4"/>
  <c r="AW15" i="28" s="1"/>
  <c r="D11" i="4"/>
  <c r="AW11" i="28" s="1"/>
  <c r="D7" i="4"/>
  <c r="AW7" i="28" s="1"/>
  <c r="D35" i="16"/>
  <c r="C35" i="16"/>
  <c r="M35" i="28" s="1"/>
  <c r="B24" i="4"/>
  <c r="AU24" i="28" s="1"/>
  <c r="AW32" i="28"/>
  <c r="BA5" i="28"/>
  <c r="N35" i="28"/>
  <c r="L35" i="28"/>
  <c r="N33" i="28"/>
  <c r="M33" i="28"/>
  <c r="L33" i="28"/>
  <c r="N32" i="28"/>
  <c r="M32" i="28"/>
  <c r="L32" i="28"/>
  <c r="N31" i="28"/>
  <c r="M31" i="28"/>
  <c r="L31" i="28"/>
  <c r="N30" i="28"/>
  <c r="M30" i="28"/>
  <c r="L30" i="28"/>
  <c r="N29" i="28"/>
  <c r="M29" i="28"/>
  <c r="L29" i="28"/>
  <c r="N28" i="28"/>
  <c r="M28" i="28"/>
  <c r="L28" i="28"/>
  <c r="N27" i="28"/>
  <c r="M27" i="28"/>
  <c r="L27" i="28"/>
  <c r="N26" i="28"/>
  <c r="M26" i="28"/>
  <c r="L26" i="28"/>
  <c r="N25" i="28"/>
  <c r="M25" i="28"/>
  <c r="L25" i="28"/>
  <c r="N24" i="28"/>
  <c r="M24" i="28"/>
  <c r="L24" i="28"/>
  <c r="N23" i="28"/>
  <c r="M23" i="28"/>
  <c r="L23" i="28"/>
  <c r="N22" i="28"/>
  <c r="M22" i="28"/>
  <c r="L22" i="28"/>
  <c r="N21" i="28"/>
  <c r="M21" i="28"/>
  <c r="L21" i="28"/>
  <c r="N20" i="28"/>
  <c r="M20" i="28"/>
  <c r="L20" i="28"/>
  <c r="N19" i="28"/>
  <c r="M19" i="28"/>
  <c r="L19" i="28"/>
  <c r="N18" i="28"/>
  <c r="M18" i="28"/>
  <c r="L18" i="28"/>
  <c r="N17" i="28"/>
  <c r="M17" i="28"/>
  <c r="L17" i="28"/>
  <c r="N16" i="28"/>
  <c r="M16" i="28"/>
  <c r="L16" i="28"/>
  <c r="N15" i="28"/>
  <c r="M15" i="28"/>
  <c r="L15" i="28"/>
  <c r="N14" i="28"/>
  <c r="M14" i="28"/>
  <c r="L14" i="28"/>
  <c r="N13" i="28"/>
  <c r="M13" i="28"/>
  <c r="L13" i="28"/>
  <c r="N12" i="28"/>
  <c r="M12" i="28"/>
  <c r="L12" i="28"/>
  <c r="N11" i="28"/>
  <c r="M11" i="28"/>
  <c r="L11" i="28"/>
  <c r="N10" i="28"/>
  <c r="M10" i="28"/>
  <c r="L10" i="28"/>
  <c r="N9" i="28"/>
  <c r="M9" i="28"/>
  <c r="L9" i="28"/>
  <c r="N8" i="28"/>
  <c r="M8" i="28"/>
  <c r="L8" i="28"/>
  <c r="N7" i="28"/>
  <c r="M7" i="28"/>
  <c r="L7" i="28"/>
  <c r="N6" i="28"/>
  <c r="M6" i="28"/>
  <c r="L6" i="28"/>
  <c r="N5" i="28"/>
  <c r="M5" i="28"/>
  <c r="L5" i="28"/>
  <c r="D34" i="16"/>
  <c r="C17" i="16"/>
  <c r="C16" i="16" s="1"/>
  <c r="B35" i="16"/>
  <c r="D32" i="16"/>
  <c r="D29" i="16" s="1"/>
  <c r="D21" i="16"/>
  <c r="C21" i="16"/>
  <c r="D25" i="16"/>
  <c r="D24" i="16" s="1"/>
  <c r="C25" i="16"/>
  <c r="D6" i="16"/>
  <c r="D15" i="16"/>
  <c r="D17" i="16"/>
  <c r="C29" i="16"/>
  <c r="C34" i="16"/>
  <c r="C15" i="16"/>
  <c r="C24" i="16"/>
  <c r="C6" i="16"/>
  <c r="C32" i="16"/>
  <c r="B24" i="16"/>
  <c r="B25" i="16"/>
  <c r="B21" i="16"/>
  <c r="B19" i="16"/>
  <c r="B17" i="16"/>
  <c r="B16" i="16" s="1"/>
  <c r="B15" i="16"/>
  <c r="B6" i="16"/>
  <c r="B5" i="16" s="1"/>
  <c r="D5" i="16"/>
  <c r="H35" i="28"/>
  <c r="I34" i="28"/>
  <c r="H34" i="28"/>
  <c r="H33" i="28"/>
  <c r="G33" i="28"/>
  <c r="I32" i="28"/>
  <c r="H32" i="28"/>
  <c r="G32" i="28"/>
  <c r="I31" i="28"/>
  <c r="H31" i="28"/>
  <c r="G31" i="28"/>
  <c r="I30" i="28"/>
  <c r="H30" i="28"/>
  <c r="G30" i="28"/>
  <c r="H29" i="28"/>
  <c r="G29" i="28"/>
  <c r="I28" i="28"/>
  <c r="H28" i="28"/>
  <c r="G28" i="28"/>
  <c r="I27" i="28"/>
  <c r="H27" i="28"/>
  <c r="G27" i="28"/>
  <c r="I26" i="28"/>
  <c r="H26" i="28"/>
  <c r="G26" i="28"/>
  <c r="I25" i="28"/>
  <c r="H25" i="28"/>
  <c r="I24" i="28"/>
  <c r="H24" i="28"/>
  <c r="I23" i="28"/>
  <c r="H23" i="28"/>
  <c r="G23" i="28"/>
  <c r="I22" i="28"/>
  <c r="H22" i="28"/>
  <c r="G22" i="28"/>
  <c r="H21" i="28"/>
  <c r="I20" i="28"/>
  <c r="H20" i="28"/>
  <c r="G20" i="28"/>
  <c r="I19" i="28"/>
  <c r="H19" i="28"/>
  <c r="G19" i="28"/>
  <c r="I18" i="28"/>
  <c r="H18" i="28"/>
  <c r="G18" i="28"/>
  <c r="H17" i="28"/>
  <c r="H16" i="28"/>
  <c r="H15" i="28"/>
  <c r="H14" i="28"/>
  <c r="G14" i="28"/>
  <c r="H13" i="28"/>
  <c r="G13" i="28"/>
  <c r="H12" i="28"/>
  <c r="G12" i="28"/>
  <c r="H11" i="28"/>
  <c r="G11" i="28"/>
  <c r="H10" i="28"/>
  <c r="G10" i="28"/>
  <c r="H9" i="28"/>
  <c r="G9" i="28"/>
  <c r="I8" i="28"/>
  <c r="H8" i="28"/>
  <c r="G8" i="28"/>
  <c r="I7" i="28"/>
  <c r="H7" i="28"/>
  <c r="G7" i="28"/>
  <c r="H6" i="28"/>
  <c r="H5" i="28"/>
  <c r="I4" i="28"/>
  <c r="H4" i="28"/>
  <c r="B34" i="6"/>
  <c r="G34" i="28" s="1"/>
  <c r="B25" i="6"/>
  <c r="G25" i="28" s="1"/>
  <c r="B21" i="6"/>
  <c r="G21" i="28" s="1"/>
  <c r="B17" i="6"/>
  <c r="G17" i="28" s="1"/>
  <c r="B15" i="6"/>
  <c r="G15" i="28" s="1"/>
  <c r="B6" i="6"/>
  <c r="G6" i="28" s="1"/>
  <c r="D17" i="6"/>
  <c r="D12" i="6"/>
  <c r="D21" i="6"/>
  <c r="D13" i="6"/>
  <c r="D9" i="6"/>
  <c r="D33" i="6"/>
  <c r="D14" i="6"/>
  <c r="D10" i="6"/>
  <c r="D15" i="6"/>
  <c r="D11" i="6"/>
  <c r="I9" i="28" l="1"/>
  <c r="D6" i="6"/>
  <c r="I6" i="28" s="1"/>
  <c r="I11" i="28"/>
  <c r="I13" i="28"/>
  <c r="I15" i="28"/>
  <c r="I21" i="28"/>
  <c r="I10" i="28"/>
  <c r="I12" i="28"/>
  <c r="I14" i="28"/>
  <c r="I17" i="28"/>
  <c r="I33" i="28"/>
  <c r="D29" i="6"/>
  <c r="I29" i="28" s="1"/>
  <c r="B5" i="6"/>
  <c r="G5" i="28" s="1"/>
  <c r="D29" i="4"/>
  <c r="D6" i="4"/>
  <c r="B16" i="4"/>
  <c r="B5" i="4"/>
  <c r="AU5" i="28" s="1"/>
  <c r="C5" i="16"/>
  <c r="D16" i="16"/>
  <c r="B24" i="6"/>
  <c r="G24" i="28" s="1"/>
  <c r="S35" i="28"/>
  <c r="R35" i="28"/>
  <c r="Q35" i="28"/>
  <c r="S33" i="28"/>
  <c r="R33" i="28"/>
  <c r="Q33" i="28"/>
  <c r="S32" i="28"/>
  <c r="R32" i="28"/>
  <c r="Q32" i="28"/>
  <c r="S31" i="28"/>
  <c r="R31" i="28"/>
  <c r="Q31" i="28"/>
  <c r="S30" i="28"/>
  <c r="R30" i="28"/>
  <c r="Q30" i="28"/>
  <c r="S29" i="28"/>
  <c r="R29" i="28"/>
  <c r="Q29" i="28"/>
  <c r="S28" i="28"/>
  <c r="R28" i="28"/>
  <c r="Q28" i="28"/>
  <c r="S27" i="28"/>
  <c r="R27" i="28"/>
  <c r="Q27" i="28"/>
  <c r="S26" i="28"/>
  <c r="R26" i="28"/>
  <c r="Q26" i="28"/>
  <c r="S25" i="28"/>
  <c r="R25" i="28"/>
  <c r="Q25" i="28"/>
  <c r="S24" i="28"/>
  <c r="R24" i="28"/>
  <c r="Q24" i="28"/>
  <c r="S23" i="28"/>
  <c r="R23" i="28"/>
  <c r="Q23" i="28"/>
  <c r="S22" i="28"/>
  <c r="R22" i="28"/>
  <c r="Q22" i="28"/>
  <c r="S21" i="28"/>
  <c r="R21" i="28"/>
  <c r="Q21" i="28"/>
  <c r="S20" i="28"/>
  <c r="R20" i="28"/>
  <c r="Q20" i="28"/>
  <c r="S19" i="28"/>
  <c r="R19" i="28"/>
  <c r="Q19" i="28"/>
  <c r="S18" i="28"/>
  <c r="R18" i="28"/>
  <c r="Q18" i="28"/>
  <c r="S17" i="28"/>
  <c r="R17" i="28"/>
  <c r="Q17" i="28"/>
  <c r="S16" i="28"/>
  <c r="R16" i="28"/>
  <c r="Q16" i="28"/>
  <c r="S15" i="28"/>
  <c r="R15" i="28"/>
  <c r="Q15" i="28"/>
  <c r="S14" i="28"/>
  <c r="R14" i="28"/>
  <c r="Q14" i="28"/>
  <c r="S13" i="28"/>
  <c r="R13" i="28"/>
  <c r="Q13" i="28"/>
  <c r="S12" i="28"/>
  <c r="R12" i="28"/>
  <c r="Q12" i="28"/>
  <c r="S11" i="28"/>
  <c r="R11" i="28"/>
  <c r="Q11" i="28"/>
  <c r="S10" i="28"/>
  <c r="R10" i="28"/>
  <c r="Q10" i="28"/>
  <c r="S9" i="28"/>
  <c r="R9" i="28"/>
  <c r="Q9" i="28"/>
  <c r="S8" i="28"/>
  <c r="R8" i="28"/>
  <c r="Q8" i="28"/>
  <c r="S7" i="28"/>
  <c r="R7" i="28"/>
  <c r="Q7" i="28"/>
  <c r="S6" i="28"/>
  <c r="R6" i="28"/>
  <c r="Q6" i="28"/>
  <c r="S5" i="28"/>
  <c r="R5" i="28"/>
  <c r="Q5" i="28"/>
  <c r="D25" i="19"/>
  <c r="C25" i="19"/>
  <c r="C24" i="19" s="1"/>
  <c r="C16" i="19" s="1"/>
  <c r="C17" i="19"/>
  <c r="C6" i="19"/>
  <c r="B34" i="19"/>
  <c r="C34" i="19"/>
  <c r="C13" i="19"/>
  <c r="C12" i="19"/>
  <c r="C11" i="19" s="1"/>
  <c r="C5" i="19" s="1"/>
  <c r="C21" i="19"/>
  <c r="D17" i="19"/>
  <c r="D20" i="19"/>
  <c r="C20" i="19"/>
  <c r="D6" i="19"/>
  <c r="D5" i="19" s="1"/>
  <c r="D12" i="19"/>
  <c r="D13" i="19"/>
  <c r="D11" i="19" s="1"/>
  <c r="D15" i="19"/>
  <c r="D21" i="19"/>
  <c r="D24" i="19"/>
  <c r="D34" i="19"/>
  <c r="C15" i="19"/>
  <c r="B25" i="19"/>
  <c r="B24" i="19" s="1"/>
  <c r="B21" i="19"/>
  <c r="B17" i="19"/>
  <c r="B15" i="19"/>
  <c r="B6" i="19"/>
  <c r="B5" i="19" s="1"/>
  <c r="AC35" i="28"/>
  <c r="AB35" i="28"/>
  <c r="AC34" i="28"/>
  <c r="AB34" i="28"/>
  <c r="AC33" i="28"/>
  <c r="AB33" i="28"/>
  <c r="AA33" i="28"/>
  <c r="AC32" i="28"/>
  <c r="AB32" i="28"/>
  <c r="AA32" i="28"/>
  <c r="AC31" i="28"/>
  <c r="AB31" i="28"/>
  <c r="AA31" i="28"/>
  <c r="AC30" i="28"/>
  <c r="AB30" i="28"/>
  <c r="AA30" i="28"/>
  <c r="AC29" i="28"/>
  <c r="AB29" i="28"/>
  <c r="AA29" i="28"/>
  <c r="AC28" i="28"/>
  <c r="AB28" i="28"/>
  <c r="AA28" i="28"/>
  <c r="AC27" i="28"/>
  <c r="AB27" i="28"/>
  <c r="AA27" i="28"/>
  <c r="AC26" i="28"/>
  <c r="AB26" i="28"/>
  <c r="AA26" i="28"/>
  <c r="AC25" i="28"/>
  <c r="AB25" i="28"/>
  <c r="AA25" i="28"/>
  <c r="AC24" i="28"/>
  <c r="AB24" i="28"/>
  <c r="AA24" i="28"/>
  <c r="AC23" i="28"/>
  <c r="AB23" i="28"/>
  <c r="AA23" i="28"/>
  <c r="AC22" i="28"/>
  <c r="AB22" i="28"/>
  <c r="AA22" i="28"/>
  <c r="AC21" i="28"/>
  <c r="AB21" i="28"/>
  <c r="AA21" i="28"/>
  <c r="AC20" i="28"/>
  <c r="AB20" i="28"/>
  <c r="AA20" i="28"/>
  <c r="AC19" i="28"/>
  <c r="AB19" i="28"/>
  <c r="AA19" i="28"/>
  <c r="AC18" i="28"/>
  <c r="AB18" i="28"/>
  <c r="AA18" i="28"/>
  <c r="AC17" i="28"/>
  <c r="AB17" i="28"/>
  <c r="AA17" i="28"/>
  <c r="AC16" i="28"/>
  <c r="AB16" i="28"/>
  <c r="AA16" i="28"/>
  <c r="AC15" i="28"/>
  <c r="AB15" i="28"/>
  <c r="AA15" i="28"/>
  <c r="AC14" i="28"/>
  <c r="AB14" i="28"/>
  <c r="AA14" i="28"/>
  <c r="AC13" i="28"/>
  <c r="AB13" i="28"/>
  <c r="AA13" i="28"/>
  <c r="AC12" i="28"/>
  <c r="AB12" i="28"/>
  <c r="AA12" i="28"/>
  <c r="AC11" i="28"/>
  <c r="AB11" i="28"/>
  <c r="AA11" i="28"/>
  <c r="AC10" i="28"/>
  <c r="AB10" i="28"/>
  <c r="AA10" i="28"/>
  <c r="AC9" i="28"/>
  <c r="AB9" i="28"/>
  <c r="AA9" i="28"/>
  <c r="AC8" i="28"/>
  <c r="AB8" i="28"/>
  <c r="AA8" i="28"/>
  <c r="AC7" i="28"/>
  <c r="AB7" i="28"/>
  <c r="AA7" i="28"/>
  <c r="AC6" i="28"/>
  <c r="AB6" i="28"/>
  <c r="AA6" i="28"/>
  <c r="AC5" i="28"/>
  <c r="AB5" i="28"/>
  <c r="AA5" i="28"/>
  <c r="C16" i="17"/>
  <c r="C24" i="17"/>
  <c r="C21" i="17"/>
  <c r="C17" i="17"/>
  <c r="C6" i="17"/>
  <c r="C34" i="17"/>
  <c r="C5" i="17"/>
  <c r="B25" i="17"/>
  <c r="B24" i="17" s="1"/>
  <c r="B21" i="17"/>
  <c r="B17" i="17"/>
  <c r="B6" i="17"/>
  <c r="B5" i="17" s="1"/>
  <c r="B34" i="17"/>
  <c r="AA34" i="28" s="1"/>
  <c r="B34" i="20"/>
  <c r="B25" i="20"/>
  <c r="B24" i="20" s="1"/>
  <c r="B21" i="20"/>
  <c r="B17" i="20"/>
  <c r="B6" i="20"/>
  <c r="B5" i="20" s="1"/>
  <c r="AP5" i="28" s="1"/>
  <c r="AP21" i="28"/>
  <c r="AP34" i="28"/>
  <c r="D21" i="22"/>
  <c r="BA28" i="28"/>
  <c r="BB35" i="28"/>
  <c r="BA35" i="28"/>
  <c r="AZ35" i="28"/>
  <c r="BB34" i="28"/>
  <c r="BA34" i="28"/>
  <c r="AZ34" i="28"/>
  <c r="BB33" i="28"/>
  <c r="BA33" i="28"/>
  <c r="AZ33" i="28"/>
  <c r="BB32" i="28"/>
  <c r="BA32" i="28"/>
  <c r="AZ32" i="28"/>
  <c r="BB31" i="28"/>
  <c r="BA31" i="28"/>
  <c r="AZ31" i="28"/>
  <c r="BB30" i="28"/>
  <c r="BA30" i="28"/>
  <c r="AZ30" i="28"/>
  <c r="BB29" i="28"/>
  <c r="BA29" i="28"/>
  <c r="AZ29" i="28"/>
  <c r="BB28" i="28"/>
  <c r="AZ28" i="28"/>
  <c r="BB27" i="28"/>
  <c r="BA27" i="28"/>
  <c r="AZ27" i="28"/>
  <c r="BB26" i="28"/>
  <c r="BA26" i="28"/>
  <c r="AZ26" i="28"/>
  <c r="BB25" i="28"/>
  <c r="BA25" i="28"/>
  <c r="AZ25" i="28"/>
  <c r="BB24" i="28"/>
  <c r="BA24" i="28"/>
  <c r="AZ24" i="28"/>
  <c r="BB23" i="28"/>
  <c r="BA23" i="28"/>
  <c r="AZ23" i="28"/>
  <c r="BB22" i="28"/>
  <c r="BA22" i="28"/>
  <c r="AZ22" i="28"/>
  <c r="BB21" i="28"/>
  <c r="BA21" i="28"/>
  <c r="AZ21" i="28"/>
  <c r="BB20" i="28"/>
  <c r="BA20" i="28"/>
  <c r="AZ20" i="28"/>
  <c r="BB19" i="28"/>
  <c r="BA19" i="28"/>
  <c r="AZ19" i="28"/>
  <c r="BB18" i="28"/>
  <c r="BA18" i="28"/>
  <c r="AZ18" i="28"/>
  <c r="BB17" i="28"/>
  <c r="BA17" i="28"/>
  <c r="AZ17" i="28"/>
  <c r="BB16" i="28"/>
  <c r="BA16" i="28"/>
  <c r="AZ16" i="28"/>
  <c r="BB15" i="28"/>
  <c r="BA15" i="28"/>
  <c r="AZ15" i="28"/>
  <c r="BB14" i="28"/>
  <c r="BA14" i="28"/>
  <c r="AZ14" i="28"/>
  <c r="BB13" i="28"/>
  <c r="BA13" i="28"/>
  <c r="AZ13" i="28"/>
  <c r="BB12" i="28"/>
  <c r="BA12" i="28"/>
  <c r="AZ12" i="28"/>
  <c r="BB11" i="28"/>
  <c r="BA11" i="28"/>
  <c r="AZ11" i="28"/>
  <c r="BB10" i="28"/>
  <c r="BA10" i="28"/>
  <c r="AZ10" i="28"/>
  <c r="BB9" i="28"/>
  <c r="BA9" i="28"/>
  <c r="AZ9" i="28"/>
  <c r="BB8" i="28"/>
  <c r="BA8" i="28"/>
  <c r="AZ8" i="28"/>
  <c r="BB7" i="28"/>
  <c r="BA7" i="28"/>
  <c r="AZ7" i="28"/>
  <c r="BB6" i="28"/>
  <c r="BA6" i="28"/>
  <c r="AZ6" i="28"/>
  <c r="BB5" i="28"/>
  <c r="AZ5" i="28"/>
  <c r="D5" i="22"/>
  <c r="D6" i="22"/>
  <c r="D7" i="22"/>
  <c r="D8" i="22"/>
  <c r="D11" i="22"/>
  <c r="D17" i="22"/>
  <c r="D16" i="22" s="1"/>
  <c r="D35" i="22" s="1"/>
  <c r="D19" i="22"/>
  <c r="D34" i="22"/>
  <c r="B16" i="22"/>
  <c r="B24" i="22"/>
  <c r="B34" i="22"/>
  <c r="B25" i="22"/>
  <c r="B21" i="22"/>
  <c r="B17" i="22"/>
  <c r="B6" i="22"/>
  <c r="B5" i="22" s="1"/>
  <c r="B15" i="22"/>
  <c r="D4" i="28"/>
  <c r="C4" i="28"/>
  <c r="AR34" i="28"/>
  <c r="AQ34" i="28"/>
  <c r="AP33" i="28"/>
  <c r="AP32" i="28"/>
  <c r="AP31" i="28"/>
  <c r="AR30" i="28"/>
  <c r="AQ30" i="28"/>
  <c r="AP30" i="28"/>
  <c r="AP29" i="28"/>
  <c r="AR28" i="28"/>
  <c r="AQ28" i="28"/>
  <c r="AP28" i="28"/>
  <c r="AR27" i="28"/>
  <c r="AQ27" i="28"/>
  <c r="AP27" i="28"/>
  <c r="AR26" i="28"/>
  <c r="AQ26" i="28"/>
  <c r="AP26" i="28"/>
  <c r="AR23" i="28"/>
  <c r="AQ23" i="28"/>
  <c r="AP23" i="28"/>
  <c r="AR22" i="28"/>
  <c r="AQ22" i="28"/>
  <c r="AP22" i="28"/>
  <c r="AR20" i="28"/>
  <c r="AQ20" i="28"/>
  <c r="AP20" i="28"/>
  <c r="AP19" i="28"/>
  <c r="AP18" i="28"/>
  <c r="AP17" i="28"/>
  <c r="AR15" i="28"/>
  <c r="AQ15" i="28"/>
  <c r="AP15" i="28"/>
  <c r="AR14" i="28"/>
  <c r="AQ14" i="28"/>
  <c r="AP14" i="28"/>
  <c r="AR13" i="28"/>
  <c r="AQ13" i="28"/>
  <c r="AP13" i="28"/>
  <c r="AR12" i="28"/>
  <c r="AQ12" i="28"/>
  <c r="AP12" i="28"/>
  <c r="AR11" i="28"/>
  <c r="AQ11" i="28"/>
  <c r="AP11" i="28"/>
  <c r="AR10" i="28"/>
  <c r="AQ10" i="28"/>
  <c r="AP10" i="28"/>
  <c r="AR9" i="28"/>
  <c r="AQ9" i="28"/>
  <c r="AP9" i="28"/>
  <c r="AR8" i="28"/>
  <c r="AQ8" i="28"/>
  <c r="AP8" i="28"/>
  <c r="AR7" i="28"/>
  <c r="AQ7" i="28"/>
  <c r="AP7" i="28"/>
  <c r="B5" i="2"/>
  <c r="D56" i="20"/>
  <c r="D55" i="20"/>
  <c r="D54" i="20"/>
  <c r="C31" i="20" s="1"/>
  <c r="D53" i="20"/>
  <c r="D52" i="20"/>
  <c r="C25" i="20" s="1"/>
  <c r="C24" i="20" s="1"/>
  <c r="D51" i="20"/>
  <c r="D50" i="20"/>
  <c r="D49" i="20"/>
  <c r="D48" i="20"/>
  <c r="D47" i="20"/>
  <c r="C18" i="20" s="1"/>
  <c r="D46" i="20"/>
  <c r="C19" i="20" s="1"/>
  <c r="D44" i="20"/>
  <c r="D43" i="20"/>
  <c r="C6" i="20" s="1"/>
  <c r="C5" i="20" s="1"/>
  <c r="X33" i="28"/>
  <c r="X32" i="28"/>
  <c r="X31" i="28"/>
  <c r="X28" i="28"/>
  <c r="X26" i="28"/>
  <c r="X25" i="28"/>
  <c r="X23" i="28"/>
  <c r="X22" i="28"/>
  <c r="X20" i="28"/>
  <c r="X19" i="28"/>
  <c r="X18" i="28"/>
  <c r="X14" i="28"/>
  <c r="X13" i="28"/>
  <c r="X12" i="28"/>
  <c r="X9" i="28"/>
  <c r="D28" i="28"/>
  <c r="D23" i="28"/>
  <c r="D22" i="28"/>
  <c r="D20" i="28"/>
  <c r="C28" i="28"/>
  <c r="C23" i="28"/>
  <c r="C22" i="28"/>
  <c r="C20" i="28"/>
  <c r="B33" i="28"/>
  <c r="B32" i="28"/>
  <c r="B31" i="28"/>
  <c r="B30" i="28"/>
  <c r="B29" i="28"/>
  <c r="B28" i="28"/>
  <c r="B23" i="28"/>
  <c r="B22" i="28"/>
  <c r="B20" i="28"/>
  <c r="B19" i="28"/>
  <c r="B18" i="28"/>
  <c r="B14" i="28"/>
  <c r="D13" i="28"/>
  <c r="C13" i="28"/>
  <c r="B13" i="28"/>
  <c r="B10" i="28"/>
  <c r="B11" i="28"/>
  <c r="D12" i="28"/>
  <c r="B12" i="28"/>
  <c r="C12" i="28"/>
  <c r="B9" i="28"/>
  <c r="B8" i="28"/>
  <c r="B7" i="28"/>
  <c r="D5" i="6" l="1"/>
  <c r="I5" i="28" s="1"/>
  <c r="B16" i="6"/>
  <c r="G16" i="28" s="1"/>
  <c r="D16" i="6"/>
  <c r="B35" i="4"/>
  <c r="AU35" i="28" s="1"/>
  <c r="AU16" i="28"/>
  <c r="AW29" i="28"/>
  <c r="D16" i="4"/>
  <c r="AW6" i="28"/>
  <c r="D5" i="4"/>
  <c r="AW5" i="28" s="1"/>
  <c r="D16" i="19"/>
  <c r="D35" i="19" s="1"/>
  <c r="C35" i="19"/>
  <c r="B16" i="19"/>
  <c r="B35" i="19" s="1"/>
  <c r="C35" i="17"/>
  <c r="B16" i="17"/>
  <c r="B35" i="17" s="1"/>
  <c r="AA35" i="28" s="1"/>
  <c r="C17" i="20"/>
  <c r="AQ19" i="28"/>
  <c r="AP24" i="28"/>
  <c r="B16" i="20"/>
  <c r="B35" i="20" s="1"/>
  <c r="C21" i="20"/>
  <c r="AQ21" i="28" s="1"/>
  <c r="C32" i="20"/>
  <c r="AQ32" i="28" s="1"/>
  <c r="C33" i="20"/>
  <c r="AQ33" i="28" s="1"/>
  <c r="AP6" i="28"/>
  <c r="AQ5" i="28"/>
  <c r="AQ6" i="28"/>
  <c r="AQ18" i="28"/>
  <c r="AQ24" i="28"/>
  <c r="AQ25" i="28"/>
  <c r="AQ31" i="28"/>
  <c r="AP25" i="28"/>
  <c r="C34" i="3"/>
  <c r="C25" i="3"/>
  <c r="C21" i="3"/>
  <c r="C17" i="3"/>
  <c r="C15" i="3"/>
  <c r="C6" i="3"/>
  <c r="B6" i="3"/>
  <c r="B34" i="3"/>
  <c r="B28" i="3"/>
  <c r="B27" i="3"/>
  <c r="B26" i="3"/>
  <c r="B25" i="3"/>
  <c r="B21" i="3"/>
  <c r="B17" i="3"/>
  <c r="B15" i="3"/>
  <c r="B35" i="6" l="1"/>
  <c r="G35" i="28" s="1"/>
  <c r="I16" i="28"/>
  <c r="D35" i="6"/>
  <c r="I35" i="28" s="1"/>
  <c r="AW16" i="28"/>
  <c r="D35" i="4"/>
  <c r="AW35" i="28" s="1"/>
  <c r="C29" i="20"/>
  <c r="AQ29" i="28" s="1"/>
  <c r="AQ17" i="28"/>
  <c r="AP35" i="28"/>
  <c r="AP16" i="28"/>
  <c r="B35" i="22"/>
  <c r="B5" i="3"/>
  <c r="C5" i="3"/>
  <c r="C24" i="3"/>
  <c r="C16" i="3"/>
  <c r="D34" i="5"/>
  <c r="D34" i="28" s="1"/>
  <c r="D33" i="5"/>
  <c r="D33" i="28" s="1"/>
  <c r="D32" i="5"/>
  <c r="D32" i="28" s="1"/>
  <c r="D31" i="5"/>
  <c r="D31" i="28" s="1"/>
  <c r="D30" i="5"/>
  <c r="D30" i="28" s="1"/>
  <c r="D27" i="5"/>
  <c r="D27" i="28" s="1"/>
  <c r="D26" i="5"/>
  <c r="D26" i="28" s="1"/>
  <c r="D25" i="5"/>
  <c r="D25" i="28" s="1"/>
  <c r="D21" i="5"/>
  <c r="D21" i="28" s="1"/>
  <c r="D19" i="5"/>
  <c r="D19" i="28" s="1"/>
  <c r="D18" i="5"/>
  <c r="D18" i="28" s="1"/>
  <c r="D17" i="5"/>
  <c r="D15" i="5"/>
  <c r="D15" i="28" s="1"/>
  <c r="D14" i="5"/>
  <c r="D14" i="28" s="1"/>
  <c r="D11" i="5"/>
  <c r="D11" i="28" s="1"/>
  <c r="D10" i="5"/>
  <c r="D10" i="28" s="1"/>
  <c r="D9" i="5"/>
  <c r="D9" i="28" s="1"/>
  <c r="D8" i="5"/>
  <c r="D8" i="28" s="1"/>
  <c r="D7" i="5"/>
  <c r="D7" i="28" s="1"/>
  <c r="C8" i="5"/>
  <c r="C8" i="28" s="1"/>
  <c r="C33" i="5"/>
  <c r="C33" i="28" s="1"/>
  <c r="C34" i="5"/>
  <c r="C34" i="28" s="1"/>
  <c r="C32" i="5"/>
  <c r="C32" i="28" s="1"/>
  <c r="C31" i="5"/>
  <c r="C31" i="28" s="1"/>
  <c r="C30" i="5"/>
  <c r="C30" i="28" s="1"/>
  <c r="C27" i="5"/>
  <c r="C27" i="28" s="1"/>
  <c r="C26" i="5"/>
  <c r="C26" i="28" s="1"/>
  <c r="C25" i="5"/>
  <c r="C21" i="5"/>
  <c r="C21" i="28" s="1"/>
  <c r="C17" i="5"/>
  <c r="C17" i="28" s="1"/>
  <c r="C19" i="5"/>
  <c r="C19" i="28" s="1"/>
  <c r="C18" i="5"/>
  <c r="C18" i="28" s="1"/>
  <c r="C14" i="5"/>
  <c r="C14" i="28" s="1"/>
  <c r="C11" i="5"/>
  <c r="C11" i="28" s="1"/>
  <c r="C10" i="5"/>
  <c r="C10" i="28" s="1"/>
  <c r="C9" i="5"/>
  <c r="C9" i="28" s="1"/>
  <c r="B25" i="5"/>
  <c r="B25" i="28" s="1"/>
  <c r="B17" i="5"/>
  <c r="B17" i="28" s="1"/>
  <c r="B6" i="5"/>
  <c r="B6" i="28" s="1"/>
  <c r="E55" i="2"/>
  <c r="D34" i="2" s="1"/>
  <c r="X34" i="28" s="1"/>
  <c r="E54" i="2"/>
  <c r="E53" i="2"/>
  <c r="D27" i="2" s="1"/>
  <c r="X27" i="28" s="1"/>
  <c r="E52" i="2"/>
  <c r="D24" i="2" s="1"/>
  <c r="X24" i="28" s="1"/>
  <c r="E51" i="2"/>
  <c r="E50" i="2"/>
  <c r="D17" i="2" s="1"/>
  <c r="X17" i="28" s="1"/>
  <c r="E49" i="2"/>
  <c r="D15" i="2" s="1"/>
  <c r="X15" i="28" s="1"/>
  <c r="E48" i="2"/>
  <c r="D11" i="2" s="1"/>
  <c r="X11" i="28" s="1"/>
  <c r="E47" i="2"/>
  <c r="D10" i="2" s="1"/>
  <c r="X10" i="28" s="1"/>
  <c r="E46" i="2"/>
  <c r="E45" i="2"/>
  <c r="D55" i="2"/>
  <c r="C34" i="2" s="1"/>
  <c r="D54" i="2"/>
  <c r="D53" i="2"/>
  <c r="D52" i="2"/>
  <c r="C24" i="2" s="1"/>
  <c r="D51" i="2"/>
  <c r="C21" i="2" s="1"/>
  <c r="D50" i="2"/>
  <c r="C17" i="2" s="1"/>
  <c r="D49" i="2"/>
  <c r="C15" i="2" s="1"/>
  <c r="D48" i="2"/>
  <c r="D47" i="2"/>
  <c r="C10" i="2" s="1"/>
  <c r="D46" i="2"/>
  <c r="D45" i="2"/>
  <c r="B27" i="2"/>
  <c r="B26" i="2"/>
  <c r="B25" i="2"/>
  <c r="B21" i="2"/>
  <c r="B17" i="2"/>
  <c r="B15" i="2"/>
  <c r="B6" i="2"/>
  <c r="C7" i="5"/>
  <c r="C7" i="28" s="1"/>
  <c r="B21" i="5"/>
  <c r="B21" i="28" s="1"/>
  <c r="B34" i="5"/>
  <c r="B34" i="28" s="1"/>
  <c r="B26" i="5"/>
  <c r="B26" i="28" s="1"/>
  <c r="B15" i="5"/>
  <c r="B15" i="28" s="1"/>
  <c r="B27" i="5"/>
  <c r="B27" i="28" s="1"/>
  <c r="C15" i="5"/>
  <c r="C15" i="28" s="1"/>
  <c r="B34" i="2"/>
  <c r="D21" i="2"/>
  <c r="X21" i="28" s="1"/>
  <c r="C27" i="2"/>
  <c r="D7" i="2"/>
  <c r="X7" i="28" s="1"/>
  <c r="D8" i="2"/>
  <c r="X8" i="28" s="1"/>
  <c r="D30" i="2"/>
  <c r="X30" i="28" s="1"/>
  <c r="C30" i="2"/>
  <c r="C11" i="2"/>
  <c r="C8" i="2"/>
  <c r="C7" i="2"/>
  <c r="D24" i="5" l="1"/>
  <c r="D24" i="28" s="1"/>
  <c r="D29" i="5"/>
  <c r="D29" i="28" s="1"/>
  <c r="C16" i="20"/>
  <c r="C35" i="20" s="1"/>
  <c r="AQ35" i="28" s="1"/>
  <c r="C24" i="5"/>
  <c r="C24" i="28" s="1"/>
  <c r="C25" i="28"/>
  <c r="D16" i="5"/>
  <c r="D16" i="28" s="1"/>
  <c r="D17" i="28"/>
  <c r="D29" i="2"/>
  <c r="X29" i="28" s="1"/>
  <c r="C35" i="3"/>
  <c r="B24" i="3"/>
  <c r="D6" i="5"/>
  <c r="C29" i="5"/>
  <c r="B24" i="5"/>
  <c r="B24" i="28" s="1"/>
  <c r="C29" i="2"/>
  <c r="C6" i="5"/>
  <c r="E56" i="2"/>
  <c r="D6" i="2"/>
  <c r="D56" i="2"/>
  <c r="B24" i="2"/>
  <c r="B16" i="5"/>
  <c r="B16" i="28" s="1"/>
  <c r="B5" i="5"/>
  <c r="B5" i="28" s="1"/>
  <c r="C16" i="2"/>
  <c r="C6" i="2"/>
  <c r="D16" i="2"/>
  <c r="X16" i="28" s="1"/>
  <c r="D35" i="3" l="1"/>
  <c r="AQ16" i="28"/>
  <c r="C16" i="5"/>
  <c r="C16" i="28" s="1"/>
  <c r="C29" i="28"/>
  <c r="D5" i="5"/>
  <c r="D6" i="28"/>
  <c r="C5" i="5"/>
  <c r="C5" i="28" s="1"/>
  <c r="C6" i="28"/>
  <c r="D5" i="2"/>
  <c r="X5" i="28" s="1"/>
  <c r="X6" i="28"/>
  <c r="B16" i="3"/>
  <c r="B16" i="2"/>
  <c r="B35" i="5"/>
  <c r="B35" i="28" s="1"/>
  <c r="C5" i="2"/>
  <c r="C35" i="5" l="1"/>
  <c r="C35" i="28" s="1"/>
  <c r="D5" i="28"/>
  <c r="D35" i="5"/>
  <c r="D35" i="28" s="1"/>
  <c r="D35" i="2"/>
  <c r="X35" i="28" s="1"/>
  <c r="B35" i="2"/>
  <c r="C35" i="2"/>
  <c r="H6" i="26" l="1"/>
  <c r="F6" i="26"/>
  <c r="C21" i="26"/>
  <c r="C20" i="26"/>
  <c r="E19" i="23"/>
  <c r="E20" i="23"/>
  <c r="E22" i="23" l="1"/>
  <c r="F44" i="20"/>
  <c r="F46" i="20"/>
  <c r="D19" i="20" s="1"/>
  <c r="F47" i="20"/>
  <c r="D18" i="20" s="1"/>
  <c r="F48" i="20"/>
  <c r="F49" i="20"/>
  <c r="F50" i="20"/>
  <c r="F51" i="20"/>
  <c r="F52" i="20"/>
  <c r="D25" i="20" s="1"/>
  <c r="D24" i="20" s="1"/>
  <c r="F53" i="20"/>
  <c r="F54" i="20"/>
  <c r="D31" i="20" s="1"/>
  <c r="F55" i="20"/>
  <c r="F56" i="20"/>
  <c r="F43" i="20"/>
  <c r="D17" i="20" l="1"/>
  <c r="D33" i="20"/>
  <c r="AR21" i="28"/>
  <c r="D21" i="20"/>
  <c r="AR32" i="28"/>
  <c r="D32" i="20"/>
  <c r="D29" i="20" s="1"/>
  <c r="D6" i="20"/>
  <c r="D5" i="20" s="1"/>
  <c r="AR31" i="28"/>
  <c r="AR24" i="28"/>
  <c r="AR25" i="28"/>
  <c r="AR33" i="28"/>
  <c r="AR19" i="28"/>
  <c r="D16" i="20" l="1"/>
  <c r="D35" i="20" s="1"/>
  <c r="AR5" i="28"/>
  <c r="AR6" i="28"/>
  <c r="AR29" i="28"/>
  <c r="AR18" i="28"/>
  <c r="AR17" i="28" l="1"/>
  <c r="B35" i="3"/>
  <c r="AR35" i="28" l="1"/>
  <c r="AR16" i="28"/>
</calcChain>
</file>

<file path=xl/comments1.xml><?xml version="1.0" encoding="utf-8"?>
<comments xmlns="http://schemas.openxmlformats.org/spreadsheetml/2006/main">
  <authors>
    <author>Kunz, Friedrich</author>
  </authors>
  <commentList>
    <comment ref="A19" authorId="0">
      <text>
        <r>
          <rPr>
            <b/>
            <sz val="8"/>
            <color indexed="81"/>
            <rFont val="Tahoma"/>
            <family val="2"/>
          </rPr>
          <t>Kunz, Friedrich:</t>
        </r>
        <r>
          <rPr>
            <sz val="8"/>
            <color indexed="81"/>
            <rFont val="Tahoma"/>
            <family val="2"/>
          </rPr>
          <t xml:space="preserve">
Wenn immer mit PSP, dann bitte noch Speicherwasser ohne PSP</t>
        </r>
      </text>
    </comment>
  </commentList>
</comments>
</file>

<file path=xl/sharedStrings.xml><?xml version="1.0" encoding="utf-8"?>
<sst xmlns="http://schemas.openxmlformats.org/spreadsheetml/2006/main" count="5708" uniqueCount="1317">
  <si>
    <t>Biomass</t>
  </si>
  <si>
    <t>Nuclear</t>
  </si>
  <si>
    <t>Solar</t>
  </si>
  <si>
    <t>Kraftwerkspark in Österreich</t>
  </si>
  <si>
    <t>Stichtag: 31. Dezember 2014</t>
  </si>
  <si>
    <t>(Datenstand: August 2015)</t>
  </si>
  <si>
    <t>Erzeugungskomponente / Kraftwerkstyp</t>
  </si>
  <si>
    <t>Zuordenbare und andere Kraftwerke</t>
  </si>
  <si>
    <t>Anzahl</t>
  </si>
  <si>
    <t>Leistung
in MW</t>
  </si>
  <si>
    <t>Erzeugung
in GWh</t>
  </si>
  <si>
    <t>Ausnut-
zungsdauer
in h</t>
  </si>
  <si>
    <t>Wasser-
kraftwerke</t>
  </si>
  <si>
    <t>Lauf-
kraftwerke</t>
  </si>
  <si>
    <t>über 10 MW</t>
  </si>
  <si>
    <t>1,(a),(b)</t>
  </si>
  <si>
    <t>bis 10 MW</t>
  </si>
  <si>
    <t>(a)</t>
  </si>
  <si>
    <t>Speicher-
kraftwerke</t>
  </si>
  <si>
    <t>Summe Wasserkraftwerke</t>
  </si>
  <si>
    <t>Wärmekraftwerke</t>
  </si>
  <si>
    <t>Fossile
Brennstoffe
und Derivate</t>
  </si>
  <si>
    <t>Steinkohle</t>
  </si>
  <si>
    <t>Braunkohle</t>
  </si>
  <si>
    <t>k.A.</t>
  </si>
  <si>
    <t>Derivate</t>
  </si>
  <si>
    <t>(2),(a)</t>
  </si>
  <si>
    <t>Erdölderivate</t>
  </si>
  <si>
    <t>(3),(a)</t>
  </si>
  <si>
    <t>Erdgas</t>
  </si>
  <si>
    <t>Summe</t>
  </si>
  <si>
    <t>Biogene
Brenn-
stoffe</t>
  </si>
  <si>
    <t>fest</t>
  </si>
  <si>
    <t>(4),(a)</t>
  </si>
  <si>
    <t>flüssig</t>
  </si>
  <si>
    <t>gasförmig</t>
  </si>
  <si>
    <t>Klär- und Deponiegas</t>
  </si>
  <si>
    <t>Sonstige Biogene</t>
  </si>
  <si>
    <t>(5),(a)</t>
  </si>
  <si>
    <t>Sonstige Brennstoffe</t>
  </si>
  <si>
    <t>(6),(a)</t>
  </si>
  <si>
    <t>Mischfeuerung</t>
  </si>
  <si>
    <t>(7),(b)</t>
  </si>
  <si>
    <t>Summe Wärmekraftwerke</t>
  </si>
  <si>
    <t xml:space="preserve">  (davon KWK-Anlagen)</t>
  </si>
  <si>
    <t>Erneu-
erbare</t>
  </si>
  <si>
    <t>Wind</t>
  </si>
  <si>
    <t>(1),(9)</t>
  </si>
  <si>
    <t>Photovoltaik</t>
  </si>
  <si>
    <t>Geothermie</t>
  </si>
  <si>
    <t>Summe Erneuerbare</t>
  </si>
  <si>
    <t>Sonstige Erzeugung</t>
  </si>
  <si>
    <t>(10),(b)</t>
  </si>
  <si>
    <t>Gesamt</t>
  </si>
  <si>
    <t>http://webcache.googleusercontent.com/search?q=cache:0Epyn96WG04J:https://www.gov.uk/government/uploads/system/uploads/attachment_data/file/446457/dukes5_10.xls+&amp;cd=4&amp;hl=de&amp;ct=clnk&amp;gws_rd=cr&amp;ei=5_soVpXpIqfhywOKrYvYBQ</t>
  </si>
  <si>
    <t>https://www.gov.uk/government/statistics/electricity-chapter-5-digest-of-united-kingdom-energy-statistics-dukes</t>
  </si>
  <si>
    <t>http://www.energiavirasto.fi/en/web/energy-authority/power-plant-register</t>
  </si>
  <si>
    <t>Power Plant List</t>
  </si>
  <si>
    <t>http://www.stat.fi/til/ehk/2015/02/ehk_2015_02_2015-09-21_tie_001_en.html</t>
  </si>
  <si>
    <t>Statistics Finland</t>
  </si>
  <si>
    <t>http://data.csb.gov.lv/pxweb/en/vide/vide__ikgad__energetika/EN0090.px/?rxid=a79839fe-11ba-4ecd-8cc3-4035692c5fc8</t>
  </si>
  <si>
    <t>Data for Renewables</t>
  </si>
  <si>
    <t>http://data.csb.gov.lv/pxweb/en/vide/vide__isterm__energetika/EN0010m.px/?rxid=a79839fe-11ba-4ecd-8cc3-4035692c5fc8</t>
  </si>
  <si>
    <t>https://www.gov.uk/government/organisations/department-of-energy-climate-change</t>
  </si>
  <si>
    <t>Water</t>
  </si>
  <si>
    <t>WP</t>
  </si>
  <si>
    <t>ARP</t>
  </si>
  <si>
    <t>Generation plant</t>
  </si>
  <si>
    <t>Plant Type</t>
  </si>
  <si>
    <t>Fuel</t>
  </si>
  <si>
    <t>Technical Nominal Power (MW)</t>
  </si>
  <si>
    <t>Fuel for publication</t>
  </si>
  <si>
    <t>Remarks</t>
  </si>
  <si>
    <t>Axpo Trading</t>
  </si>
  <si>
    <t>Froidchapelle Wind</t>
  </si>
  <si>
    <t>WI</t>
  </si>
  <si>
    <t>EDF Luminus</t>
  </si>
  <si>
    <t>ANGLEUR TG 41</t>
  </si>
  <si>
    <t>GT</t>
  </si>
  <si>
    <t>NG</t>
  </si>
  <si>
    <t>ANGLEUR TG 42</t>
  </si>
  <si>
    <t>CCGT</t>
  </si>
  <si>
    <t>Beveren 2 Indaver</t>
  </si>
  <si>
    <t>IS</t>
  </si>
  <si>
    <t>WR</t>
  </si>
  <si>
    <t>Other</t>
  </si>
  <si>
    <t>Beveren Sleco</t>
  </si>
  <si>
    <t>HAM-GENT WKK</t>
  </si>
  <si>
    <t>HAM31</t>
  </si>
  <si>
    <t>HAM32</t>
  </si>
  <si>
    <t>HU AMPSIN-NEUVILLE</t>
  </si>
  <si>
    <t>WA</t>
  </si>
  <si>
    <t>HU ANDENNE</t>
  </si>
  <si>
    <t>HU FLORIFFOUX</t>
  </si>
  <si>
    <t>NoMetering</t>
  </si>
  <si>
    <t>HU GRAND-MALADES</t>
  </si>
  <si>
    <t>HU IVOZ-RAMET</t>
  </si>
  <si>
    <t>HU LIXHE</t>
  </si>
  <si>
    <t>HU</t>
  </si>
  <si>
    <t>HU MONSIN</t>
  </si>
  <si>
    <t>WKK</t>
  </si>
  <si>
    <t>RINGVAART STEG</t>
  </si>
  <si>
    <t>Taminco (Gent) WKK</t>
  </si>
  <si>
    <t>NoRealTimeMetering</t>
  </si>
  <si>
    <t>Electrabel</t>
  </si>
  <si>
    <t>Aalst Syral GT</t>
  </si>
  <si>
    <t>Aalst Syral ST</t>
  </si>
  <si>
    <t>AALTER TJ</t>
  </si>
  <si>
    <t>TJ</t>
  </si>
  <si>
    <t>LV</t>
  </si>
  <si>
    <t>LF</t>
  </si>
  <si>
    <t>Amercoeur 1 R TGV</t>
  </si>
  <si>
    <t>AWIRS 4</t>
  </si>
  <si>
    <t>CL</t>
  </si>
  <si>
    <t>BEERSE TJ</t>
  </si>
  <si>
    <t>Belwind Phase 1</t>
  </si>
  <si>
    <t>Beveren Ineos Phenolchemie</t>
  </si>
  <si>
    <t>BUDA TJ</t>
  </si>
  <si>
    <t>BUTGENBACH</t>
  </si>
  <si>
    <t>CIERREUX TJ</t>
  </si>
  <si>
    <t>COO I T</t>
  </si>
  <si>
    <t>Basin</t>
  </si>
  <si>
    <t>COO II T</t>
  </si>
  <si>
    <t>Deux-Acren TJ</t>
  </si>
  <si>
    <t>DOEL 1</t>
  </si>
  <si>
    <t>NU</t>
  </si>
  <si>
    <t>DOEL 2</t>
  </si>
  <si>
    <t>DOEL 3</t>
  </si>
  <si>
    <t>DOEL 4</t>
  </si>
  <si>
    <t>DROGENBOS DM 51</t>
  </si>
  <si>
    <t>D</t>
  </si>
  <si>
    <t>GO</t>
  </si>
  <si>
    <t>DROGENBOS DM 52</t>
  </si>
  <si>
    <t>DROGENBOS GT0</t>
  </si>
  <si>
    <t>DROGENBOS TGV</t>
  </si>
  <si>
    <t>HEID-DE-GOREUX 1</t>
  </si>
  <si>
    <t>HEID-DE-GOREUX 2</t>
  </si>
  <si>
    <t>HERDERSBRUG STEG</t>
  </si>
  <si>
    <t>HERDERSBRUG WIND</t>
  </si>
  <si>
    <t>WT</t>
  </si>
  <si>
    <t>IVBO</t>
  </si>
  <si>
    <t>IXELLES TJ</t>
  </si>
  <si>
    <t>Jemeppe-sur-Sambre GT1</t>
  </si>
  <si>
    <t>Jemeppe-sur-Sambre GT2</t>
  </si>
  <si>
    <t>Jemeppe-sur-Sambre ST</t>
  </si>
  <si>
    <t>La Vierre</t>
  </si>
  <si>
    <t>Lanaken Sappi</t>
  </si>
  <si>
    <t>LANGERBRUGGE STORA ST 1</t>
  </si>
  <si>
    <t>LANGERBRUGGE STORA ST 2</t>
  </si>
  <si>
    <t>Lillo Degussa GT1</t>
  </si>
  <si>
    <t>Lillo Degussa GT2</t>
  </si>
  <si>
    <t>Lillo Degussa ST</t>
  </si>
  <si>
    <t>Noordschote TJ</t>
  </si>
  <si>
    <t>Northwind</t>
  </si>
  <si>
    <t>Oorderen Bayer</t>
  </si>
  <si>
    <t>Oud-Lillo Monsanto</t>
  </si>
  <si>
    <t>RODENHUIZE 4</t>
  </si>
  <si>
    <t>RODENHUIZE WIND</t>
  </si>
  <si>
    <t>SAINT-GHISLAIN STEG</t>
  </si>
  <si>
    <t>Schaerbeek Siomab ST1</t>
  </si>
  <si>
    <t>Schaerbeek Siomab ST2</t>
  </si>
  <si>
    <t>Schaerbeek Siomab ST3</t>
  </si>
  <si>
    <t>Scheldelaan Exxonmobil</t>
  </si>
  <si>
    <t>SCHELLE WIND</t>
  </si>
  <si>
    <t>TIHANGE 1N</t>
  </si>
  <si>
    <t>TIHANGE 1S</t>
  </si>
  <si>
    <t>TIHANGE 2</t>
  </si>
  <si>
    <t>TIHANGE 3</t>
  </si>
  <si>
    <t>Turon TJ</t>
  </si>
  <si>
    <t>Wilmarsdonk Total GT1</t>
  </si>
  <si>
    <t>Wilmarsdonk Total GT2</t>
  </si>
  <si>
    <t>Wilmarsdonk Total GT3</t>
  </si>
  <si>
    <t>Wilrijk Isvag</t>
  </si>
  <si>
    <t>Zandvliet Power</t>
  </si>
  <si>
    <t>Zedelgem TJ</t>
  </si>
  <si>
    <t>Zeebrugge 2 Fluxys</t>
  </si>
  <si>
    <t>Zeebrugge TJ</t>
  </si>
  <si>
    <t>Zelzate 2 Knippegroen</t>
  </si>
  <si>
    <t>NG/BF</t>
  </si>
  <si>
    <t>Zelzate TJ</t>
  </si>
  <si>
    <t>Zwijndrecht Lanxess GT</t>
  </si>
  <si>
    <t>Zwijndrecht Lanxess ST</t>
  </si>
  <si>
    <t>Electrawinds Distributie</t>
  </si>
  <si>
    <t>Electrawinds biomassa Oostende</t>
  </si>
  <si>
    <t>Greenpower Oostende</t>
  </si>
  <si>
    <t>Eneco Energy Trade</t>
  </si>
  <si>
    <t>Thorntonbank - C-Power - Area SW</t>
  </si>
  <si>
    <t>Windvision Estinnes WIND</t>
  </si>
  <si>
    <t>ZEEBRUGGE WIND</t>
  </si>
  <si>
    <t>Enel Trade</t>
  </si>
  <si>
    <t>Marcinelle Energie (Carsid)</t>
  </si>
  <si>
    <t>EON Global Commodities</t>
  </si>
  <si>
    <t>LANGERLO 1</t>
  </si>
  <si>
    <t>CP</t>
  </si>
  <si>
    <t>LANGERLO 2</t>
  </si>
  <si>
    <t>LANGERLO 3 REPOWERING</t>
  </si>
  <si>
    <t>NoAutonomousProduction</t>
  </si>
  <si>
    <t>LANGERLO 4 REPOWERING</t>
  </si>
  <si>
    <t>Lampiris</t>
  </si>
  <si>
    <t>Aspiravi Wuustwezel</t>
  </si>
  <si>
    <t>Eurosilo</t>
  </si>
  <si>
    <t>Incinerateur THUMAIDE (IPALLE)</t>
  </si>
  <si>
    <t>Intradel Herstal</t>
  </si>
  <si>
    <t>PLATE TAILLE T</t>
  </si>
  <si>
    <t>RWE Supply &amp; Trading</t>
  </si>
  <si>
    <t>Biostoom Oostende</t>
  </si>
  <si>
    <t>INESCO WKK</t>
  </si>
  <si>
    <t>Thorntonbank - C-Power - Area NE</t>
  </si>
  <si>
    <t>T-Power</t>
  </si>
  <si>
    <t>T-power Beringen</t>
  </si>
  <si>
    <t>Abbreviation</t>
  </si>
  <si>
    <t>Fuel type</t>
  </si>
  <si>
    <t>Biogas</t>
  </si>
  <si>
    <t>BG</t>
  </si>
  <si>
    <t>BIO</t>
  </si>
  <si>
    <t>Classical</t>
  </si>
  <si>
    <t>Blast Furnace Gas</t>
  </si>
  <si>
    <t>BF</t>
  </si>
  <si>
    <t>Cogeneration Unit</t>
  </si>
  <si>
    <t>Coal Lignite</t>
  </si>
  <si>
    <t>Combined Cycle</t>
  </si>
  <si>
    <t>Coal Pulverized</t>
  </si>
  <si>
    <t>Combined Cycle Gas Turbine</t>
  </si>
  <si>
    <t>Cokes Gas</t>
  </si>
  <si>
    <t>CG</t>
  </si>
  <si>
    <t>Combined Cycle Steam Turbine</t>
  </si>
  <si>
    <t>Gas Oil</t>
  </si>
  <si>
    <t>Diesel</t>
  </si>
  <si>
    <t>Liquid Fuel</t>
  </si>
  <si>
    <t>Gas Turbine</t>
  </si>
  <si>
    <t>LVN</t>
  </si>
  <si>
    <t>Hydraulic Unit</t>
  </si>
  <si>
    <t>Mix Coal - Blast Furnace</t>
  </si>
  <si>
    <t>CP/BF</t>
  </si>
  <si>
    <t>Hydraulic Unit Reservoir (Spark)</t>
  </si>
  <si>
    <t>Mix Coal - Cokes Gas</t>
  </si>
  <si>
    <t>CP/CG</t>
  </si>
  <si>
    <t>Hydraulic Unit Run Of River (Spark)</t>
  </si>
  <si>
    <t>Mix Fuel A - Blast Furnace</t>
  </si>
  <si>
    <t>FA/BF</t>
  </si>
  <si>
    <t>Hydraulic Unit-Pump Station</t>
  </si>
  <si>
    <t>Mix Natural Gas - Blast Furnace Gas</t>
  </si>
  <si>
    <t>Hydraulic Unit-Turbine Station</t>
  </si>
  <si>
    <t>Natural Gas</t>
  </si>
  <si>
    <t>Incinerator Station</t>
  </si>
  <si>
    <t>Waste Recycle</t>
  </si>
  <si>
    <t>Turbo Jet</t>
  </si>
  <si>
    <t>Wind Turbine</t>
  </si>
  <si>
    <t>Wind Turbine Off Shore</t>
  </si>
  <si>
    <t>Wood Pellets</t>
  </si>
  <si>
    <t>Wind Turbine On Shore</t>
  </si>
  <si>
    <t>niet gebouwd</t>
  </si>
  <si>
    <t>Thus far, no comprehensive data available</t>
  </si>
  <si>
    <t>http://www.dsm.org.cy/nqcontent.cfm?a_id=1148&amp;tt=graphic&amp;lang=l2</t>
  </si>
  <si>
    <t>https://www.eac.com.cy/EN/EAC/Operations/Pages/Generation.aspx</t>
  </si>
  <si>
    <t>http://energia.fi/en/statistics-and-publications/electricity-statistics/production/electricity-supply-energy-sources</t>
  </si>
  <si>
    <t>http://www.enemalta.com.mt/index.aspx?cat=2&amp;art=5</t>
  </si>
  <si>
    <t>http://www.svenskenergi.se/Elfakta/Elproduktion/</t>
  </si>
  <si>
    <t>Hydro</t>
  </si>
  <si>
    <t>Autoproducers</t>
  </si>
  <si>
    <t>Small-scale units</t>
  </si>
  <si>
    <t>Electricity capacity</t>
  </si>
  <si>
    <t>Change %</t>
  </si>
  <si>
    <t>Share %</t>
  </si>
  <si>
    <t>[MW]</t>
  </si>
  <si>
    <t>94 - '13</t>
  </si>
  <si>
    <t>Total electricity capacity</t>
  </si>
  <si>
    <t>Large-scale units</t>
  </si>
  <si>
    <t xml:space="preserve"> - Electricity</t>
  </si>
  <si>
    <t xml:space="preserve"> - CHP</t>
  </si>
  <si>
    <t>Hydro power units</t>
  </si>
  <si>
    <t>Installed Electricity Capacity - MW</t>
  </si>
  <si>
    <t>Combustible Fuels</t>
  </si>
  <si>
    <t>Solar PV</t>
  </si>
  <si>
    <t>Solar Thermal</t>
  </si>
  <si>
    <t>Geothermal</t>
  </si>
  <si>
    <t>Tide, Wave and Ocean</t>
  </si>
  <si>
    <t>Other Sources</t>
  </si>
  <si>
    <t xml:space="preserve">  Steinkohlen einschl. Mischfeuerung</t>
  </si>
  <si>
    <t xml:space="preserve">  Braunkohlen</t>
  </si>
  <si>
    <t xml:space="preserve">  Heizöl</t>
  </si>
  <si>
    <t xml:space="preserve">  Gase</t>
  </si>
  <si>
    <r>
      <t xml:space="preserve">  Kernenergie </t>
    </r>
    <r>
      <rPr>
        <vertAlign val="superscript"/>
        <sz val="10"/>
        <rFont val="Times New Roman"/>
        <family val="1"/>
      </rPr>
      <t>5)</t>
    </r>
  </si>
  <si>
    <t xml:space="preserve">  Wasser</t>
  </si>
  <si>
    <r>
      <t xml:space="preserve">  Wind </t>
    </r>
    <r>
      <rPr>
        <vertAlign val="superscript"/>
        <sz val="10"/>
        <rFont val="Times New Roman"/>
        <family val="1"/>
      </rPr>
      <t>1)</t>
    </r>
  </si>
  <si>
    <t xml:space="preserve">  Photovoltaik</t>
  </si>
  <si>
    <t xml:space="preserve"> Geothermie</t>
  </si>
  <si>
    <t xml:space="preserve"> Biomasse</t>
  </si>
  <si>
    <r>
      <t xml:space="preserve">  Sonstige </t>
    </r>
    <r>
      <rPr>
        <vertAlign val="superscript"/>
        <sz val="10"/>
        <rFont val="Times New Roman"/>
        <family val="1"/>
      </rPr>
      <t>2)</t>
    </r>
  </si>
  <si>
    <r>
      <t xml:space="preserve">  Insgesamt </t>
    </r>
    <r>
      <rPr>
        <b/>
        <vertAlign val="superscript"/>
        <sz val="10"/>
        <rFont val="Times New Roman"/>
        <family val="1"/>
      </rPr>
      <t>3)</t>
    </r>
  </si>
  <si>
    <t>Konventionell-thermische
Produktion1</t>
  </si>
  <si>
    <t>Deponiegas-
Verstromungsanlagen</t>
  </si>
  <si>
    <t>Kehrichtverbrennungsanlagen</t>
  </si>
  <si>
    <t>– ohne Wärmekraftkopplung</t>
  </si>
  <si>
    <t>– mit Wärmekraftkopplung</t>
  </si>
  <si>
    <t>Industrie2</t>
  </si>
  <si>
    <t>Fernheizkraftwerke2</t>
  </si>
  <si>
    <t>Klein-WKK-Anlagen3</t>
  </si>
  <si>
    <t>Photovoltaik
(inkl. Inselanlagen)</t>
  </si>
  <si>
    <t>Total</t>
  </si>
  <si>
    <t>1 837</t>
  </si>
  <si>
    <t>Energieträger
resp. Produktionsarten</t>
  </si>
  <si>
    <t>Konventionell-thermische und andere Stromproduktion (erweiterte Erhebung)</t>
  </si>
  <si>
    <t>Leistung
Puissance
Mw</t>
  </si>
  <si>
    <t>-</t>
  </si>
  <si>
    <t>Generation sector</t>
  </si>
  <si>
    <t>Installed capacity (MW)</t>
  </si>
  <si>
    <t>Fossil-fuel thermal generation</t>
  </si>
  <si>
    <t>Hydro-electric</t>
  </si>
  <si>
    <t>Photovoltaic</t>
  </si>
  <si>
    <t>Other renewable energy sources *</t>
  </si>
  <si>
    <t>* Mainly: household waste, paper waste, biogas.</t>
  </si>
  <si>
    <t xml:space="preserve">&gt;  Bei Wasserkraftwerken sind Leistungsangaben nur für jene Kraftwerke bekannt, die statistisch meldepflichtig sind </t>
  </si>
  <si>
    <t>bzw. für die eine freiwillige Meldung vorliegt.</t>
  </si>
  <si>
    <t xml:space="preserve">&gt;  Bei Wärmekraftwerken erfolgt eine Zuordnung zu einem Energieträgern nur dann, wenn zumindest 75% </t>
  </si>
  <si>
    <t xml:space="preserve">der Erzeugung eines Kraftwerks(blocks) auf diesen Brennstoff entfallen. Anderen Falls wird für diese Kraftwerke </t>
  </si>
  <si>
    <t>Mischfeuerung angenommen.</t>
  </si>
  <si>
    <t>Anmerkung: In einzelnen Jahren kann die Zuordnung durchaus unterschiedlich sein.</t>
  </si>
  <si>
    <t>(b)</t>
  </si>
  <si>
    <t xml:space="preserve">&gt;  Bei Wasserkraftwerken Abschätzung für Kraftwerke mit einer Engpassleistung unter 1 MW, für die keine eindeutige </t>
  </si>
  <si>
    <t>Zuordnung nach Kraftwerkstyp getroffen werden kann.</t>
  </si>
  <si>
    <t xml:space="preserve">&gt;  Bei (zuordenbaren) Wärmekraftwerken Erzeugungsmengen aus jenen Energieträgern, auf die weniger als 75% </t>
  </si>
  <si>
    <t>der Jahreserzeugung entfallen.</t>
  </si>
  <si>
    <t>&gt; Bei erneuerbaren Anlagen Jahreserzeugung von Anlagen, für die keine statistische Meldepflicht besteht.</t>
  </si>
  <si>
    <t xml:space="preserve">Leistungsmäßige Abschätzung für Kraftwerke mit einer Engpassleistung unter 1 MW, für die keine eindeutige </t>
  </si>
  <si>
    <t>Zuordnung nach Kraftwerkstyp getroffen werden kann (Datenbasis Öko-Bilanzgruppen bzw. Herkunftsnachweise).</t>
  </si>
  <si>
    <t>Als Derivate werden hier energetisch genutzte Kohleprodukte bezeichnet (z.B.: Steinkohle- bzw. Braunkohlekoks ...).</t>
  </si>
  <si>
    <t>Als Erdölderivate werden hier energetisch genutzte Erdölprodukte bezeichnet (z.B.: Heizöle, Dieselöl, Flüssiggas ...).</t>
  </si>
  <si>
    <t>Nur biogene Brennstoffe im Sinne der österreichischen Richtlinien.</t>
  </si>
  <si>
    <t>Biogene Brennstoffe im Sinne der EU-Richtlinien mit Ausnahme der Vorgenannten.</t>
  </si>
  <si>
    <t>Energieträger, die keiner der oben angeführten Gruppe zugeordnet werden können.</t>
  </si>
  <si>
    <t>Wärmekraftwerke, bei denen auf keinen Energieträger zumindest 75% der Jahreserzeugung entfallen.</t>
  </si>
  <si>
    <t xml:space="preserve">Wärmekraftwerke, für die nur Teilinformationen vorliegen und deren Erzeugung nicht nach Primärenergieträgern </t>
  </si>
  <si>
    <t>aufgeschlüsselt werden kann.</t>
  </si>
  <si>
    <t>Nur Einspeisung im Sinne der österreichischen Richtlinien anerkannter Wind-, Photovoltaik- und Geothermie-Anlagen.</t>
  </si>
  <si>
    <t xml:space="preserve">Erzeugung, die weder nach Primärenergieträgern aufgeschlüsselt noch einer  Kraftwerkstype zugeordnet werden </t>
  </si>
  <si>
    <t>kann sowie statistische Differenzen.</t>
  </si>
  <si>
    <t>Bestandsstatistik</t>
  </si>
  <si>
    <t>Bei Verwendung von Datenmaterial wird um Quellenangabe ersucht.</t>
  </si>
  <si>
    <t>Wasserkraft</t>
  </si>
  <si>
    <t>Fossile Brennstoffe</t>
  </si>
  <si>
    <t>- Braunkohle</t>
  </si>
  <si>
    <t>- Erdgas</t>
  </si>
  <si>
    <t>- Mischfeuerung</t>
  </si>
  <si>
    <t>Kernkraft</t>
  </si>
  <si>
    <t>- Steinkohle</t>
  </si>
  <si>
    <t xml:space="preserve"> in Steinkohle inkludiert</t>
  </si>
  <si>
    <t>NL</t>
  </si>
  <si>
    <t>≥ 1MW and &lt;100MW</t>
  </si>
  <si>
    <t>≥100MW</t>
  </si>
  <si>
    <t>biomass</t>
  </si>
  <si>
    <t>coal</t>
  </si>
  <si>
    <t>gas</t>
  </si>
  <si>
    <t>nuclear</t>
  </si>
  <si>
    <t>other</t>
  </si>
  <si>
    <t>FR</t>
  </si>
  <si>
    <t>DK</t>
  </si>
  <si>
    <t>PL</t>
  </si>
  <si>
    <t>CZ</t>
  </si>
  <si>
    <t>COGENERATION:</t>
  </si>
  <si>
    <t>THERMIQUE:</t>
  </si>
  <si>
    <t>HYDRO-ELECTRIQUE:</t>
  </si>
  <si>
    <t>Centrale de pompage:</t>
  </si>
  <si>
    <t>Centrales Moselle, Sûre:</t>
  </si>
  <si>
    <t>Microcentrales:</t>
  </si>
  <si>
    <t>Total:</t>
  </si>
  <si>
    <t>GAZ DES STATIONS D'EPURATIOND'EAUX USEES:</t>
  </si>
  <si>
    <t>GAZ DE DECHARGE:</t>
  </si>
  <si>
    <t>PHOTOVOLTAIQUE: (*)</t>
  </si>
  <si>
    <t>BOIS DE REBUT:</t>
  </si>
  <si>
    <t>BIOGAZ:</t>
  </si>
  <si>
    <t>EOLIENNE:</t>
  </si>
  <si>
    <t>Puissance installée [kW]</t>
  </si>
  <si>
    <t>TOTAL DE TOUTES LES CENTRALES:</t>
  </si>
  <si>
    <t>Puissance installée [MW]</t>
  </si>
  <si>
    <t>OGÓŁEM</t>
  </si>
  <si>
    <t>Elektrownie zawodowe cieplne</t>
  </si>
  <si>
    <t>z tego:</t>
  </si>
  <si>
    <t>- na węglu brunatnym</t>
  </si>
  <si>
    <t>- na węglu kamiennym</t>
  </si>
  <si>
    <t>- gazowe</t>
  </si>
  <si>
    <t>Elektrownie zawodowe wodne</t>
  </si>
  <si>
    <t>- w tym: szczytowo - pompowe</t>
  </si>
  <si>
    <t>Elektrociepłownie przemysłowe</t>
  </si>
  <si>
    <t>Elektrownie niezależne OZE</t>
  </si>
  <si>
    <t>- w tym: elektrownie wiatrowe</t>
  </si>
  <si>
    <t>Wyszczególnienie</t>
  </si>
  <si>
    <t xml:space="preserve">Moc elektryczna zainstalowana [MW] </t>
  </si>
  <si>
    <t>Źródło: Kwartalnik ARE "Sytuacja w elektroenergetyce"</t>
  </si>
  <si>
    <t>Thermisch</t>
  </si>
  <si>
    <t>Von denen</t>
  </si>
  <si>
    <t>Gas</t>
  </si>
  <si>
    <t>Pumpspeicher</t>
  </si>
  <si>
    <t>Industriekraftwerke</t>
  </si>
  <si>
    <t>Insgesamt</t>
  </si>
  <si>
    <t>Inst. Elek. Leistung</t>
  </si>
  <si>
    <t>- Pumpspeicher</t>
  </si>
  <si>
    <t>Erneuerbare</t>
  </si>
  <si>
    <t>Installed capacity in the Czech electricity grid and its breakdown by Czech Regions as at 31 December 2014 [MW]</t>
  </si>
  <si>
    <t>Nuclear (NPP)</t>
  </si>
  <si>
    <t>Thermal (TPS)</t>
  </si>
  <si>
    <t>Combined cycle (CC)</t>
  </si>
  <si>
    <t>Gas fired (GFPS)</t>
  </si>
  <si>
    <t>Hydro (HE)</t>
  </si>
  <si>
    <t>Pumped storage (PSHE)</t>
  </si>
  <si>
    <t>Wind (WPP)</t>
  </si>
  <si>
    <t>Photovoltaic (PV)</t>
  </si>
  <si>
    <t>Hydroelectric power plants 1,156 MW</t>
  </si>
  <si>
    <t>Thermoelectric power plants 1,766 MW</t>
  </si>
  <si>
    <t>Nuclear power plant 696 MW</t>
  </si>
  <si>
    <t>Small producers 565 MW</t>
  </si>
  <si>
    <t>http://www.agen-rs.si/web/en/publications/-/asset_publisher/TCdo6cWN9Shk/content/te-1?_101_INSTANCE_TCdo6cWN9Shk_redirect=%2Fweb%2Fen%2Fpublications</t>
  </si>
  <si>
    <t>http://www.eles.si/en/installed-generation-capacity.aspx</t>
  </si>
  <si>
    <t>http://www.urso.gov.sk/content/informa%C4%8Dn%C3%BD-servis-elektroenergetika</t>
  </si>
  <si>
    <t>Producer</t>
  </si>
  <si>
    <t>HSE</t>
  </si>
  <si>
    <t>HPP</t>
  </si>
  <si>
    <t>TPP</t>
  </si>
  <si>
    <t>GEN energija</t>
  </si>
  <si>
    <t>NPP*</t>
  </si>
  <si>
    <t>JP Energetika Ljubljana</t>
  </si>
  <si>
    <t>Other small producers (on the transmission network)</t>
  </si>
  <si>
    <t>Small HPP</t>
  </si>
  <si>
    <t>Solar power plants</t>
  </si>
  <si>
    <t>CHP</t>
  </si>
  <si>
    <t>Wind-powered plants</t>
  </si>
  <si>
    <t>Facilities using biomass</t>
  </si>
  <si>
    <t>Geothermal power plants</t>
  </si>
  <si>
    <t>Facilities using landfill gas</t>
  </si>
  <si>
    <t>Facilities using gas from purification plants</t>
  </si>
  <si>
    <t>Facilities using biogas</t>
  </si>
  <si>
    <t>CHP facilities using wood biomass</t>
  </si>
  <si>
    <t>CHP using fossil fuels</t>
  </si>
  <si>
    <t>Total in SI</t>
  </si>
  <si>
    <t xml:space="preserve">HPP </t>
  </si>
  <si>
    <t>Hydropowerplant</t>
  </si>
  <si>
    <t>NPP</t>
  </si>
  <si>
    <t>Nuclear power plant</t>
  </si>
  <si>
    <t>Thermoelectric power plant</t>
  </si>
  <si>
    <t>According to the bilateral agreement between Slovenia and Croatia, half of the production from the Krško NPP belongs to Croatia, which reduces the share of the Krško NPP in the Slovenian production of electricity.</t>
  </si>
  <si>
    <t>Note!</t>
  </si>
  <si>
    <t>Type</t>
  </si>
  <si>
    <t>Dravske elektrarne</t>
  </si>
  <si>
    <t>Savske elektrarne</t>
  </si>
  <si>
    <t>Javni holding Ljubljana</t>
  </si>
  <si>
    <t>Hrvatska elektroprivreda</t>
  </si>
  <si>
    <t>Other shareholders</t>
  </si>
  <si>
    <t>Dravske elektrarne Maribor</t>
  </si>
  <si>
    <t>Savske elektrarne Ljubljana</t>
  </si>
  <si>
    <t>Ownership structure of the companies for electricity production</t>
  </si>
  <si>
    <t>Soške elektrarne Nova Gorica</t>
  </si>
  <si>
    <t>Srednjesavske elektrarne</t>
  </si>
  <si>
    <t>Hidroelektrarne na spodnji Sav</t>
  </si>
  <si>
    <t>Nuklearna elektrarna Krško</t>
  </si>
  <si>
    <t xml:space="preserve">Other small producers (on the distribution network) </t>
  </si>
  <si>
    <t>Termoelektrarna Brestanica (Gas Turbine)</t>
  </si>
  <si>
    <t>Termoelektrarna Trbovlje (63 MW Gas, 125 MW BK)</t>
  </si>
  <si>
    <t>Energetika Ljubljana (Coal CHG)</t>
  </si>
  <si>
    <t>Fluss</t>
  </si>
  <si>
    <t>BK</t>
  </si>
  <si>
    <t>Coal CHG</t>
  </si>
  <si>
    <t>Termoelektrarna Šoštanj (779 MW Braunhole)</t>
  </si>
  <si>
    <t>Nuc</t>
  </si>
  <si>
    <t>UP già presenti nel Mercato</t>
  </si>
  <si>
    <t>IMPIANTO</t>
  </si>
  <si>
    <t>CODICE_UNITA</t>
  </si>
  <si>
    <t>PMAX (MW)</t>
  </si>
  <si>
    <t>COMUNE</t>
  </si>
  <si>
    <t>PROVINCIA</t>
  </si>
  <si>
    <t>REGIONE</t>
  </si>
  <si>
    <t>TIPO</t>
  </si>
  <si>
    <t>SOTTOTIPO</t>
  </si>
  <si>
    <t>ZONA</t>
  </si>
  <si>
    <t>ALTOMONTE</t>
  </si>
  <si>
    <t>UP_ALTOMONTE_1</t>
  </si>
  <si>
    <t>COSENZA</t>
  </si>
  <si>
    <t>CALABRIA</t>
  </si>
  <si>
    <t>TERMICO</t>
  </si>
  <si>
    <t>COMBINATO</t>
  </si>
  <si>
    <t>Rossano</t>
  </si>
  <si>
    <t>ANAPO C.LE</t>
  </si>
  <si>
    <t>UP_ANAPO_C.L_1</t>
  </si>
  <si>
    <t>PRIOLO GARGALLO</t>
  </si>
  <si>
    <t>SIRACUSA</t>
  </si>
  <si>
    <t>SICILIA</t>
  </si>
  <si>
    <t>POMPAGGIO</t>
  </si>
  <si>
    <t>PURO</t>
  </si>
  <si>
    <t>Priolo</t>
  </si>
  <si>
    <t>API ENERGIA IGCC</t>
  </si>
  <si>
    <t>UP_PNRGIAIGCC_1</t>
  </si>
  <si>
    <t>FALCONARA MARITTIMA</t>
  </si>
  <si>
    <t>ANCONA</t>
  </si>
  <si>
    <t>MARCHE</t>
  </si>
  <si>
    <t>Centro-Nord</t>
  </si>
  <si>
    <t>AVISE</t>
  </si>
  <si>
    <t>UP_AVISE_1</t>
  </si>
  <si>
    <t>AOSTA</t>
  </si>
  <si>
    <t>VALLE D'AOSTA</t>
  </si>
  <si>
    <t>IDRICO</t>
  </si>
  <si>
    <t>FLUENTE</t>
  </si>
  <si>
    <t>Nord</t>
  </si>
  <si>
    <t>AZOTATI</t>
  </si>
  <si>
    <t>UP_AZOTATI_5</t>
  </si>
  <si>
    <t>VENEZIA</t>
  </si>
  <si>
    <t>VENETO</t>
  </si>
  <si>
    <t>BARGI CENTRALE</t>
  </si>
  <si>
    <t>UP_BARGI_CEN_1</t>
  </si>
  <si>
    <t>CAMUGNANO</t>
  </si>
  <si>
    <t>BOLOGNA</t>
  </si>
  <si>
    <t>EMILIA ROMAGNA</t>
  </si>
  <si>
    <t>BRINDISI NORD</t>
  </si>
  <si>
    <t>UP_BRINDISI_3</t>
  </si>
  <si>
    <t>BRINDISI</t>
  </si>
  <si>
    <t>PUGLIA</t>
  </si>
  <si>
    <t>TRADIZIONALE</t>
  </si>
  <si>
    <t>Brindisi</t>
  </si>
  <si>
    <t>UP_BRINDISI_4</t>
  </si>
  <si>
    <t>BRINDISI SUD CE</t>
  </si>
  <si>
    <t>UP_BRNDSSUDCE_1</t>
  </si>
  <si>
    <t>UP_BRNDSSUDCE_2</t>
  </si>
  <si>
    <t>UP_BRNDSSUDCE_3</t>
  </si>
  <si>
    <t>UP_BRNDSSUDCE_4</t>
  </si>
  <si>
    <t>BUSSI</t>
  </si>
  <si>
    <t>UP_BUSSI_1</t>
  </si>
  <si>
    <t>BUSSI SUL TIRINO</t>
  </si>
  <si>
    <t>PESCARA</t>
  </si>
  <si>
    <t>ABRUZZO</t>
  </si>
  <si>
    <t>Centro-Sud</t>
  </si>
  <si>
    <t>CANDELA</t>
  </si>
  <si>
    <t>UP_CANDELA_1</t>
  </si>
  <si>
    <t>DELICETO</t>
  </si>
  <si>
    <t>FOGGIA</t>
  </si>
  <si>
    <t>CAPRIATI</t>
  </si>
  <si>
    <t>UP_CAPRIATI_1</t>
  </si>
  <si>
    <t>CAPRIATI A VOLTURNO</t>
  </si>
  <si>
    <t>CASERTA</t>
  </si>
  <si>
    <t>CAMPANIA</t>
  </si>
  <si>
    <t>SERBATOIO</t>
  </si>
  <si>
    <t>CARDANO</t>
  </si>
  <si>
    <t>UP_CARDANO_1</t>
  </si>
  <si>
    <t>CORNEDO ALL'ISARCO - KARNEID</t>
  </si>
  <si>
    <t>BOLZANO</t>
  </si>
  <si>
    <t>TRENTINO ALTO ADIGE</t>
  </si>
  <si>
    <t>CASSANO</t>
  </si>
  <si>
    <t>UP_CASSANO_1</t>
  </si>
  <si>
    <t>MILANO</t>
  </si>
  <si>
    <t>LOMBARDIA</t>
  </si>
  <si>
    <t>UP_CASSANO_2</t>
  </si>
  <si>
    <t>CASSINO SERENE</t>
  </si>
  <si>
    <t>UP_CSSNSERENE_1</t>
  </si>
  <si>
    <t>PIEDIMONTE SAN GERMANO</t>
  </si>
  <si>
    <t>FROSINONE</t>
  </si>
  <si>
    <t>LAZIO</t>
  </si>
  <si>
    <t>CELANO</t>
  </si>
  <si>
    <t>UP_CELANO_1</t>
  </si>
  <si>
    <t>L'AQUILA</t>
  </si>
  <si>
    <t>CENTRALE DI SCANDALE</t>
  </si>
  <si>
    <t>UP_CNTRLDSCND_1</t>
  </si>
  <si>
    <t>CROTONE</t>
  </si>
  <si>
    <t>UP_CNTRLDSCND_2</t>
  </si>
  <si>
    <t xml:space="preserve">CENTRALE DI TEVEROLA </t>
  </si>
  <si>
    <t>UP_CNTRLDTVRL_1</t>
  </si>
  <si>
    <t>TEVEROLA</t>
  </si>
  <si>
    <t>CENTRALE DI TURANO LODIGIANO - BERTONICO (LO)</t>
  </si>
  <si>
    <t>UP_CNTRLDTRNL_1</t>
  </si>
  <si>
    <t>TURANO LODIGIANO</t>
  </si>
  <si>
    <t>LODI</t>
  </si>
  <si>
    <t>CENTRALE NATURNO</t>
  </si>
  <si>
    <t>UP_CNTRLNTRNO_11</t>
  </si>
  <si>
    <t>NATURNO - NATURNS</t>
  </si>
  <si>
    <t>CENTRO ENERGIA FERRARA</t>
  </si>
  <si>
    <t>UP_CNTRNRGFRR_1</t>
  </si>
  <si>
    <t>FERRARA</t>
  </si>
  <si>
    <t>CET</t>
  </si>
  <si>
    <t>UP_CET_1</t>
  </si>
  <si>
    <t>CET SERVOLA</t>
  </si>
  <si>
    <t>UP_SERVOLA_2</t>
  </si>
  <si>
    <t>TRIESTE</t>
  </si>
  <si>
    <t>FRIULI</t>
  </si>
  <si>
    <t>CHIVASSO</t>
  </si>
  <si>
    <t>UP_CHIVASSO_1</t>
  </si>
  <si>
    <t>TORINO</t>
  </si>
  <si>
    <t>PIEMONTE</t>
  </si>
  <si>
    <t>UP_CHIVASSO_2</t>
  </si>
  <si>
    <t>CIMEGO</t>
  </si>
  <si>
    <t>UP_CIMEGO_1</t>
  </si>
  <si>
    <t>TRENTO</t>
  </si>
  <si>
    <t>CTE DEL MINCIO</t>
  </si>
  <si>
    <t>UP_CTE_DEL_M_2</t>
  </si>
  <si>
    <t>PONTI SUL MINCIO</t>
  </si>
  <si>
    <t>MANTOVA</t>
  </si>
  <si>
    <t>CTE NUCE NORD</t>
  </si>
  <si>
    <t>UP_CTNUCENORD_1</t>
  </si>
  <si>
    <t>Sicilia</t>
  </si>
  <si>
    <t xml:space="preserve">E.ON C.TE LIVORNO FERRARIS </t>
  </si>
  <si>
    <t>UP_NCTLVRNFRR_1</t>
  </si>
  <si>
    <t>LIVORNO FERRARIS</t>
  </si>
  <si>
    <t>VERCELLI</t>
  </si>
  <si>
    <t>EDOLO</t>
  </si>
  <si>
    <t>UP_EDOLO_1</t>
  </si>
  <si>
    <t>BRESCIA</t>
  </si>
  <si>
    <t>ENERGIA MOLISE</t>
  </si>
  <si>
    <t>UP_NRGAMOLISE_1</t>
  </si>
  <si>
    <t>TERMOLI</t>
  </si>
  <si>
    <t>CAMPOBASSO</t>
  </si>
  <si>
    <t>MOLISE</t>
  </si>
  <si>
    <t>ENIPOWER BRINDISI</t>
  </si>
  <si>
    <t>UP_NPWRBRNDSI_10</t>
  </si>
  <si>
    <t>UP_NPWRBRNDSI_4</t>
  </si>
  <si>
    <t>Sud</t>
  </si>
  <si>
    <t>UP_NPWRBRNDSI_8</t>
  </si>
  <si>
    <t>UP_NPWRBRNDSI_9</t>
  </si>
  <si>
    <t>ENIPOWER FERRERA ERBOGNONE</t>
  </si>
  <si>
    <t>UP_NPWRFRRRRB_10</t>
  </si>
  <si>
    <t>FERRERA ERBOGNONE</t>
  </si>
  <si>
    <t>PAVIA</t>
  </si>
  <si>
    <t>UP_NPWRFRRRRB_8</t>
  </si>
  <si>
    <t>UP_NPWRFRRRRB_9</t>
  </si>
  <si>
    <t>ENIPOWER LIVORNO</t>
  </si>
  <si>
    <t>UP_NPWRLVORNO_7</t>
  </si>
  <si>
    <t>COLLESALVETTI</t>
  </si>
  <si>
    <t>LIVORNO</t>
  </si>
  <si>
    <t>TOSCANA</t>
  </si>
  <si>
    <t>ENIPOWER MANTOVA</t>
  </si>
  <si>
    <t>UP_NPWRMNTOVA_2</t>
  </si>
  <si>
    <t>UP_NPWRMNTOVA_3</t>
  </si>
  <si>
    <t>ENIPOWER RAVENNA</t>
  </si>
  <si>
    <t>UP_NPWRRVENNA_10</t>
  </si>
  <si>
    <t>RAVENNA</t>
  </si>
  <si>
    <t>UP_NPWRRVENNA_11</t>
  </si>
  <si>
    <t>UP_NPWRRVENNA_3</t>
  </si>
  <si>
    <t>UP_NPWRRVENNA_9</t>
  </si>
  <si>
    <t>ENTRACQUE_CHRO</t>
  </si>
  <si>
    <t>UP_ETQ_ROVINA_1</t>
  </si>
  <si>
    <t>ENTRACQUE</t>
  </si>
  <si>
    <t>CUNEO</t>
  </si>
  <si>
    <t>UP_ETQCHIOTAS_1</t>
  </si>
  <si>
    <t>FADALTO</t>
  </si>
  <si>
    <t>UP_FADALTO_1</t>
  </si>
  <si>
    <t>VITTORIO VENETO</t>
  </si>
  <si>
    <t>TREVISO</t>
  </si>
  <si>
    <t>FIUMESANTO</t>
  </si>
  <si>
    <t>UP_FIUMESANT_1</t>
  </si>
  <si>
    <t>SASSARI</t>
  </si>
  <si>
    <t>SARDEGNA</t>
  </si>
  <si>
    <t>Sardegna</t>
  </si>
  <si>
    <t>UP_FIUMESANT_2</t>
  </si>
  <si>
    <t>UP_FIUMESANT_3</t>
  </si>
  <si>
    <t>UP_FIUMESANT_4</t>
  </si>
  <si>
    <t>FUSINA T.</t>
  </si>
  <si>
    <t>UP_FUSINA_T_1</t>
  </si>
  <si>
    <t>UP_FUSINA_T_2</t>
  </si>
  <si>
    <t>UP_FUSINA_T_3</t>
  </si>
  <si>
    <t>UP_FUSINA_T_4</t>
  </si>
  <si>
    <t>GALLETO</t>
  </si>
  <si>
    <t>UP_GALLETO_1</t>
  </si>
  <si>
    <t>TERNI</t>
  </si>
  <si>
    <t>UMBRIA</t>
  </si>
  <si>
    <t>BACINO</t>
  </si>
  <si>
    <t>UP_GALLETO_2</t>
  </si>
  <si>
    <t>GANDA</t>
  </si>
  <si>
    <t>UP_ALTOADDA_1</t>
  </si>
  <si>
    <t>PIATEDA</t>
  </si>
  <si>
    <t>SONDRIO</t>
  </si>
  <si>
    <t>ASTA IDROELETTRICA POMPAGGIO</t>
  </si>
  <si>
    <t>GARGNANO</t>
  </si>
  <si>
    <t>UP_GARGNANO_1</t>
  </si>
  <si>
    <t>GENOVA T.</t>
  </si>
  <si>
    <t>UP_GENOVA_T_6</t>
  </si>
  <si>
    <t>GENOVA</t>
  </si>
  <si>
    <t>LIGURIA</t>
  </si>
  <si>
    <t>GISSI</t>
  </si>
  <si>
    <t>UP_GISSI_1</t>
  </si>
  <si>
    <t>CHIETI</t>
  </si>
  <si>
    <t>UP_GISSI_2</t>
  </si>
  <si>
    <t>GROSIO</t>
  </si>
  <si>
    <t>UP_PREM-GROSIO_1</t>
  </si>
  <si>
    <t>ASTA IDROELETTRICA</t>
  </si>
  <si>
    <t>IGES</t>
  </si>
  <si>
    <t>UP_IGES_2</t>
  </si>
  <si>
    <t>MONOPOLI</t>
  </si>
  <si>
    <t>BARI</t>
  </si>
  <si>
    <t>RINNOVABILE PROGRAMMABILE</t>
  </si>
  <si>
    <t>ISAB ENERGY</t>
  </si>
  <si>
    <t>UP_ISAB_ENER_1</t>
  </si>
  <si>
    <t>ISE PIOMBINO CET3</t>
  </si>
  <si>
    <t>UP_ISE_PIOMB_1</t>
  </si>
  <si>
    <t>PIOMBINO</t>
  </si>
  <si>
    <t>ISE TARANTO CET3</t>
  </si>
  <si>
    <t>UP_ISE_CET3_1</t>
  </si>
  <si>
    <t>TARANTO</t>
  </si>
  <si>
    <t>UP_ISE_CET3_2</t>
  </si>
  <si>
    <t>UP_ISE_CET3_3</t>
  </si>
  <si>
    <t>JESI</t>
  </si>
  <si>
    <t>UP_JESI_1</t>
  </si>
  <si>
    <t>LA CASELLA C.LE</t>
  </si>
  <si>
    <t>UP_LA_CASELL_1</t>
  </si>
  <si>
    <t>CASTEL SAN GIOVANNI</t>
  </si>
  <si>
    <t>PIACENZA</t>
  </si>
  <si>
    <t>UP_LA_CASELL_2</t>
  </si>
  <si>
    <t>UP_LA_CASELL_3</t>
  </si>
  <si>
    <t>UP_LA_CASELL_4</t>
  </si>
  <si>
    <t>LAMARMORA</t>
  </si>
  <si>
    <t>UP_LAMARMORA_1</t>
  </si>
  <si>
    <t>LANA</t>
  </si>
  <si>
    <t>UP_LANA_1</t>
  </si>
  <si>
    <t>LANA - LANA</t>
  </si>
  <si>
    <t>LANZADA</t>
  </si>
  <si>
    <t>UP_LANZADA_1</t>
  </si>
  <si>
    <t>LARINO TG</t>
  </si>
  <si>
    <t>UP_LARINO_TG_1</t>
  </si>
  <si>
    <t>URURI</t>
  </si>
  <si>
    <t>TURBOGAS</t>
  </si>
  <si>
    <t>UP_LARINO_TG_2</t>
  </si>
  <si>
    <t>LEINI</t>
  </si>
  <si>
    <t>UP_LEINI_1</t>
  </si>
  <si>
    <t>LEVANTE</t>
  </si>
  <si>
    <t>UP_LEVANTE_3</t>
  </si>
  <si>
    <t>UP_LEVANTE_4</t>
  </si>
  <si>
    <t>LIVORNO MARZOCCO</t>
  </si>
  <si>
    <t>UP_LIVORNO_M_1</t>
  </si>
  <si>
    <t>UP_LIVORNO_M_2</t>
  </si>
  <si>
    <t>MELFI SERENE</t>
  </si>
  <si>
    <t>UP_MELFI_SER_1</t>
  </si>
  <si>
    <t>MELFI</t>
  </si>
  <si>
    <t>POTENZA</t>
  </si>
  <si>
    <t>BASILICATA</t>
  </si>
  <si>
    <t>MESE</t>
  </si>
  <si>
    <t>UP_MESE_1</t>
  </si>
  <si>
    <t>MILAZZO</t>
  </si>
  <si>
    <t>UP_MILAZZO_1</t>
  </si>
  <si>
    <t>MESSINA</t>
  </si>
  <si>
    <t>MONCALIERI</t>
  </si>
  <si>
    <t>UP_MONCALIERI_3</t>
  </si>
  <si>
    <t>UP_MONCALRPW_2</t>
  </si>
  <si>
    <t>MONFALCONE</t>
  </si>
  <si>
    <t>UP_MONFALCO_1</t>
  </si>
  <si>
    <t>GORIZIA</t>
  </si>
  <si>
    <t>Monfalcone</t>
  </si>
  <si>
    <t>UP_MONFALCO_2</t>
  </si>
  <si>
    <t>UP_MONFALCO_3</t>
  </si>
  <si>
    <t>UP_MONFALCO_4</t>
  </si>
  <si>
    <t>MONTALTO C.LE</t>
  </si>
  <si>
    <t>UP_MONTALTO_1</t>
  </si>
  <si>
    <t>MONTALTO DI CASTRO</t>
  </si>
  <si>
    <t>VITERBO</t>
  </si>
  <si>
    <t>RIPOTENZIATO</t>
  </si>
  <si>
    <t>UP_MONTALTO_2</t>
  </si>
  <si>
    <t>UP_MONTALTO_3</t>
  </si>
  <si>
    <t>UP_MONTALTO_4</t>
  </si>
  <si>
    <t>MONTORIO</t>
  </si>
  <si>
    <t>UP_MONTORIO_1</t>
  </si>
  <si>
    <t>TERAMO</t>
  </si>
  <si>
    <t>MUCONE 1S</t>
  </si>
  <si>
    <t>UP_MUCONE_1S_1</t>
  </si>
  <si>
    <t>ACRI</t>
  </si>
  <si>
    <t>NAPOLI L</t>
  </si>
  <si>
    <t>UP_NAPOLIL_4</t>
  </si>
  <si>
    <t>NAPOLI</t>
  </si>
  <si>
    <t>ORICHELLA</t>
  </si>
  <si>
    <t>UP_ORICHELLA_1</t>
  </si>
  <si>
    <t>SAN GIOVANNI IN FIORE</t>
  </si>
  <si>
    <t>OSTIGLIA</t>
  </si>
  <si>
    <t>UP_OSTIGLIA_1</t>
  </si>
  <si>
    <t>UP_OSTIGLIA_2</t>
  </si>
  <si>
    <t>UP_OSTIGLIA_3</t>
  </si>
  <si>
    <t>UP_OSTIGLIA_4</t>
  </si>
  <si>
    <t>UP_PIACENZA_4</t>
  </si>
  <si>
    <t>PIETRAFITTA</t>
  </si>
  <si>
    <t>UP_PIETRAFIT_5</t>
  </si>
  <si>
    <t>PIEGARO</t>
  </si>
  <si>
    <t>PERUGIA</t>
  </si>
  <si>
    <t>PIOMBINO TERMICA</t>
  </si>
  <si>
    <t>UP_PIOMBINO_1</t>
  </si>
  <si>
    <t>UP_PIOMBINO_2</t>
  </si>
  <si>
    <t>UP_PIOMBINO_3</t>
  </si>
  <si>
    <t>UP_PIOMBINO_4</t>
  </si>
  <si>
    <t>POMIGLIANO D'ARCO</t>
  </si>
  <si>
    <t>UP_PMGLNDARCO_1</t>
  </si>
  <si>
    <t>PORCARI</t>
  </si>
  <si>
    <t>UP_PORCARI_1</t>
  </si>
  <si>
    <t>LUCCA</t>
  </si>
  <si>
    <t>PORTO CORSINI</t>
  </si>
  <si>
    <t>UP_PORTO_COR_3</t>
  </si>
  <si>
    <t>UP_PORTO_COR_4</t>
  </si>
  <si>
    <t>PORTO SCUSO</t>
  </si>
  <si>
    <t>UP_PORTO_SCU_1</t>
  </si>
  <si>
    <t>PORTOSCUSO</t>
  </si>
  <si>
    <t>CAGLIARI</t>
  </si>
  <si>
    <t>UP_PORTO_SCU_2</t>
  </si>
  <si>
    <t>PORTO TOLLE</t>
  </si>
  <si>
    <t>UP_PORTO_TOL_1</t>
  </si>
  <si>
    <t>ROVIGO</t>
  </si>
  <si>
    <t>UP_PORTO_TOL_2</t>
  </si>
  <si>
    <t>UP_PORTO_TOL_3</t>
  </si>
  <si>
    <t>UP_PORTO_TOL_4</t>
  </si>
  <si>
    <t>PORTO VIRO</t>
  </si>
  <si>
    <t>UP_PORTO_VIR_1</t>
  </si>
  <si>
    <t>PRESENZANO</t>
  </si>
  <si>
    <t>UP_PRESENZAN_1</t>
  </si>
  <si>
    <t>PRESTONE</t>
  </si>
  <si>
    <t>UP_LIRO_1</t>
  </si>
  <si>
    <t>MADESIMO</t>
  </si>
  <si>
    <t>PRIOLO C.LE</t>
  </si>
  <si>
    <t>UP_PRIOLO_C_1</t>
  </si>
  <si>
    <t>UP_PRIOLO_C_2</t>
  </si>
  <si>
    <t>PROVVIDENZA</t>
  </si>
  <si>
    <t>UP_PROVVIDEN_1</t>
  </si>
  <si>
    <t>RATINO</t>
  </si>
  <si>
    <t>UP_RATINO_1</t>
  </si>
  <si>
    <t>SAN SEVERO</t>
  </si>
  <si>
    <t>RIVA DEL GARDA - NUOVO</t>
  </si>
  <si>
    <t>UP_RIVADEL_3</t>
  </si>
  <si>
    <t>RIVA DEL GARDA</t>
  </si>
  <si>
    <t>RIZZICONI</t>
  </si>
  <si>
    <t>UP_RIZZICONI_1</t>
  </si>
  <si>
    <t>REGGIO DI CALABRIA</t>
  </si>
  <si>
    <t>UP_RIZZICONI_2</t>
  </si>
  <si>
    <t>RONCOVALGRANDE</t>
  </si>
  <si>
    <t>UP_RONCOVALG_1</t>
  </si>
  <si>
    <t>MACCAGNO</t>
  </si>
  <si>
    <t>VARESE</t>
  </si>
  <si>
    <t>ROSELECTRA</t>
  </si>
  <si>
    <t>UP_ROSELECTRA_1</t>
  </si>
  <si>
    <t>ROSIGNANO MARITTIMO</t>
  </si>
  <si>
    <t>ROSEN</t>
  </si>
  <si>
    <t>UP_ROSEN_1</t>
  </si>
  <si>
    <t>ROSONE</t>
  </si>
  <si>
    <t>UP_ROSONE_1</t>
  </si>
  <si>
    <t>LOCANA</t>
  </si>
  <si>
    <t>ROSSANO TE</t>
  </si>
  <si>
    <t>UP_ROSSANO_T_1</t>
  </si>
  <si>
    <t>ROSSANO</t>
  </si>
  <si>
    <t>UP_ROSSANO_T_2</t>
  </si>
  <si>
    <t>UP_ROSSANO_T_3</t>
  </si>
  <si>
    <t>UP_ROSSANO_T_4</t>
  </si>
  <si>
    <t>S.BARBARA</t>
  </si>
  <si>
    <t>UP_SBARBARA_3</t>
  </si>
  <si>
    <t>CAVRIGLIA</t>
  </si>
  <si>
    <t>AREZZO</t>
  </si>
  <si>
    <t>S.E.F. SRL</t>
  </si>
  <si>
    <t>UP_SCTNPWPFRR_2</t>
  </si>
  <si>
    <t>UP_SCTNPWPFRR_3</t>
  </si>
  <si>
    <t>S.FIORANO</t>
  </si>
  <si>
    <t>UP_S.FIORANO_1</t>
  </si>
  <si>
    <t>SELLERO</t>
  </si>
  <si>
    <t>S.FLORIANO</t>
  </si>
  <si>
    <t>UP_SFLORIANO_2</t>
  </si>
  <si>
    <t>EGNA - NEUMARKT</t>
  </si>
  <si>
    <t>S.GIACOMO</t>
  </si>
  <si>
    <t>UP_SGIACOMO_3</t>
  </si>
  <si>
    <t>FANO ADRIANO</t>
  </si>
  <si>
    <t>S.MASS.CLE</t>
  </si>
  <si>
    <t>UP_S.MASS.CL_1</t>
  </si>
  <si>
    <t>VEZZANO</t>
  </si>
  <si>
    <t>SAN  QUIRICO</t>
  </si>
  <si>
    <t>UP_SANQUIRICO_1</t>
  </si>
  <si>
    <t>PARMA</t>
  </si>
  <si>
    <t xml:space="preserve">SAN FILIPPO DEL MELA </t>
  </si>
  <si>
    <t>UP_S.F._DEL_1</t>
  </si>
  <si>
    <t>SAN FILIPPO DEL MELA</t>
  </si>
  <si>
    <t>UP_S.F._DEL_2</t>
  </si>
  <si>
    <t>UP_S.F._DEL_3</t>
  </si>
  <si>
    <t>UP_S.F._DEL_4</t>
  </si>
  <si>
    <t>UP_S.F._DEL_5</t>
  </si>
  <si>
    <t>UP_S.F._DEL_6</t>
  </si>
  <si>
    <t>SARLUX</t>
  </si>
  <si>
    <t>UP_SARLUX_1</t>
  </si>
  <si>
    <t>SARROCH</t>
  </si>
  <si>
    <t>SARMATO</t>
  </si>
  <si>
    <t>UP_SARMATO_1</t>
  </si>
  <si>
    <t>SERMIDE</t>
  </si>
  <si>
    <t>UP_SERMIDE_3</t>
  </si>
  <si>
    <t>UP_SERMIDE_4</t>
  </si>
  <si>
    <t>SIMERI CRICHI</t>
  </si>
  <si>
    <t>UP_SMRICRICHI_1</t>
  </si>
  <si>
    <t>CATANZARO</t>
  </si>
  <si>
    <t>SOMPLAGO</t>
  </si>
  <si>
    <t>UP_SOMPLAGO_2</t>
  </si>
  <si>
    <t>BORDANO</t>
  </si>
  <si>
    <t>UDINE</t>
  </si>
  <si>
    <t>UP_SONDRIO_1</t>
  </si>
  <si>
    <t>SONICO</t>
  </si>
  <si>
    <t>UP_VALCAMONICA_1</t>
  </si>
  <si>
    <t>SORGENIA PUGLIA CENTRALE DI MODUGNO</t>
  </si>
  <si>
    <t>UP_SRGNPGLCNT_1</t>
  </si>
  <si>
    <t>MODUGNO</t>
  </si>
  <si>
    <t>SOVERZENE</t>
  </si>
  <si>
    <t>UP_SOVERZENE_1</t>
  </si>
  <si>
    <t>BELLUNO</t>
  </si>
  <si>
    <t xml:space="preserve">SPARANISE </t>
  </si>
  <si>
    <t>UP_SPARANISE_1</t>
  </si>
  <si>
    <t>SPARANISE</t>
  </si>
  <si>
    <t>UP_SPARANISE_2</t>
  </si>
  <si>
    <t>SPEZIA CENTR</t>
  </si>
  <si>
    <t>UP_SPEZIA_CE_1</t>
  </si>
  <si>
    <t>LA SPEZIA</t>
  </si>
  <si>
    <t>UP_SPEZIA_CE_2</t>
  </si>
  <si>
    <t>UP_SPEZIA_CE_3</t>
  </si>
  <si>
    <t>SULCIS CENTR</t>
  </si>
  <si>
    <t>UP_SULCIS_CE_3</t>
  </si>
  <si>
    <t>UP_SULCIS_CEN_2</t>
  </si>
  <si>
    <t>TAIO</t>
  </si>
  <si>
    <t>UP_NOCE_1</t>
  </si>
  <si>
    <t>MEZZOCORONA</t>
  </si>
  <si>
    <t>TALORO1</t>
  </si>
  <si>
    <t>UP_TALORO1_1</t>
  </si>
  <si>
    <t>OVODDA</t>
  </si>
  <si>
    <t>NUORO</t>
  </si>
  <si>
    <t>TAVAZZANO</t>
  </si>
  <si>
    <t>UP_TAVAZZANO_5</t>
  </si>
  <si>
    <t>MONTANASO LOMBARDO</t>
  </si>
  <si>
    <t>UP_TAVAZZANO_8</t>
  </si>
  <si>
    <t>UP_TAVAZZANO_C_6</t>
  </si>
  <si>
    <t>TENARIS DALMINE S.P.A.</t>
  </si>
  <si>
    <t>UP_TNRSDLMNSP_1</t>
  </si>
  <si>
    <t>DALMINE</t>
  </si>
  <si>
    <t>BERGAMO</t>
  </si>
  <si>
    <t>TERMINI IMERESE C.LE</t>
  </si>
  <si>
    <t>UP_TERMINI_I_4</t>
  </si>
  <si>
    <t>TERMINI IMERESE</t>
  </si>
  <si>
    <t>PALERMO</t>
  </si>
  <si>
    <t>UP_TERMINI_I_42</t>
  </si>
  <si>
    <t>UP_TERMINI_I_5</t>
  </si>
  <si>
    <t>UP_TERMINI_I_6</t>
  </si>
  <si>
    <t>UP_TERMOLI_1</t>
  </si>
  <si>
    <t>TIMPAGRANDE</t>
  </si>
  <si>
    <t>UP_TIMPAGRAN_1</t>
  </si>
  <si>
    <t>COTRONEI</t>
  </si>
  <si>
    <t>TOR DI VALLE</t>
  </si>
  <si>
    <t>UP_TOR_DI_VA_1</t>
  </si>
  <si>
    <t>ROMA</t>
  </si>
  <si>
    <t>TORBOLE</t>
  </si>
  <si>
    <t>UP_TORBOLE_1</t>
  </si>
  <si>
    <t>NAGO-TORBOLE</t>
  </si>
  <si>
    <t>TORREVAL.NORD</t>
  </si>
  <si>
    <t>UP_TORREVALN_2</t>
  </si>
  <si>
    <t>CIVITAVECCHIA</t>
  </si>
  <si>
    <t>UP_TORREVALN_3</t>
  </si>
  <si>
    <t>UP_TORREVALN_4</t>
  </si>
  <si>
    <t>TORREVALDALIGA</t>
  </si>
  <si>
    <t>UP_TORREVALD_4</t>
  </si>
  <si>
    <t>UP_TRRVLDLIGA_5</t>
  </si>
  <si>
    <t>UP_TRRVLDLIGA_6</t>
  </si>
  <si>
    <t>TORVISCOSA</t>
  </si>
  <si>
    <t>UP_TORVISCOSA_1</t>
  </si>
  <si>
    <t>TRINO</t>
  </si>
  <si>
    <t>UP_TRINO_1</t>
  </si>
  <si>
    <t>UP_TRINO_2</t>
  </si>
  <si>
    <t>TURBIGO</t>
  </si>
  <si>
    <t>UP_TURBIGO_1</t>
  </si>
  <si>
    <t>UP_TURBIGO_2</t>
  </si>
  <si>
    <t>UP_TURBIGO_3</t>
  </si>
  <si>
    <t>UP_TURBIGO_4</t>
  </si>
  <si>
    <t>U.O. MIRAFIORI</t>
  </si>
  <si>
    <t>UP_OMIRAFIORI_3</t>
  </si>
  <si>
    <t>VADO TERM.</t>
  </si>
  <si>
    <t>UP_VADO_TERM_3</t>
  </si>
  <si>
    <t>SAVONA</t>
  </si>
  <si>
    <t>UP_VADO_TERM_4</t>
  </si>
  <si>
    <t>UP_VADOTERM_5</t>
  </si>
  <si>
    <t>VALLE SECOLO</t>
  </si>
  <si>
    <t>UP_VALLE_SEC_1</t>
  </si>
  <si>
    <t>POMARANCE</t>
  </si>
  <si>
    <t>PISA</t>
  </si>
  <si>
    <t>GEOTERMICO</t>
  </si>
  <si>
    <t>VALPELLINE</t>
  </si>
  <si>
    <t>UP_VALPELLIN_1</t>
  </si>
  <si>
    <t>VENAUS</t>
  </si>
  <si>
    <t>UP_VENAUS_1</t>
  </si>
  <si>
    <t>VERZUOLO</t>
  </si>
  <si>
    <t>UP_VERZUOLO_2</t>
  </si>
  <si>
    <t>AUTOPRODUTTORE</t>
  </si>
  <si>
    <t>Termico TRADIZIONALE</t>
  </si>
  <si>
    <t>VOGHERA</t>
  </si>
  <si>
    <t>UP_VOGHERA_1</t>
  </si>
  <si>
    <t>http://www.terna.it/en-gb/sistemaelettrico/transparencyreport/generation/installedgenerationcapacity.aspx</t>
  </si>
  <si>
    <t>http://www.terna.it/en-gb/sistemaelettrico/statisticaldata.aspx</t>
  </si>
  <si>
    <t>http://www.anre.ro/ro/energie-electrica/rapoarte/rapoarte-indicatori-performanta</t>
  </si>
  <si>
    <t>Cărbune</t>
  </si>
  <si>
    <t>Hidrocarburi</t>
  </si>
  <si>
    <t>Nucleară</t>
  </si>
  <si>
    <t>Hidro</t>
  </si>
  <si>
    <t>Eoliană</t>
  </si>
  <si>
    <t>Biomasă</t>
  </si>
  <si>
    <t>Fotovoltaică</t>
  </si>
  <si>
    <t>Geotermală</t>
  </si>
  <si>
    <t>Installierte Leistung in MW</t>
  </si>
  <si>
    <t>Kohle</t>
  </si>
  <si>
    <t>Hydrocarbons</t>
  </si>
  <si>
    <t>Bio</t>
  </si>
  <si>
    <t>Photo</t>
  </si>
  <si>
    <t>https://www.iea.org/statistics/statisticssearch/report/?country=Romania&amp;product=electricityandheat</t>
  </si>
  <si>
    <t>GWh</t>
  </si>
  <si>
    <t>oil</t>
  </si>
  <si>
    <t>Electricity Prod.</t>
  </si>
  <si>
    <t>- Öl und Ölderivate</t>
  </si>
  <si>
    <t>nat gas</t>
  </si>
  <si>
    <t>www.ree.es</t>
  </si>
  <si>
    <t>Fecha de actualización:</t>
  </si>
  <si>
    <t>Seleccione un periodo</t>
  </si>
  <si>
    <t>Hidráulica convencional y mixta</t>
  </si>
  <si>
    <t>Bombeo puro</t>
  </si>
  <si>
    <t>Hidráulica</t>
  </si>
  <si>
    <t>Carbón</t>
  </si>
  <si>
    <t>Fuel + Gas</t>
  </si>
  <si>
    <t>Hidroeólica</t>
  </si>
  <si>
    <t>Eólica</t>
  </si>
  <si>
    <t>Solar fotovoltaica</t>
  </si>
  <si>
    <t>Solar térmica</t>
  </si>
  <si>
    <t>Térmica renovable</t>
  </si>
  <si>
    <t>Térmica no renovable/Cogeneración y resto</t>
  </si>
  <si>
    <t>Fuente Comisión Nacional de los Mercados y la Competencia (CNMC) en: resto hidráulica, eólica, solar fotovoltaica, solar térmica, térmica renovable y cogeneración y resto.</t>
  </si>
  <si>
    <t>Ciclo combinado (1)</t>
  </si>
  <si>
    <t>Resto hidráulica (2)</t>
  </si>
  <si>
    <t>Datos a 31 de diciembre. Para el año 2015 datos a octubre de 2015.</t>
  </si>
  <si>
    <t>pure pumping</t>
  </si>
  <si>
    <t>Con. Hydraulic and mixed</t>
  </si>
  <si>
    <t>Hydraulic rest (2)</t>
  </si>
  <si>
    <t>hydro-wind</t>
  </si>
  <si>
    <t>PV</t>
  </si>
  <si>
    <t>thermal renewable</t>
  </si>
  <si>
    <t>(1) It includes open-cycle operation.</t>
  </si>
  <si>
    <t>(2) It includes all units under 50 MW do not belong to any water management unit (UGH).</t>
  </si>
  <si>
    <t>Thermal non-renewable
 / CHP and rest</t>
  </si>
  <si>
    <r>
      <t xml:space="preserve">Potencia instalada nacional </t>
    </r>
    <r>
      <rPr>
        <sz val="14"/>
        <color rgb="FF006699"/>
        <rFont val="Calibri"/>
        <family val="2"/>
        <scheme val="minor"/>
      </rPr>
      <t>(MW)</t>
    </r>
  </si>
  <si>
    <t>Sum Hydraulics</t>
  </si>
  <si>
    <t>Coal</t>
  </si>
  <si>
    <t>- Laufwasserkraftwerke</t>
  </si>
  <si>
    <t>CH</t>
  </si>
  <si>
    <t>Erneuerbare Energieträger</t>
  </si>
  <si>
    <t>- Off - shore</t>
  </si>
  <si>
    <t>- On - shore</t>
  </si>
  <si>
    <t>- Speicherwasser inkl. Pumpspeicher</t>
  </si>
  <si>
    <t>Konventionelle Energieträger</t>
  </si>
  <si>
    <t>- GuD</t>
  </si>
  <si>
    <t>- Gastrubine</t>
  </si>
  <si>
    <t>Bruttostromerzeugungskapazitäten ( Stand jeweils am Ende des Jahres ) - in GW</t>
  </si>
  <si>
    <t>Quelle: http://www.bmwi.de/DE/Themen/Energie/Energiedaten-und-analysen/Energiedaten/energietraeger.html</t>
  </si>
  <si>
    <t>Quelle: http://ec.europa.eu/energy/en/statistics/country</t>
  </si>
  <si>
    <t>Quelle: Bundesministerium für Wirtschaft und Energie, Statistisches Bundesamt, Arbeitsgruppe Erneuerbare Energien-Statistik (AGEE-Stat)</t>
  </si>
  <si>
    <t>1) ab 1998: Kapazität aus gesamten Windkraftanlagen gemäß AGEE-Stat</t>
  </si>
  <si>
    <t>2) bis 1997 einschließlich Windkraftanlagen der öffentlichen Versorgungsunternehmen</t>
  </si>
  <si>
    <t>3) bis 1997 einschließlich Windkraftanlagen öffentlicher Versorgungsunternehmen, ab 1998 einschließlich aller Windkraftanlagen</t>
  </si>
  <si>
    <t>4) Kapazität aus gesamten Windkraftanlagen gemäß AGEE-Stat</t>
  </si>
  <si>
    <t>5) unter Berücksichtigung der Atomgesetznovelle vom 31.07.2011 zum Ausstieg aus der Kernenergie</t>
  </si>
  <si>
    <t>- Kohlederivate / sonstige Kohle</t>
  </si>
  <si>
    <t>Sonstige</t>
  </si>
  <si>
    <t>- PV</t>
  </si>
  <si>
    <t>- Thermal</t>
  </si>
  <si>
    <t>EUROSTAT</t>
  </si>
  <si>
    <t>BMWi</t>
  </si>
  <si>
    <t>DE</t>
  </si>
  <si>
    <t>(1)</t>
  </si>
  <si>
    <t>(2)</t>
  </si>
  <si>
    <t>(3)</t>
  </si>
  <si>
    <t>(4)</t>
  </si>
  <si>
    <t>(5)</t>
  </si>
  <si>
    <t>(6)</t>
  </si>
  <si>
    <t>(7)</t>
  </si>
  <si>
    <t>(8)</t>
  </si>
  <si>
    <t>(9)</t>
  </si>
  <si>
    <t>(10)</t>
  </si>
  <si>
    <t>Quelle: http://www.e-control.at/statistik/strom/bestandsstatistik</t>
  </si>
  <si>
    <t>e-control</t>
  </si>
  <si>
    <t>Bruttostromerzeug
ungskapazitäten ( Stand jeweils am Ende des Jahres ) - in MW</t>
  </si>
  <si>
    <t>Biogene Brennstoffe</t>
  </si>
  <si>
    <t>- Biomasse</t>
  </si>
  <si>
    <t>- Biogas</t>
  </si>
  <si>
    <t>- Klär- und Deponiegas</t>
  </si>
  <si>
    <t>- Sonstige</t>
  </si>
  <si>
    <t>Stichtag: 31. Dezember 2013</t>
  </si>
  <si>
    <t>(Datenstand: August 2014)</t>
  </si>
  <si>
    <t>Quelle : http://www.e-control.at/documents/20903/26801/BeStGes-2013_KW2EPLTyp.xlsx/6d770638-026c-4602-8650-d92cc96716ca?version=1.0</t>
  </si>
  <si>
    <t>Leistung
in MW 2014</t>
  </si>
  <si>
    <t>Leistung
in MW 2013</t>
  </si>
  <si>
    <t>AT</t>
  </si>
  <si>
    <t>Installtierte Leistung in MW</t>
  </si>
  <si>
    <t>RTE</t>
  </si>
  <si>
    <t>Gezeiten-. Wellen- u. Ozeankraftwerk</t>
  </si>
  <si>
    <t>B-2 Installed capacity as of 31/03/14</t>
  </si>
  <si>
    <t>Quelle: http://www.rte-france.com/en/document/overview-electrical-energy-france-march-2014</t>
  </si>
  <si>
    <t>(*)Pour les centrales photovoltaïques le nombre de centrales correspond au nombre de contrats existants entre les producteurs et les gestionnaires de réseaux, tels que reçus par l'Institut en date du 1er juillet de chaque année.</t>
  </si>
  <si>
    <t>Quelle: http://www.ilr.public.lu/electricite/statistiques/index.html</t>
  </si>
  <si>
    <t>Puissance
installée
[kW]</t>
  </si>
  <si>
    <t>Deponiegas</t>
  </si>
  <si>
    <t>Abluftbehandlungsanlagen Abfall</t>
  </si>
  <si>
    <t>Holzabfälle</t>
  </si>
  <si>
    <t>ILR</t>
  </si>
  <si>
    <t>LU</t>
  </si>
  <si>
    <t>Quelle: http://www.rynek-energii-elektrycznej.cire.pl/st,33,207,tr,75,0,0,0,0,0,podstawowe-dane.html</t>
  </si>
  <si>
    <t>Moc zainstalowana (stan w dniu 31.12.2014 r.)</t>
  </si>
  <si>
    <t>cyre.pl</t>
  </si>
  <si>
    <t>Quelle: Figures 2013 - http://www.ens.dk/en/info/facts-figures/energy-statistics-indicators-energy-efficiency/annual-energy-statistics</t>
  </si>
  <si>
    <t>DEA</t>
  </si>
  <si>
    <t>ERU</t>
  </si>
  <si>
    <t>Quelle:Yearly Report on the Operation of the Czech Electricity Grid for 2014 -  http://www.eru.cz/en/elektrina/statistika-a-sledovani-kvality/rocni-zpravy-o-provozu</t>
  </si>
  <si>
    <t>WM Park Powerport Zeebrugge</t>
  </si>
  <si>
    <t>Gesamtergebnis</t>
  </si>
  <si>
    <t>Zeilenbeschriftungen</t>
  </si>
  <si>
    <t>(Leer)</t>
  </si>
  <si>
    <t>Summe von Technical Nominal Power (MW)</t>
  </si>
  <si>
    <t>Natural Gas / Blast Furnace Gas</t>
  </si>
  <si>
    <t>ELIA</t>
  </si>
  <si>
    <t>Overview of Generating Facilities - Technical Parameters Detail 2015
02/12/2015</t>
  </si>
  <si>
    <t>lectricity - total net installed capacity of electric power plants, main activity &amp; autoproducer</t>
  </si>
  <si>
    <t>Kilowatts, thousand</t>
  </si>
  <si>
    <t>Electricity - total net installed capacity of electric power plants, nuclear</t>
  </si>
  <si>
    <t>Electricity - total net installed capacity of electric power plants, hydro</t>
  </si>
  <si>
    <t>Electricity - total net installed capacity of electric power plants, combustible fuels</t>
  </si>
  <si>
    <t>Electricity - total net installed capacity of electric power plants, wind</t>
  </si>
  <si>
    <t>Electricity - total net installed capacity of electric power plants, solar</t>
  </si>
  <si>
    <t>Electricity generating capacity - Pumped hydro - Total</t>
  </si>
  <si>
    <t>Electricity generating capacity - Solar PV - Total</t>
  </si>
  <si>
    <t>UN</t>
  </si>
  <si>
    <t>1 Vouvry und diverse kleinere Anlagen 2 Nur Gross-WKK-Anlagen ab etwa 1 MWe 3 Sämtliche Gas- und Dieselmotoren sowie Gasturbinen &lt; 1 MWe 4 Strom aus Kehricht zu 50% berücksichtig</t>
  </si>
  <si>
    <t>Kernkraftwerke der Schweiz: Elektrizitätserzeugung und Arbeitsausnutzung</t>
  </si>
  <si>
    <t>Seite 22</t>
  </si>
  <si>
    <t>Wasserkraftwerke 3 – Centrales hydrauliques 3</t>
  </si>
  <si>
    <t>Seite 40</t>
  </si>
  <si>
    <t>BFE</t>
  </si>
  <si>
    <t>Quelle:  http://www.bfe.admin.ch/themen/00526/00541/00542/00630/index.html?dossier_id=00765</t>
  </si>
  <si>
    <t>Quelle: http://data.un.org/Data.aspx?d=EDATA&amp;f=cmID%3AEC</t>
  </si>
  <si>
    <t>Electricity, net installed capacity of electric power plants 2012</t>
  </si>
  <si>
    <t>Seite  52</t>
  </si>
  <si>
    <t>Seite  51</t>
  </si>
  <si>
    <t>Kraftwerkpark der Schweiz
 – Leistung1 und Produktion</t>
  </si>
  <si>
    <t>Tennet</t>
  </si>
  <si>
    <t>pl</t>
  </si>
  <si>
    <t>Fr</t>
  </si>
  <si>
    <t>at</t>
  </si>
  <si>
    <t>de</t>
  </si>
  <si>
    <t>lu</t>
  </si>
  <si>
    <t>dk</t>
  </si>
  <si>
    <t>cz</t>
  </si>
  <si>
    <t>ch</t>
  </si>
  <si>
    <t>nl</t>
  </si>
  <si>
    <t>cire.pl ist eine Tochter des Energiestatistikproviders und Berater ARE. Die Website wird gentuzt um tagesaktuelle Inforationen zur Verfügung zu stellen.</t>
  </si>
  <si>
    <t>CIRE.pl - die erste polnische Portal Energiemarkt
Inkrafttreten Bestimmungen der Energiegesetz, das die Erstellung der nationalen Energiemarkt ist die Nachfrage nach Informationen über die Möglichkeiten und Bedingungen des Handels mit Strom, Wärme und Gas verursacht. Die Antwort auf diese Forderung war der Aufbau eines vertikalen Portals CIRE, deren Aufgabe es war als "der Sammlung und Verbreitung von objektiven und umfassenden Information und Wissen auf den nationalen und internationalen Energiemärkten |" definiert.
Ziele CIRE.pl
 die zeitnahe Bereitstellung von objektiven, umfassenden und öffentlich zugänglichen Informationen und Wissen über den Energiemärkten,
Schaffung einer unabhängigen Forum für den Meinungsaustausch über Fragen im Zusammenhang mit Energiehandel bezogen,
 Popularisierung des Wissens auf den nationalen und internationalen Energiemärkten.
CIRE.pl wurde von WINUEL SA und Partner bei Energiemarkt Sp erstellt. mit ò.ó und der Schlesischen Technischen Universität.
Der Inhaber der Website ist die Energiemarktagentur</t>
  </si>
  <si>
    <t xml:space="preserve">Rechtslage </t>
  </si>
  <si>
    <t>Quelle: http://energieinfo.tennet.org/dataexport/exporteerdatacountry.aspx?id=InstalledCapacity</t>
  </si>
  <si>
    <t>Copyright © Institut luxembourgeois de régulation</t>
  </si>
  <si>
    <t>Copyright und Haftungsausschluss
Informationen zu www.ens.dk wiedergegeben ist so genau wie möglich und aktualisiert.
DEA stellt fest, dass www.ens.dk enthält historische Informationen, zum Beispiel. ein News-Archiv. Es ist daher wichtig, dass Sie als Anwender - vor allem für Suchanfragen - ist sich der Datierung des Materials.
Informationen auf dieser Website wird ohne Gewährleistung jeglicher Art zur Verfügung gestellt und die DEA nicht für direkte, indirekte Verluste oder Schäden, die durch die Inhalte dieser Webseiten nicht verantwortlich, ob diese aufgrund von Fehlern oder Unangemessenheit des Materials oder aus anderen Gründen ist.
Links zu anderen Websites
DEA Website enthält Links zu anderen Websites. Als Nutzer www.ens.dk beachten Sie bitte, dass wir nicht für die Sicherheit anderer Websites verantwortlich.
DEA Garantie daher, dass diese Websites oder der Server, auf dem sie sich befinden, keine Viren oder andere schädliche Elemente enthalten. DEA bezieht sich nur auf solche Links als Service und Informationen von einem Link zu einer bestimmten Website bedeutet nicht, dass die DEA übernimmt den Inhalt der Webseite.
Copyright
Das Copyright für die Website und die Rechte, um den Inhalt und Design gehören zu der DEA. Es ist kostenfrei, um Material zu kopieren - von der Website - - mit Ausnahme der Bilder elektronisch oder in Papierform - vorausgesetzt, dass die DEA erklärte die Quelle. Es ist nicht erlaubt, zu ändern oder zu verfälschen den Inhalt des Materials.
In Bezug. Bilder, Formen, Abbildungen, inklusive Logo, muss die Erlaubnis von der DEA vor möglich erhalten werden. verwenden.
Datenschutz
Wenn Sie sich für unseren elektronischen Newsletter, bitten wir um Ihren Namen und Ihre E-Mail wissen. Die Informationen werden in einer Datenbank, die nur verwendet wird, um Nachrichten für Sie ausgestrahlt gespeichert und nur die DEA Zugriff hat. DEA werden Ihre Daten nicht weitergeben an andere Organisationen oder Unternehmen.</t>
  </si>
  <si>
    <t>unbekannt</t>
  </si>
  <si>
    <t>Haftung
Obwohl die Bundesbehörden mit aller Sorgfalt auf die Richtigkeit der veröffentlichten Informationen achten, kann hinsichtlich der inhaltlichen Richtigkeit, Genauigkeit, Aktualität, Zuverlässigkeit und Vollständigkeit dieser Informationen keine Gewährleistung übernommen werden.
Die Bundesbehörden behalten sich ausdrücklich vor, jederzeit Inhalte ohne Ankündigung ganz oder teilweise zu ändern, zu löschen oder zeitweise nicht zu veröffentlichen.
Haftungsansprüche gegen die Bundesbehörden wegen Schäden materieller oder immaterieller Art, welche aus dem Zugriff oder der Nutzung bzw. Nichtnutzung der veröffentlichten Informationen, durch Missbrauch der Verbindung oder durch technische Störungen entstanden sind, werden ausgeschlossen.
Verweise und Links
Verweise und Links auf Webseiten Dritter liegen ausserhalb des Verantwortungsbereichs der Bundesbehörden. Der Zugriff und die Nutzung solcher Webseiten erfolgen auf eigene Gefahr des Nutzers oder der Nutzerin. Die Bundesbehörden erklären ausdrücklich, dass sie keinerlei Einfluss auf die Gestaltung, den Inhalt und die Angebote der verknüpften Seiten haben. Informationen und Dienstleistungen von verknüpften Webseiten liegen vollumfänglich in der Verantwortung des jeweiligen Dritten.
Es wird jegliche Verantwortung für solche Webseiten abgelehnt.
Datenschutz
Gestützt auf Artikel 13 der schweizerischen Bundesverfassung und die datenschutzrechtlichen Bestimmungen des Bundes hat jede Person Anspruch auf Schutz ihrer Privatsphäre sowie auf Schutz vor Missbrauch ihrer persönlichen Daten. Die Bundesbehörden halten diese Bestimmungen ein. Persönliche Daten werden streng vertraulich behandelt und weder an Dritte verkauft noch weiter gegeben.
In enger Zusammenarbeit mit unseren Hosting-Providern bemühen wir uns, die Datenbanken so gut wie möglich vor fremden Zugriffen, Verlusten, Missbrauch oder vor Fälschung zu schützen.
Beim Zugriff auf unsere Webseiten werden folgende Daten in Logfiles gespeichert: IP-Adresse, Datum, Uhrzeit, Browser-Anfrage und allg. übertragene Informationen zum Betriebssystem resp. Browser.
Diese Nutzungsdaten bilden die Basis für statistische, anonyme Auswertungen, so dass Trends erkennbar sind, anhand derer die Bundesbehörden ihr Angebot entsprechend verbessern können. Gemäss Bundesgesetz betreffend die Überwachung des Post- und Fernmeldeverkehrs (BÜPF) besteht eine gesetzliche Aufbewahrungspflicht für Verbindungsdaten der letzten sechs Monate.
Bei der freiwilligen Kontaktaufnahme wird Ihre Email-Adresse in eine separate Datenbank aufgenommen, welche nicht mit den anonymen Logfiles verknüpft wird. Sie haben jederzeit die Möglichkeit, Ihre Registrierung wieder rückgängig zu machen.
Copyright
Copyright, Bundesbehörden der Schweizerischen Eidgenossenschaft.
Die auf den Websites der Bundesbehörden enthaltenen Informationen werden der Öffentlichkeit zugänglich gemacht. Durch das Herunterladen oder Kopieren von Inhalten, Bildern, Fotos oder anderen Dateien werden keinerlei Rechte bezüglich der Inhalte übertragen.
Die Urheber- und alle anderen Rechte an Inhalten, Bildern, Fotos oder anderen Dateien auf den Websites der Bundesbehörden gehören ausschliesslich diesen oder den speziell genannten Rechtsinhabern. Für die Reproduktion jeglicher Elemente ist die schriftliche Zustimmung der Urheberrechtsträger im Voraus einzuholen.</t>
  </si>
  <si>
    <t>Quelle: http://www.elia.be/en/grid-data/power-generation/generating-facilities</t>
  </si>
  <si>
    <t xml:space="preserve">6. Intellectual property rights
All materials available on this website (including, but not limited to, texts, pictures, images, icons, videos, software, databases and data) are protected by Elia’s intellectual property rights. The names and logos of Elia appearing on this website are protected by trade mark and copyright laws and treaties. The Elia brand, trademarks or logos may only be used in relation to products or services offered by Elia and may not be used, under any circumstances, in a way that is likely to create confusion amongst consumers or to damage or discredit Elia. Unless given express permission otherwise, users may not, under any circumstances, copy, reproduce, represent, modify, transmit, publish, adapt, distribute, broadcast, grant a sublicense or sell by any means or in any manner, all or any part of this website without the prior written permission of Elia. </t>
  </si>
  <si>
    <t xml:space="preserve">Statistiken für den Elektrizitäts-, Erdgas- und Ökostrombereich
Die statistischen Primärerhebungen liegen für die fossilen Energieträger sowie für den Elektrizitätsbereich in der Verantwortung des Bundesministers für Wissenschaft, Forschung und Wirtschaft (BMWFW).
Für die elektrische Energie sowie für die gasförmigen Energieträger erfolgt die Durchführung der statistischen Erhebungen und der sonstigen statistischen Arbeiten durch die Energie-Control Austria (siehe hiezu insbesondere § 92 ElWOG 2010 bzw. § 59 Gaswirtschaftsgesetz ). Es werden die in den beiden einschlägigen Verordnungen - Elektrizitätsstatistikverordnung 2007 des BMWA (BGBl. II Nr. 284/2007) und Gasstatistikverordnung 2012 des Vorstands der E-Control (BGBl. II Nr. 475/2012) - definierten Auswertungen und Publikationen in elektronischer Form zur Verfügung gestellt.
Bei Verwendung von Datenmaterial wird um Quellenangabe ersucht.
Als für die Erhebung und Verarbeitung von Statistiken im Elektrizitäts- und Erdgasbereich zuständige Behörde unterliegt die E-Control Austria sowohl den einschlägigen Bestimmungen des Datenschutzgesetzes 2000 wie auch jenen des Bundesstatistikgesetzes 2000 (siehe insb. § 92 ElWOG 2011 und § 147 GWG 2011). Dementsprechend ist die E-Control Austria Teil des österreichischen und europäischen statistischen Systems und als solcher den Grundsätzen sowohl des Verhaltenskodex für europäische Statistiken („European Statistics Code of Practice“) von eurostat wie auch den Grundsätzen für statistische Arbeiten („Principles governing International Statistical Activities“) der Vereinten Nationen verpflichtet.
Es wird ausdrücklich darauf hingewiesen, dass eine Publikation der Statistiken in gedruckter Form nicht vorgesehen ist. Auch können Auswertungen oder Anfragen, die über den in den oben genannten Verordnungen definierten Rahmen hinausgehen, nur nach Maßgabe der Möglichkeiten der Energie-Control Austria durchgeführt werden, wobei der jeweils entstehende Aufwand in Rechnung gestellt wird. </t>
  </si>
  <si>
    <t>Copyright notice
© European Union, 1995-2015 
Reuse is authorised, provided the source is acknowledged. The reuse policy of the European Commission is implemented by a Decision of 12 December 2011 [728KB] .
The general principle of reuse can be subject to conditions which may be specified in individual copyright notices. Therefore users are advised to refer to the copyright notices of the individual websites maintained under Europa and of the individual documents. Reuse is not applicable to documents subject to intellectual property rights of third parties.</t>
  </si>
  <si>
    <t xml:space="preserve">Sie dürfen:
Teilen — das Material in jedwedem Format oder Medium vervielfältigen und weiterverbreiten
 und zwar für beliebige Zwecke, sogar kommerziell.
Der Lizenzgeber kann diese Freiheiten nicht widerrufen solange Sie sich an die Lizenzbedingungen halten.
Unter folgenden Bedingungen:
Namensnennung — Sie müssen angemessene Urheber- und Rechteangaben machen, einen Link zur Lizenz beifügen und angeben, ob Änderungen vorgenommen wurden. Diese Angaben dürfen in jeder angemessenen Art und Weise gemacht werden, allerdings nicht so, dass der Eindruck entsteht, der Lizenzgeber unterstütze gerade Sie oder Ihre Nutzung besonders.
Keine Bearbeitungen — Wenn Sie das Material remixen, verändern oder darauf anderweitig direkt aufbauen dürfen Sie die bearbeitete Fassung der Materials nicht verbreiten.
Keine weiteren Einschränkungen — Sie dürfen keine zusätzlichen Klauseln oder technische Verfahren einsetzen, die anderen rechtlich irgendetwas untersagen, was die Lizenz erlaubt.
</t>
  </si>
  <si>
    <t>Fossil Gas</t>
  </si>
  <si>
    <t>Fossil Hard coal</t>
  </si>
  <si>
    <t>Fossil Oil</t>
  </si>
  <si>
    <t>Hydro Pumped Storage</t>
  </si>
  <si>
    <t>Hydro Run-of-river and poundage</t>
  </si>
  <si>
    <t>Hydro Water Reservoir</t>
  </si>
  <si>
    <t>Marine</t>
  </si>
  <si>
    <t>Wind Offshore</t>
  </si>
  <si>
    <t>Wind Onshore</t>
  </si>
  <si>
    <t>Data type</t>
  </si>
  <si>
    <t>Production installed capacity (MW)</t>
  </si>
  <si>
    <t>Quelle: http://clients.rte-france.com/lang/an/visiteurs/vie/prod/parc_reference.jsp</t>
  </si>
  <si>
    <t>Kraftwerksliste</t>
  </si>
  <si>
    <t>http://clients.rte-france.com/lang/an/visiteurs/vie/prod/parc_reference.jsp</t>
  </si>
  <si>
    <t>ENTSO-E System Adequacy Forecast 2014 - 2025 ( Database: 20.05.2014 )</t>
  </si>
  <si>
    <t>Country:</t>
  </si>
  <si>
    <t>AUSTRIA</t>
  </si>
  <si>
    <t>National Representativeness Index (%):</t>
  </si>
  <si>
    <t>Generation Scenario:</t>
  </si>
  <si>
    <t>Conservative Scenario B</t>
  </si>
  <si>
    <t>insert datetime:</t>
  </si>
  <si>
    <t xml:space="preserve"> 28.01.2014 17:12:00</t>
  </si>
  <si>
    <t>update datetime:</t>
  </si>
  <si>
    <t xml:space="preserve"> 31.01.2014 12:49:00</t>
  </si>
  <si>
    <t>This data may not be used without mentioning the source: 'Data provided by ENTSO-E'</t>
  </si>
  <si>
    <t>National Power Data</t>
  </si>
  <si>
    <t>January 19:00 pm</t>
  </si>
  <si>
    <t>July 11:00 am</t>
  </si>
  <si>
    <t xml:space="preserve">January 19:00 pm </t>
  </si>
  <si>
    <t xml:space="preserve">July 11:00 am </t>
  </si>
  <si>
    <t xml:space="preserve">January 19:00 pm  </t>
  </si>
  <si>
    <t xml:space="preserve">July 11:00 am  </t>
  </si>
  <si>
    <t xml:space="preserve">January 19:00 pm   </t>
  </si>
  <si>
    <t xml:space="preserve">July 11:00 am   </t>
  </si>
  <si>
    <t xml:space="preserve">January 19:00 pm    </t>
  </si>
  <si>
    <t xml:space="preserve">July 11:00 am    </t>
  </si>
  <si>
    <t>Nuclear Power</t>
  </si>
  <si>
    <t>Fossil Fuels</t>
  </si>
  <si>
    <t>Lignite</t>
  </si>
  <si>
    <t>Hard Coal</t>
  </si>
  <si>
    <t>Oil</t>
  </si>
  <si>
    <t>Mixed Fuels</t>
  </si>
  <si>
    <t>Renewable Energy Sources (other than hydro)</t>
  </si>
  <si>
    <t>of which onshore</t>
  </si>
  <si>
    <t>of which offshore</t>
  </si>
  <si>
    <t>Hydro power (total)</t>
  </si>
  <si>
    <t>of which renewable hydro generation</t>
  </si>
  <si>
    <t>Not Clearly Identifiable Energy Sources</t>
  </si>
  <si>
    <t>Net generating Capacity</t>
  </si>
  <si>
    <t>Non-Usable Capacity</t>
  </si>
  <si>
    <t>Maintenance and Overhauls</t>
  </si>
  <si>
    <t>Outages</t>
  </si>
  <si>
    <t>System Service Reserve</t>
  </si>
  <si>
    <t>Unavailable Capacity</t>
  </si>
  <si>
    <t>Reliable Available Capacity</t>
  </si>
  <si>
    <t>Load</t>
  </si>
  <si>
    <t>Load Management</t>
  </si>
  <si>
    <t>Remaining Capacity</t>
  </si>
  <si>
    <t>Spare Capacity</t>
  </si>
  <si>
    <t>Margin Against Seasonal Peak Load</t>
  </si>
  <si>
    <t>Adequacy Reference Margin</t>
  </si>
  <si>
    <t>Import Capacity</t>
  </si>
  <si>
    <t>Export Capacity</t>
  </si>
  <si>
    <t>entsoe</t>
  </si>
  <si>
    <t>ENTSO-E System Adequacy Forecast 2013 - 2020 ( Database: 15.03.2013 )</t>
  </si>
  <si>
    <t xml:space="preserve"> 05.09.2012 14:07:00</t>
  </si>
  <si>
    <t xml:space="preserve"> 19.11.2012 10:53:00</t>
  </si>
  <si>
    <t>SWITZERLAND</t>
  </si>
  <si>
    <t xml:space="preserve"> 31.01.2014 15:30:00</t>
  </si>
  <si>
    <t xml:space="preserve"> 06.02.2014 15:19:00</t>
  </si>
  <si>
    <t xml:space="preserve"> 16.08.2012 16:52:00</t>
  </si>
  <si>
    <t xml:space="preserve"> 11.01.2013 11:02:00</t>
  </si>
  <si>
    <t>CZECH REPUBLIC</t>
  </si>
  <si>
    <t xml:space="preserve"> 28.01.2014 10:11:00</t>
  </si>
  <si>
    <t xml:space="preserve"> 30.01.2014 11:45:00</t>
  </si>
  <si>
    <t xml:space="preserve"> 17.08.2012 14:41:00</t>
  </si>
  <si>
    <t xml:space="preserve"> 27.09.2012 15:21:00</t>
  </si>
  <si>
    <t>GERMANY</t>
  </si>
  <si>
    <t xml:space="preserve"> 20.01.2014 15:48:00</t>
  </si>
  <si>
    <t xml:space="preserve"> 05.02.2014 11:10:00</t>
  </si>
  <si>
    <t>DENMARK</t>
  </si>
  <si>
    <t xml:space="preserve"> 05.02.2014 11:31:00</t>
  </si>
  <si>
    <t xml:space="preserve"> 05.02.2014 12:30:00</t>
  </si>
  <si>
    <t xml:space="preserve"> 01.10.2012 13:08:00</t>
  </si>
  <si>
    <t xml:space="preserve"> 01.10.2012 13:43:00</t>
  </si>
  <si>
    <t xml:space="preserve"> 17.08.2012 12:22:00</t>
  </si>
  <si>
    <t xml:space="preserve"> 27.09.2012 10:54:00</t>
  </si>
  <si>
    <t>FRANCE</t>
  </si>
  <si>
    <t xml:space="preserve"> 16.08.2012 11:25:00</t>
  </si>
  <si>
    <t xml:space="preserve"> 27.09.2012 14:51:00</t>
  </si>
  <si>
    <t xml:space="preserve"> 10.01.2014 11:21:00</t>
  </si>
  <si>
    <t xml:space="preserve"> 16.01.2014 12:28:00</t>
  </si>
  <si>
    <t>Net prod. Capacity</t>
  </si>
  <si>
    <t>BE</t>
  </si>
  <si>
    <t>LUXEMBURG</t>
  </si>
  <si>
    <t xml:space="preserve"> 16.10.2012 11:21:00</t>
  </si>
  <si>
    <t xml:space="preserve"> 05.11.2012 13:55:00</t>
  </si>
  <si>
    <t xml:space="preserve"> 31.01.2014 15:32:00</t>
  </si>
  <si>
    <t xml:space="preserve"> 31.01.2014 16:03:00</t>
  </si>
  <si>
    <t>THE NETHERLANDS</t>
  </si>
  <si>
    <t xml:space="preserve"> 01.02.2014 09:32:00</t>
  </si>
  <si>
    <t xml:space="preserve"> 01.02.2014 10:00:00</t>
  </si>
  <si>
    <t xml:space="preserve"> 05.09.2012 11:51:00</t>
  </si>
  <si>
    <t xml:space="preserve"> 01.11.2012 18:03:00</t>
  </si>
  <si>
    <t>POLAND</t>
  </si>
  <si>
    <t xml:space="preserve"> 07.02.2014 17:35:00</t>
  </si>
  <si>
    <t xml:space="preserve"> 12.02.2014 11:38:00</t>
  </si>
  <si>
    <t xml:space="preserve"> 16.10.2012 12:07:00</t>
  </si>
  <si>
    <t xml:space="preserve"> 25.10.2012 09:42:00</t>
  </si>
  <si>
    <t>BELGIUM</t>
  </si>
  <si>
    <t xml:space="preserve"> 16.08.2012 11:13:00</t>
  </si>
  <si>
    <t xml:space="preserve"> 22.10.2012 13:09:00</t>
  </si>
  <si>
    <t xml:space="preserve"> 31.01.2014 11:59:00</t>
  </si>
  <si>
    <t xml:space="preserve"> 31.01.2014 12:16:00</t>
  </si>
  <si>
    <t>Eurostat</t>
  </si>
  <si>
    <t xml:space="preserve">total net installed capacity </t>
  </si>
  <si>
    <t>Installed capacities reflect the capacities actually connected in the transmission system and the distribution systems, i.e.
 the figures do not reflect the sum of the licences awarded for the respective category of electricity generation.</t>
  </si>
  <si>
    <t>Electricity capacity The maximum instantaneous electricity production from a power plant, combined heat and power plant, 
wind turbine etc. Electricity capacity is measured in MW (megawatt) or kW (kilowatt). Electricity capacity does not indicate a plant's actual production; rather, the maximum a plant can produce at a given moment.</t>
  </si>
  <si>
    <t>Company</t>
  </si>
  <si>
    <t>Capacity Definition</t>
  </si>
  <si>
    <t>Installed capacity represents the maximum active power that can be supplied,Please 
note that combustible fuels include not only fossil fuels, as well as biomass and wastes, that are later included, also, in the renewablesinstalled capacity.</t>
  </si>
  <si>
    <t>Bruttostromerzeugungskapazitäten</t>
  </si>
  <si>
    <t>Entsoe</t>
  </si>
  <si>
    <t> </t>
  </si>
  <si>
    <t>The installed capacity is the maximum capacity of a generating unit that under nominal conditions can be used for the supply of electr
ical energy. Usually this refers to the 'nameplate capacity' of a production unit and is thus a static number.</t>
  </si>
  <si>
    <r>
      <t xml:space="preserve">‘Generating facilities’ gives an overview of the technical parameters (type, fuel and </t>
    </r>
    <r>
      <rPr>
        <i/>
        <sz val="11"/>
        <color theme="1"/>
        <rFont val="Calibri"/>
        <family val="2"/>
        <scheme val="minor"/>
      </rPr>
      <t>nominal technical capacity</t>
    </r>
    <r>
      <rPr>
        <sz val="11"/>
        <color theme="1"/>
        <rFont val="Calibri"/>
        <family val="2"/>
        <scheme val="minor"/>
      </rPr>
      <t>) of the generation units as well as their respective ARP (Access Responsible Party). The ARP is responsible for the nomination schedules of the units that it owns.</t>
    </r>
  </si>
  <si>
    <t>Quelle: http://www.ree.es/en/publications/statistical-data-of-spanish-electrical-system/national-indicators/national-indicators</t>
  </si>
  <si>
    <t>REE</t>
  </si>
  <si>
    <t>Ölderivate</t>
  </si>
  <si>
    <t>SPAIN</t>
  </si>
  <si>
    <t xml:space="preserve"> 31.01.2014 12:35:00</t>
  </si>
  <si>
    <t xml:space="preserve"> 11.02.2014 18:05:00</t>
  </si>
  <si>
    <t xml:space="preserve"> 11.10.2012 11:45:00</t>
  </si>
  <si>
    <t xml:space="preserve"> 29.11.2012 17:25:00</t>
  </si>
  <si>
    <t>ES</t>
  </si>
  <si>
    <t>These files, property of Red Eléctrica de España, aim to disseminate statistical information regarding the Spanish electricity system, making it accessible to anyone interested. This statistical information is for pu
blic use; it is free and can be used freely, except for commercial or advertising purposes. Red Eléctrica de España assumes no liability for damages of any kind incurred as a result of the use, application, handling, change, modification or alteration, intended or not, of such information.</t>
  </si>
  <si>
    <t>Property Rights</t>
  </si>
  <si>
    <t>Rechtslage</t>
  </si>
  <si>
    <t>Austria</t>
  </si>
  <si>
    <t>Missing Capacity Definition</t>
  </si>
  <si>
    <t xml:space="preserve">
</t>
  </si>
  <si>
    <t>Liability and copyright of TenneT
This website is offered to you by TenneT TSO B.V. (hereinafter: "TenneT"). All content on this website  i.e. all texts, images, sound files and software accessible from the homepage energieinfo.tennet.org and the underlying pages  is protected under the Netherlands Copyright Act (Auteurswet). The content of this website may not be copied, unless TenneT has explicitly provided facilities for that purpose on the website, nor may it be altered in any way. TenneT strives to provide correct and up to date information on this website, but cannot guarantee that all details are correct, accurate and complete.
TenneT does not accept any liability for any (supposed) damage incurred as a result of your use of energieinfo.tennet.org, nor for the consequences of activities undertaken on the basis of data and information included on this website.
The provisions of the previous sentence also apply to access to data and information included on any external websites to which this website links.
Any data, information or queries that you send to TenneT (whether by e?mail or by means of the electronic query form) are not confidential and may be freely used or reproduced by TenneT, unless you explicitly indicate otherwise. The above does not apply to any data and information which must be treated confidentially pursuant to the Electricity Act of 1998 (Elektriciteitswet 1998). Any data that you send to energieinfo.tennet.org must be correct and may not infringe on the rights of third parties.</t>
  </si>
  <si>
    <t>2. Use of information contained in the site www.rte-france.com
RTE makes every effort to offer users information and / or tools available and verified but can not be held responsible for errors and omissions or lack of availability of information and services.
All information or documents contained in the site rte-france.com and all elements created for the site are either the property of RTE is subject to a right of use, exploitation and reproduction. These elements are subject to legislation protecting copyright. Therefore, any license nor any other right except that of consulting the information is granted to anyone with regard to intellectual property rights.
Any reproduction, modification, publication, communication, alteration of all or part of the site or its contents, by any process whatsoever and on any medium whatsoever is prohibited.
Any unauthorized use of the site or its content, the information disclosed therein engage the responsibility of the user and constitute an infringement punishable by articles L 335-2 and following of the Intellectual Property Code.
It is the same database listed, if any, on the rte-france.com which are protected by Articles L. 341-1 to L. 343-4 of the Code of Intellectual Property As such, any reproduction or extraction would engage the responsibility of the user.
The user acknowledges using this information under his exclusive responsibility
The user is obliged, on pain of seeing his civil and / or criminal committed not to use the website to transmit rte-france.com by any means whatsoever (email or other), any content including programs , codes, viruses intended to destroy or limit the functionality of the site rte-france.com.
RTE reserves the right, as part of its interactive services, to immediately delete, without prior notice, any content of any nature whatsoever, including any messages, text, image or graphic that contravenes the laws ... and regulations in force and notably the regulations described above.
In the event that a user would use site content (text, image, ...), it undertakes to request prior written authorization from RTE, by writing to the address specified in Article 3 or by sending an email to grt-webmaster-rte@rte-france.com.</t>
  </si>
  <si>
    <t>- Run of river</t>
  </si>
  <si>
    <t>- Offshore wind</t>
  </si>
  <si>
    <t>- Onshore wind</t>
  </si>
  <si>
    <t>- Photovoltaic</t>
  </si>
  <si>
    <t>Fossil fuels</t>
  </si>
  <si>
    <t>- Lignite</t>
  </si>
  <si>
    <t>- Hard coal</t>
  </si>
  <si>
    <t>- Other coal</t>
  </si>
  <si>
    <t>- Oil</t>
  </si>
  <si>
    <t>- Natural gas</t>
  </si>
  <si>
    <t>- Combind cycle</t>
  </si>
  <si>
    <t>- Gasturbine</t>
  </si>
  <si>
    <t>Conventional fuels</t>
  </si>
  <si>
    <t>Renewable fuels</t>
  </si>
  <si>
    <t>- Mixed fuels</t>
  </si>
  <si>
    <t>- Pumped hydro storage</t>
  </si>
  <si>
    <t>- Biomass</t>
  </si>
  <si>
    <t>- Other biofuels</t>
  </si>
  <si>
    <t>Other fuels</t>
  </si>
  <si>
    <t>Other renewable fuels</t>
  </si>
  <si>
    <t>- Sewage and landfill gas</t>
  </si>
  <si>
    <t>- Hydro reservoir incl. pumped hydro storage</t>
  </si>
  <si>
    <t>Tide, wave, and ocean</t>
  </si>
  <si>
    <t>Installed capacity in MW</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</si>
</sst>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3" formatCode="_-* #,##0.00\ _€_-;\-* #,##0.00\ _€_-;_-* &quot;-&quot;??\ _€_-;_-@_-"/>
    <numFmt numFmtId="164" formatCode="[$-1080C]0.#"/>
    <numFmt numFmtId="165" formatCode="_(* #,##0.00_);_(* \(#,##0.00\);_(* &quot;-&quot;??_);_(@_)"/>
    <numFmt numFmtId="166" formatCode="#\ ##0"/>
    <numFmt numFmtId="167" formatCode="0.0"/>
    <numFmt numFmtId="168" formatCode="#\ ##0;\-#\ ##0;\-"/>
    <numFmt numFmtId="169" formatCode="0.0\ \ "/>
    <numFmt numFmtId="170" formatCode="0.0000\ \ "/>
    <numFmt numFmtId="171" formatCode="_-* #,##0.00\ [$€-1]_-;\-* #,##0.00\ [$€-1]_-;_-* &quot;-&quot;??\ [$€-1]_-"/>
    <numFmt numFmtId="172" formatCode="0_ ;\-0\ "/>
    <numFmt numFmtId="173" formatCode="0.0000"/>
    <numFmt numFmtId="174" formatCode="#.0\ ##0;\-#.0\ ##0;\-"/>
  </numFmts>
  <fonts count="70" x14ac:knownFonts="1">
    <font>
      <sz val="11"/>
      <color theme="1"/>
      <name val="Calibri"/>
      <family val="2"/>
      <scheme val="minor"/>
    </font>
    <font>
      <u/>
      <sz val="11"/>
      <color theme="10"/>
      <name val="Calibri"/>
      <family val="2"/>
      <scheme val="minor"/>
    </font>
    <font>
      <b/>
      <sz val="10"/>
      <color rgb="FFFFFFFF"/>
      <name val="Verdana"/>
      <family val="2"/>
    </font>
    <font>
      <sz val="10"/>
      <name val="Arial"/>
      <family val="2"/>
    </font>
    <font>
      <b/>
      <sz val="9"/>
      <color rgb="FFFFFFFF"/>
      <name val="Tahoma"/>
      <family val="2"/>
    </font>
    <font>
      <sz val="9"/>
      <color rgb="FF000000"/>
      <name val="Tahoma"/>
      <family val="2"/>
    </font>
    <font>
      <sz val="11"/>
      <color theme="1"/>
      <name val="Calibri"/>
      <family val="2"/>
      <scheme val="minor"/>
    </font>
    <font>
      <sz val="10"/>
      <name val="Arial"/>
      <family val="2"/>
    </font>
    <font>
      <b/>
      <sz val="14"/>
      <name val="Arial"/>
      <family val="2"/>
    </font>
    <font>
      <b/>
      <sz val="10"/>
      <name val="Arial"/>
      <family val="2"/>
    </font>
    <font>
      <sz val="10"/>
      <name val="Times New Roman"/>
      <family val="1"/>
    </font>
    <font>
      <u/>
      <sz val="10"/>
      <color indexed="12"/>
      <name val="Arial"/>
      <family val="2"/>
    </font>
    <font>
      <sz val="10"/>
      <name val="Calibri"/>
      <family val="2"/>
      <scheme val="minor"/>
    </font>
    <font>
      <b/>
      <sz val="10"/>
      <name val="Calibri"/>
      <family val="2"/>
      <scheme val="minor"/>
    </font>
    <font>
      <b/>
      <sz val="11"/>
      <name val="Calibri"/>
      <family val="2"/>
      <scheme val="minor"/>
    </font>
    <font>
      <b/>
      <sz val="14"/>
      <color theme="1"/>
      <name val="Calibri"/>
      <family val="2"/>
      <scheme val="minor"/>
    </font>
    <font>
      <b/>
      <sz val="11"/>
      <name val="Times New Roman"/>
      <family val="1"/>
    </font>
    <font>
      <b/>
      <sz val="12"/>
      <name val="Times New Roman"/>
      <family val="1"/>
    </font>
    <font>
      <b/>
      <sz val="8"/>
      <name val="Times New Roman"/>
      <family val="1"/>
    </font>
    <font>
      <b/>
      <sz val="10"/>
      <name val="Times New Roman"/>
      <family val="1"/>
    </font>
    <font>
      <vertAlign val="superscript"/>
      <sz val="10"/>
      <name val="Times New Roman"/>
      <family val="1"/>
    </font>
    <font>
      <b/>
      <vertAlign val="superscript"/>
      <sz val="10"/>
      <name val="Times New Roman"/>
      <family val="1"/>
    </font>
    <font>
      <b/>
      <sz val="10"/>
      <name val="Arial"/>
      <family val="2"/>
    </font>
    <font>
      <b/>
      <sz val="8"/>
      <name val="Arial"/>
      <family val="2"/>
    </font>
    <font>
      <sz val="9"/>
      <name val="Calibri"/>
      <family val="2"/>
    </font>
    <font>
      <b/>
      <sz val="9"/>
      <color indexed="9"/>
      <name val="Calibri"/>
      <family val="2"/>
    </font>
    <font>
      <u/>
      <sz val="11"/>
      <color theme="10"/>
      <name val="Calibri"/>
      <family val="2"/>
    </font>
    <font>
      <b/>
      <sz val="14"/>
      <color indexed="8"/>
      <name val="Calibri"/>
      <family val="2"/>
      <scheme val="minor"/>
    </font>
    <font>
      <sz val="11"/>
      <color rgb="FFFF0000"/>
      <name val="Calibri"/>
      <family val="2"/>
      <scheme val="minor"/>
    </font>
    <font>
      <b/>
      <sz val="11"/>
      <color theme="1"/>
      <name val="Calibri"/>
      <family val="2"/>
      <scheme val="minor"/>
    </font>
    <font>
      <sz val="10"/>
      <name val="Verdana"/>
      <family val="2"/>
    </font>
    <font>
      <i/>
      <sz val="11"/>
      <color theme="1"/>
      <name val="Calibri"/>
      <family val="2"/>
      <scheme val="minor"/>
    </font>
    <font>
      <sz val="8"/>
      <color theme="1"/>
      <name val="Calibri"/>
      <family val="2"/>
      <scheme val="minor"/>
    </font>
    <font>
      <b/>
      <sz val="12"/>
      <color theme="0"/>
      <name val="Calibri"/>
      <family val="2"/>
      <scheme val="minor"/>
    </font>
    <font>
      <b/>
      <sz val="12"/>
      <color rgb="FF000080"/>
      <name val="Arial"/>
      <family val="2"/>
    </font>
    <font>
      <b/>
      <sz val="8"/>
      <color indexed="64"/>
      <name val="MS Sans Serif"/>
      <family val="2"/>
    </font>
    <font>
      <sz val="8"/>
      <color indexed="64"/>
      <name val="MS Sans Serif"/>
      <family val="2"/>
    </font>
    <font>
      <sz val="10"/>
      <name val="Helv"/>
    </font>
    <font>
      <b/>
      <sz val="14"/>
      <color rgb="FF006699"/>
      <name val="Calibri"/>
      <family val="2"/>
      <scheme val="minor"/>
    </font>
    <font>
      <sz val="14"/>
      <color rgb="FF006699"/>
      <name val="Calibri"/>
      <family val="2"/>
      <scheme val="minor"/>
    </font>
    <font>
      <b/>
      <sz val="10"/>
      <color rgb="FFFF0000"/>
      <name val="Times New Roman"/>
      <family val="1"/>
    </font>
    <font>
      <b/>
      <sz val="10"/>
      <color theme="1"/>
      <name val="Times New Roman"/>
      <family val="1"/>
    </font>
    <font>
      <sz val="8"/>
      <name val="Times New Roman"/>
      <family val="1"/>
    </font>
    <font>
      <sz val="9"/>
      <color theme="1"/>
      <name val="Calibri"/>
      <family val="2"/>
      <scheme val="minor"/>
    </font>
    <font>
      <sz val="8"/>
      <name val="Arial"/>
      <family val="2"/>
    </font>
    <font>
      <sz val="10"/>
      <color indexed="52"/>
      <name val="Arial"/>
      <family val="2"/>
    </font>
    <font>
      <b/>
      <sz val="10"/>
      <color indexed="52"/>
      <name val="Arial"/>
      <family val="2"/>
    </font>
    <font>
      <sz val="8"/>
      <color rgb="FFFF0000"/>
      <name val="Arial"/>
      <family val="2"/>
    </font>
    <font>
      <sz val="10"/>
      <name val="Arial"/>
      <family val="2"/>
    </font>
    <font>
      <sz val="11"/>
      <color rgb="FF555555"/>
      <name val="Arial"/>
      <family val="2"/>
    </font>
    <font>
      <b/>
      <sz val="8"/>
      <color rgb="FF555555"/>
      <name val="Arial"/>
      <family val="2"/>
    </font>
    <font>
      <b/>
      <sz val="8"/>
      <color theme="1"/>
      <name val="Calibri"/>
      <family val="2"/>
      <scheme val="minor"/>
    </font>
    <font>
      <b/>
      <sz val="8"/>
      <color rgb="FF353535"/>
      <name val="Verdana"/>
      <family val="2"/>
    </font>
    <font>
      <sz val="8"/>
      <color rgb="FF000000"/>
      <name val="Verdana"/>
      <family val="2"/>
    </font>
    <font>
      <b/>
      <sz val="8"/>
      <color theme="1"/>
      <name val="Times New Roman"/>
      <family val="1"/>
    </font>
    <font>
      <sz val="9"/>
      <color indexed="9"/>
      <name val="Calibri"/>
      <family val="2"/>
    </font>
    <font>
      <b/>
      <sz val="12"/>
      <name val="Arial"/>
      <family val="2"/>
    </font>
    <font>
      <b/>
      <sz val="10"/>
      <name val="Arial"/>
      <family val="2"/>
    </font>
    <font>
      <sz val="10"/>
      <name val="Arial"/>
      <family val="2"/>
    </font>
    <font>
      <sz val="8"/>
      <color indexed="9"/>
      <name val="Arial"/>
      <family val="2"/>
    </font>
    <font>
      <b/>
      <sz val="12"/>
      <name val="Arial"/>
      <family val="2"/>
    </font>
    <font>
      <sz val="8"/>
      <color indexed="9"/>
      <name val="Arial"/>
      <family val="2"/>
    </font>
    <font>
      <b/>
      <sz val="11"/>
      <name val="Arial"/>
      <family val="2"/>
    </font>
    <font>
      <sz val="9"/>
      <color rgb="FF000000"/>
      <name val="Verdana"/>
      <family val="2"/>
    </font>
    <font>
      <sz val="12"/>
      <color theme="1"/>
      <name val="Calibri"/>
      <family val="2"/>
      <scheme val="minor"/>
    </font>
    <font>
      <b/>
      <sz val="12"/>
      <color theme="1"/>
      <name val="Calibri"/>
      <family val="2"/>
      <scheme val="minor"/>
    </font>
    <font>
      <b/>
      <sz val="9"/>
      <color theme="1"/>
      <name val="Calibri"/>
      <family val="2"/>
      <scheme val="minor"/>
    </font>
    <font>
      <sz val="10"/>
      <color rgb="FF333333"/>
      <name val="Arial"/>
      <family val="2"/>
    </font>
    <font>
      <sz val="8"/>
      <color indexed="81"/>
      <name val="Tahoma"/>
      <family val="2"/>
    </font>
    <font>
      <b/>
      <sz val="8"/>
      <color indexed="81"/>
      <name val="Tahoma"/>
      <family val="2"/>
    </font>
  </fonts>
  <fills count="36">
    <fill>
      <patternFill patternType="none"/>
    </fill>
    <fill>
      <patternFill patternType="gray125"/>
    </fill>
    <fill>
      <patternFill patternType="solid">
        <fgColor rgb="FFF58C2C"/>
        <bgColor rgb="FF000000"/>
      </patternFill>
    </fill>
    <fill>
      <patternFill patternType="solid">
        <fgColor rgb="FF0B8593"/>
        <bgColor rgb="FF000000"/>
      </patternFill>
    </fill>
    <fill>
      <patternFill patternType="solid">
        <fgColor rgb="FF838B91"/>
        <bgColor rgb="FF000000"/>
      </patternFill>
    </fill>
    <fill>
      <patternFill patternType="solid">
        <fgColor rgb="FFFFFFFF"/>
        <bgColor rgb="FF000000"/>
      </patternFill>
    </fill>
    <fill>
      <patternFill patternType="solid">
        <fgColor rgb="FF26AB9A"/>
        <bgColor rgb="FF000000"/>
      </patternFill>
    </fill>
    <fill>
      <patternFill patternType="solid">
        <fgColor indexed="41"/>
        <bgColor indexed="64"/>
      </patternFill>
    </fill>
    <fill>
      <patternFill patternType="solid">
        <fgColor indexed="9"/>
        <bgColor indexed="64"/>
      </patternFill>
    </fill>
    <fill>
      <patternFill patternType="solid">
        <fgColor indexed="27"/>
        <bgColor indexed="41"/>
      </patternFill>
    </fill>
    <fill>
      <patternFill patternType="solid">
        <fgColor theme="0" tint="-0.249977111117893"/>
        <bgColor indexed="64"/>
      </patternFill>
    </fill>
    <fill>
      <patternFill patternType="solid">
        <fgColor rgb="FFCCFFFF"/>
        <bgColor indexed="64"/>
      </patternFill>
    </fill>
    <fill>
      <patternFill patternType="solid">
        <fgColor theme="0"/>
        <bgColor indexed="64"/>
      </patternFill>
    </fill>
    <fill>
      <patternFill patternType="solid">
        <fgColor rgb="FFCCFFCC"/>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indexed="27"/>
        <bgColor indexed="64"/>
      </patternFill>
    </fill>
    <fill>
      <patternFill patternType="solid">
        <fgColor rgb="FF0070C0"/>
        <bgColor indexed="64"/>
      </patternFill>
    </fill>
    <fill>
      <patternFill patternType="solid">
        <fgColor theme="4" tint="0.79998168889431442"/>
        <bgColor indexed="64"/>
      </patternFill>
    </fill>
    <fill>
      <patternFill patternType="solid">
        <fgColor rgb="FFFFFF00"/>
        <bgColor indexed="64"/>
      </patternFill>
    </fill>
    <fill>
      <patternFill patternType="solid">
        <fgColor rgb="FFEEEEEE"/>
        <bgColor indexed="64"/>
      </patternFill>
    </fill>
    <fill>
      <patternFill patternType="solid">
        <fgColor rgb="FFF5F5F5"/>
        <bgColor indexed="64"/>
      </patternFill>
    </fill>
    <fill>
      <patternFill patternType="solid">
        <fgColor theme="2" tint="-0.89999084444715716"/>
        <bgColor indexed="64"/>
      </patternFill>
    </fill>
    <fill>
      <patternFill patternType="solid">
        <fgColor indexed="13"/>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indexed="52"/>
        <bgColor indexed="64"/>
      </patternFill>
    </fill>
    <fill>
      <patternFill patternType="solid">
        <fgColor indexed="47"/>
        <bgColor indexed="64"/>
      </patternFill>
    </fill>
    <fill>
      <patternFill patternType="solid">
        <fgColor indexed="51"/>
        <bgColor indexed="64"/>
      </patternFill>
    </fill>
    <fill>
      <patternFill patternType="solid">
        <fgColor theme="0" tint="-0.14999847407452621"/>
        <bgColor indexed="64"/>
      </patternFill>
    </fill>
    <fill>
      <patternFill patternType="solid">
        <fgColor indexed="63"/>
        <bgColor indexed="64"/>
      </patternFill>
    </fill>
    <fill>
      <patternFill patternType="solid">
        <fgColor indexed="62"/>
        <bgColor indexed="64"/>
      </patternFill>
    </fill>
    <fill>
      <patternFill patternType="solid">
        <fgColor theme="6" tint="0.59999389629810485"/>
        <bgColor indexed="64"/>
      </patternFill>
    </fill>
    <fill>
      <patternFill patternType="solid">
        <fgColor theme="6"/>
        <bgColor indexed="64"/>
      </patternFill>
    </fill>
    <fill>
      <patternFill patternType="solid">
        <fgColor theme="8" tint="-0.249977111117893"/>
        <bgColor indexed="64"/>
      </patternFill>
    </fill>
  </fills>
  <borders count="88">
    <border>
      <left/>
      <right/>
      <top/>
      <bottom/>
      <diagonal/>
    </border>
    <border>
      <left/>
      <right/>
      <top style="thin">
        <color rgb="FF000000"/>
      </top>
      <bottom style="thin">
        <color rgb="FFFFFFFF"/>
      </bottom>
      <diagonal/>
    </border>
    <border>
      <left/>
      <right style="thin">
        <color rgb="FFFFFFFF"/>
      </right>
      <top style="thin">
        <color rgb="FF000000"/>
      </top>
      <bottom style="thin">
        <color rgb="FFFFFFFF"/>
      </bottom>
      <diagonal/>
    </border>
    <border>
      <left style="thin">
        <color rgb="FFFFFFFF"/>
      </left>
      <right style="thin">
        <color rgb="FFFFFFFF"/>
      </right>
      <top style="thin">
        <color rgb="FFFFFFFF"/>
      </top>
      <bottom style="thin">
        <color rgb="FF0B8593"/>
      </bottom>
      <diagonal/>
    </border>
    <border>
      <left/>
      <right style="thin">
        <color rgb="FFFFFFFF"/>
      </right>
      <top style="thin">
        <color rgb="FFFFFFFF"/>
      </top>
      <bottom style="thin">
        <color rgb="FF0B8593"/>
      </bottom>
      <diagonal/>
    </border>
    <border>
      <left/>
      <right/>
      <top style="thin">
        <color rgb="FFFFFFFF"/>
      </top>
      <bottom style="thin">
        <color rgb="FF0B8593"/>
      </bottom>
      <diagonal/>
    </border>
    <border>
      <left style="thin">
        <color rgb="FFFFFFFF"/>
      </left>
      <right style="thin">
        <color rgb="FFFFFFFF"/>
      </right>
      <top style="thin">
        <color rgb="FFFFFFFF"/>
      </top>
      <bottom/>
      <diagonal/>
    </border>
    <border>
      <left/>
      <right style="thin">
        <color rgb="FFFFFFFF"/>
      </right>
      <top style="thin">
        <color rgb="FFFFFFFF"/>
      </top>
      <bottom/>
      <diagonal/>
    </border>
    <border>
      <left/>
      <right/>
      <top style="thin">
        <color rgb="FFFFFFFF"/>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style="thin">
        <color indexed="64"/>
      </bottom>
      <diagonal/>
    </border>
    <border>
      <left/>
      <right/>
      <top/>
      <bottom style="medium">
        <color indexed="64"/>
      </bottom>
      <diagonal/>
    </border>
    <border>
      <left/>
      <right/>
      <top/>
      <bottom style="medium">
        <color indexed="8"/>
      </bottom>
      <diagonal/>
    </border>
    <border>
      <left/>
      <right/>
      <top style="medium">
        <color indexed="64"/>
      </top>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indexed="64"/>
      </left>
      <right/>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top/>
      <bottom style="hair">
        <color indexed="64"/>
      </bottom>
      <diagonal/>
    </border>
    <border>
      <left style="hair">
        <color indexed="64"/>
      </left>
      <right style="thin">
        <color indexed="64"/>
      </right>
      <top/>
      <bottom style="hair">
        <color indexed="64"/>
      </bottom>
      <diagonal/>
    </border>
    <border>
      <left/>
      <right style="medium">
        <color indexed="64"/>
      </right>
      <top/>
      <bottom style="medium">
        <color indexed="64"/>
      </bottom>
      <diagonal/>
    </border>
    <border>
      <left/>
      <right style="thin">
        <color indexed="64"/>
      </right>
      <top/>
      <bottom style="medium">
        <color indexed="64"/>
      </bottom>
      <diagonal/>
    </border>
    <border>
      <left/>
      <right style="thin">
        <color indexed="64"/>
      </right>
      <top style="medium">
        <color indexed="64"/>
      </top>
      <bottom/>
      <diagonal/>
    </border>
    <border>
      <left/>
      <right style="medium">
        <color indexed="64"/>
      </right>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style="thin">
        <color indexed="64"/>
      </top>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double">
        <color auto="1"/>
      </bottom>
      <diagonal/>
    </border>
    <border>
      <left/>
      <right/>
      <top style="thin">
        <color indexed="64"/>
      </top>
      <bottom style="thin">
        <color indexed="64"/>
      </bottom>
      <diagonal/>
    </border>
    <border>
      <left/>
      <right style="thin">
        <color indexed="39"/>
      </right>
      <top style="thin">
        <color indexed="39"/>
      </top>
      <bottom style="thin">
        <color indexed="39"/>
      </bottom>
      <diagonal/>
    </border>
    <border>
      <left/>
      <right/>
      <top style="thin">
        <color indexed="39"/>
      </top>
      <bottom style="thin">
        <color indexed="39"/>
      </bottom>
      <diagonal/>
    </border>
    <border>
      <left style="thin">
        <color indexed="39"/>
      </left>
      <right style="thin">
        <color indexed="39"/>
      </right>
      <top style="thin">
        <color indexed="39"/>
      </top>
      <bottom style="thin">
        <color indexed="39"/>
      </bottom>
      <diagonal/>
    </border>
    <border>
      <left style="thin">
        <color indexed="39"/>
      </left>
      <right/>
      <top style="thin">
        <color indexed="39"/>
      </top>
      <bottom style="thin">
        <color indexed="39"/>
      </bottom>
      <diagonal/>
    </border>
    <border>
      <left/>
      <right/>
      <top style="thin">
        <color indexed="39"/>
      </top>
      <bottom/>
      <diagonal/>
    </border>
    <border>
      <left/>
      <right style="thin">
        <color indexed="39"/>
      </right>
      <top style="thin">
        <color indexed="39"/>
      </top>
      <bottom/>
      <diagonal/>
    </border>
    <border>
      <left/>
      <right style="thin">
        <color indexed="39"/>
      </right>
      <top/>
      <bottom/>
      <diagonal/>
    </border>
    <border>
      <left/>
      <right/>
      <top/>
      <bottom style="thin">
        <color indexed="39"/>
      </bottom>
      <diagonal/>
    </border>
    <border>
      <left/>
      <right style="thin">
        <color indexed="39"/>
      </right>
      <top/>
      <bottom style="thin">
        <color indexed="39"/>
      </bottom>
      <diagonal/>
    </border>
    <border>
      <left style="thin">
        <color indexed="39"/>
      </left>
      <right style="thin">
        <color indexed="39"/>
      </right>
      <top style="thin">
        <color indexed="39"/>
      </top>
      <bottom/>
      <diagonal/>
    </border>
    <border>
      <left style="thin">
        <color indexed="39"/>
      </left>
      <right style="thin">
        <color indexed="39"/>
      </right>
      <top/>
      <bottom/>
      <diagonal/>
    </border>
    <border>
      <left style="thin">
        <color indexed="39"/>
      </left>
      <right style="thin">
        <color indexed="39"/>
      </right>
      <top/>
      <bottom style="thin">
        <color indexed="39"/>
      </bottom>
      <diagonal/>
    </border>
    <border>
      <left style="thin">
        <color indexed="39"/>
      </left>
      <right/>
      <top style="thin">
        <color indexed="39"/>
      </top>
      <bottom/>
      <diagonal/>
    </border>
    <border>
      <left style="thin">
        <color indexed="39"/>
      </left>
      <right/>
      <top/>
      <bottom/>
      <diagonal/>
    </border>
    <border>
      <left style="thin">
        <color indexed="39"/>
      </left>
      <right/>
      <top/>
      <bottom style="thin">
        <color indexed="39"/>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rgb="FFFFFFFF"/>
      </left>
      <right style="thin">
        <color rgb="FFFFFFFF"/>
      </right>
      <top style="thin">
        <color rgb="FF000000"/>
      </top>
      <bottom style="thin">
        <color rgb="FFFFFFFF"/>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medium">
        <color indexed="64"/>
      </right>
      <top/>
      <bottom style="thin">
        <color indexed="64"/>
      </bottom>
      <diagonal/>
    </border>
    <border>
      <left style="thin">
        <color rgb="FF000000"/>
      </left>
      <right/>
      <top style="thin">
        <color rgb="FF000000"/>
      </top>
      <bottom style="thin">
        <color rgb="FF000000"/>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s>
  <cellStyleXfs count="119">
    <xf numFmtId="0" fontId="0" fillId="0" borderId="0"/>
    <xf numFmtId="0" fontId="1" fillId="0" borderId="0" applyNumberFormat="0" applyFill="0" applyBorder="0" applyAlignment="0" applyProtection="0"/>
    <xf numFmtId="0" fontId="3" fillId="0" borderId="0"/>
    <xf numFmtId="165" fontId="7" fillId="0" borderId="0" applyFont="0" applyFill="0" applyBorder="0" applyAlignment="0" applyProtection="0"/>
    <xf numFmtId="0" fontId="11" fillId="0" borderId="0" applyNumberFormat="0" applyFill="0" applyBorder="0" applyAlignment="0" applyProtection="0">
      <alignment vertical="top"/>
      <protection locked="0"/>
    </xf>
    <xf numFmtId="9" fontId="7" fillId="0" borderId="0" applyFont="0" applyFill="0" applyBorder="0" applyAlignment="0" applyProtection="0"/>
    <xf numFmtId="0" fontId="6" fillId="0" borderId="0"/>
    <xf numFmtId="9" fontId="6" fillId="0" borderId="0" applyFont="0" applyFill="0" applyBorder="0" applyAlignment="0" applyProtection="0"/>
    <xf numFmtId="0" fontId="7" fillId="0" borderId="0"/>
    <xf numFmtId="0" fontId="22" fillId="0" borderId="0" applyNumberFormat="0" applyFill="0" applyBorder="0" applyProtection="0"/>
    <xf numFmtId="0" fontId="23" fillId="0" borderId="0" applyNumberFormat="0" applyFill="0" applyBorder="0" applyProtection="0"/>
    <xf numFmtId="0" fontId="26" fillId="0" borderId="0" applyNumberFormat="0" applyFill="0" applyBorder="0" applyAlignment="0" applyProtection="0">
      <alignment vertical="top"/>
      <protection locked="0"/>
    </xf>
    <xf numFmtId="43" fontId="6"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alignment horizontal="left"/>
    </xf>
    <xf numFmtId="171" fontId="30" fillId="0" borderId="0" applyFont="0" applyFill="0" applyBorder="0" applyAlignment="0" applyProtection="0"/>
    <xf numFmtId="0" fontId="37" fillId="0" borderId="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alignment horizontal="left"/>
    </xf>
    <xf numFmtId="0" fontId="30" fillId="0" borderId="0"/>
    <xf numFmtId="0" fontId="48" fillId="0" borderId="0"/>
    <xf numFmtId="0" fontId="56" fillId="31" borderId="0" applyNumberFormat="0" applyBorder="0" applyProtection="0">
      <alignment horizontal="left"/>
    </xf>
    <xf numFmtId="0" fontId="57" fillId="31" borderId="23" applyNumberFormat="0" applyProtection="0">
      <alignment horizontal="left"/>
    </xf>
    <xf numFmtId="49" fontId="58" fillId="0" borderId="23" applyFill="0" applyProtection="0">
      <alignment horizontal="right"/>
    </xf>
    <xf numFmtId="0" fontId="59" fillId="32" borderId="0" applyNumberFormat="0" applyBorder="0" applyProtection="0">
      <alignment horizontal="left"/>
    </xf>
    <xf numFmtId="0" fontId="57" fillId="31" borderId="23" applyNumberFormat="0" applyProtection="0">
      <alignment horizontal="right"/>
    </xf>
    <xf numFmtId="0" fontId="58" fillId="0" borderId="23" applyFill="0" applyProtection="0">
      <alignment horizontal="right" vertical="top" wrapText="1"/>
    </xf>
    <xf numFmtId="1" fontId="58" fillId="0" borderId="23" applyFill="0" applyProtection="0">
      <alignment horizontal="right" vertical="top" wrapText="1"/>
    </xf>
    <xf numFmtId="2" fontId="58" fillId="0" borderId="23" applyFill="0" applyProtection="0">
      <alignment horizontal="right" vertical="top" wrapText="1"/>
    </xf>
    <xf numFmtId="0" fontId="60" fillId="31" borderId="0" applyNumberFormat="0" applyBorder="0" applyProtection="0">
      <alignment horizontal="left"/>
    </xf>
    <xf numFmtId="0" fontId="9" fillId="31" borderId="23" applyNumberFormat="0" applyProtection="0">
      <alignment horizontal="left"/>
    </xf>
    <xf numFmtId="49" fontId="3" fillId="0" borderId="23" applyFill="0" applyProtection="0">
      <alignment horizontal="right"/>
    </xf>
    <xf numFmtId="0" fontId="61" fillId="32" borderId="0" applyNumberFormat="0" applyBorder="0" applyProtection="0">
      <alignment horizontal="left"/>
    </xf>
    <xf numFmtId="0" fontId="9" fillId="31" borderId="23" applyNumberFormat="0" applyProtection="0">
      <alignment horizontal="right"/>
    </xf>
    <xf numFmtId="0" fontId="3" fillId="0" borderId="23" applyFill="0" applyProtection="0">
      <alignment horizontal="right" vertical="top" wrapText="1"/>
    </xf>
    <xf numFmtId="2" fontId="3" fillId="0" borderId="23" applyFill="0" applyProtection="0">
      <alignment horizontal="right" vertical="top" wrapText="1"/>
    </xf>
    <xf numFmtId="1" fontId="3" fillId="0" borderId="23" applyFill="0" applyProtection="0">
      <alignment horizontal="right" vertical="top" wrapText="1"/>
    </xf>
    <xf numFmtId="0" fontId="60" fillId="31" borderId="0" applyNumberFormat="0" applyBorder="0" applyProtection="0">
      <alignment horizontal="left"/>
    </xf>
    <xf numFmtId="0" fontId="9" fillId="31" borderId="23" applyNumberFormat="0" applyProtection="0">
      <alignment horizontal="left"/>
    </xf>
    <xf numFmtId="49" fontId="3" fillId="0" borderId="23" applyFill="0" applyProtection="0">
      <alignment horizontal="right"/>
    </xf>
    <xf numFmtId="0" fontId="61" fillId="32" borderId="0" applyNumberFormat="0" applyBorder="0" applyProtection="0">
      <alignment horizontal="left"/>
    </xf>
    <xf numFmtId="0" fontId="9" fillId="31" borderId="23" applyNumberFormat="0" applyProtection="0">
      <alignment horizontal="right"/>
    </xf>
    <xf numFmtId="0" fontId="3" fillId="0" borderId="23" applyFill="0" applyProtection="0">
      <alignment horizontal="right" vertical="top" wrapText="1"/>
    </xf>
    <xf numFmtId="2" fontId="3" fillId="0" borderId="23" applyFill="0" applyProtection="0">
      <alignment horizontal="right" vertical="top" wrapText="1"/>
    </xf>
    <xf numFmtId="1" fontId="3" fillId="0" borderId="23" applyFill="0" applyProtection="0">
      <alignment horizontal="right" vertical="top" wrapText="1"/>
    </xf>
    <xf numFmtId="0" fontId="60" fillId="31" borderId="0" applyNumberFormat="0" applyBorder="0" applyProtection="0">
      <alignment horizontal="left"/>
    </xf>
    <xf numFmtId="0" fontId="9" fillId="31" borderId="23" applyNumberFormat="0" applyProtection="0">
      <alignment horizontal="left"/>
    </xf>
    <xf numFmtId="49" fontId="3" fillId="0" borderId="23" applyFill="0" applyProtection="0">
      <alignment horizontal="right"/>
    </xf>
    <xf numFmtId="0" fontId="61" fillId="32" borderId="0" applyNumberFormat="0" applyBorder="0" applyProtection="0">
      <alignment horizontal="left"/>
    </xf>
    <xf numFmtId="0" fontId="9" fillId="31" borderId="23" applyNumberFormat="0" applyProtection="0">
      <alignment horizontal="right"/>
    </xf>
    <xf numFmtId="0" fontId="3" fillId="0" borderId="23" applyFill="0" applyProtection="0">
      <alignment horizontal="right" vertical="top" wrapText="1"/>
    </xf>
    <xf numFmtId="2" fontId="3" fillId="0" borderId="23" applyFill="0" applyProtection="0">
      <alignment horizontal="right" vertical="top" wrapText="1"/>
    </xf>
    <xf numFmtId="1" fontId="3" fillId="0" borderId="23" applyFill="0" applyProtection="0">
      <alignment horizontal="right" vertical="top" wrapText="1"/>
    </xf>
    <xf numFmtId="0" fontId="60" fillId="31" borderId="0" applyNumberFormat="0" applyBorder="0" applyProtection="0">
      <alignment horizontal="left"/>
    </xf>
    <xf numFmtId="0" fontId="9" fillId="31" borderId="23" applyNumberFormat="0" applyProtection="0">
      <alignment horizontal="left"/>
    </xf>
    <xf numFmtId="49" fontId="3" fillId="0" borderId="23" applyFill="0" applyProtection="0">
      <alignment horizontal="right"/>
    </xf>
    <xf numFmtId="0" fontId="61" fillId="32" borderId="0" applyNumberFormat="0" applyBorder="0" applyProtection="0">
      <alignment horizontal="left"/>
    </xf>
    <xf numFmtId="0" fontId="9" fillId="31" borderId="23" applyNumberFormat="0" applyProtection="0">
      <alignment horizontal="right"/>
    </xf>
    <xf numFmtId="0" fontId="3" fillId="0" borderId="23" applyFill="0" applyProtection="0">
      <alignment horizontal="right" vertical="top" wrapText="1"/>
    </xf>
    <xf numFmtId="1" fontId="3" fillId="0" borderId="23" applyFill="0" applyProtection="0">
      <alignment horizontal="right" vertical="top" wrapText="1"/>
    </xf>
    <xf numFmtId="2" fontId="3" fillId="0" borderId="23" applyFill="0" applyProtection="0">
      <alignment horizontal="right" vertical="top" wrapText="1"/>
    </xf>
    <xf numFmtId="0" fontId="60" fillId="31" borderId="0" applyNumberFormat="0" applyBorder="0" applyProtection="0">
      <alignment horizontal="left"/>
    </xf>
    <xf numFmtId="0" fontId="9" fillId="31" borderId="23" applyNumberFormat="0" applyProtection="0">
      <alignment horizontal="left"/>
    </xf>
    <xf numFmtId="49" fontId="3" fillId="0" borderId="23" applyFill="0" applyProtection="0">
      <alignment horizontal="right"/>
    </xf>
    <xf numFmtId="0" fontId="61" fillId="32" borderId="0" applyNumberFormat="0" applyBorder="0" applyProtection="0">
      <alignment horizontal="left"/>
    </xf>
    <xf numFmtId="0" fontId="9" fillId="31" borderId="23" applyNumberFormat="0" applyProtection="0">
      <alignment horizontal="right"/>
    </xf>
    <xf numFmtId="0" fontId="3" fillId="0" borderId="23" applyFill="0" applyProtection="0">
      <alignment horizontal="right" vertical="top" wrapText="1"/>
    </xf>
    <xf numFmtId="2" fontId="3" fillId="0" borderId="23" applyFill="0" applyProtection="0">
      <alignment horizontal="right" vertical="top" wrapText="1"/>
    </xf>
    <xf numFmtId="1" fontId="3" fillId="0" borderId="23" applyFill="0" applyProtection="0">
      <alignment horizontal="right" vertical="top" wrapText="1"/>
    </xf>
    <xf numFmtId="0" fontId="56" fillId="31" borderId="0" applyNumberFormat="0" applyBorder="0" applyProtection="0">
      <alignment horizontal="left"/>
    </xf>
    <xf numFmtId="0" fontId="57" fillId="31" borderId="23" applyNumberFormat="0" applyProtection="0">
      <alignment horizontal="left"/>
    </xf>
    <xf numFmtId="49" fontId="58" fillId="0" borderId="23" applyFill="0" applyProtection="0">
      <alignment horizontal="right"/>
    </xf>
    <xf numFmtId="0" fontId="59" fillId="32" borderId="0" applyNumberFormat="0" applyBorder="0" applyProtection="0">
      <alignment horizontal="left"/>
    </xf>
    <xf numFmtId="0" fontId="57" fillId="31" borderId="23" applyNumberFormat="0" applyProtection="0">
      <alignment horizontal="right"/>
    </xf>
    <xf numFmtId="0" fontId="58" fillId="0" borderId="23" applyFill="0" applyProtection="0">
      <alignment horizontal="right" vertical="top" wrapText="1"/>
    </xf>
    <xf numFmtId="1" fontId="58" fillId="0" borderId="23" applyFill="0" applyProtection="0">
      <alignment horizontal="right" vertical="top" wrapText="1"/>
    </xf>
    <xf numFmtId="2" fontId="58" fillId="0" borderId="23" applyFill="0" applyProtection="0">
      <alignment horizontal="right" vertical="top" wrapText="1"/>
    </xf>
    <xf numFmtId="0" fontId="56" fillId="31" borderId="0" applyNumberFormat="0" applyBorder="0" applyProtection="0">
      <alignment horizontal="left"/>
    </xf>
    <xf numFmtId="0" fontId="57" fillId="31" borderId="23" applyNumberFormat="0" applyProtection="0">
      <alignment horizontal="left"/>
    </xf>
    <xf numFmtId="49" fontId="58" fillId="0" borderId="23" applyFill="0" applyProtection="0">
      <alignment horizontal="right"/>
    </xf>
    <xf numFmtId="0" fontId="59" fillId="32" borderId="0" applyNumberFormat="0" applyBorder="0" applyProtection="0">
      <alignment horizontal="left"/>
    </xf>
    <xf numFmtId="0" fontId="57" fillId="31" borderId="23" applyNumberFormat="0" applyProtection="0">
      <alignment horizontal="right"/>
    </xf>
    <xf numFmtId="0" fontId="58" fillId="0" borderId="23" applyFill="0" applyProtection="0">
      <alignment horizontal="right" vertical="top" wrapText="1"/>
    </xf>
    <xf numFmtId="2" fontId="58" fillId="0" borderId="23" applyFill="0" applyProtection="0">
      <alignment horizontal="right" vertical="top" wrapText="1"/>
    </xf>
    <xf numFmtId="1" fontId="58" fillId="0" borderId="23" applyFill="0" applyProtection="0">
      <alignment horizontal="right" vertical="top" wrapText="1"/>
    </xf>
    <xf numFmtId="0" fontId="56" fillId="31" borderId="0" applyNumberFormat="0" applyBorder="0" applyProtection="0">
      <alignment horizontal="left"/>
    </xf>
    <xf numFmtId="0" fontId="57" fillId="31" borderId="23" applyNumberFormat="0" applyProtection="0">
      <alignment horizontal="left"/>
    </xf>
    <xf numFmtId="49" fontId="58" fillId="0" borderId="23" applyFill="0" applyProtection="0">
      <alignment horizontal="right"/>
    </xf>
    <xf numFmtId="0" fontId="59" fillId="32" borderId="0" applyNumberFormat="0" applyBorder="0" applyProtection="0">
      <alignment horizontal="left"/>
    </xf>
    <xf numFmtId="0" fontId="57" fillId="31" borderId="23" applyNumberFormat="0" applyProtection="0">
      <alignment horizontal="right"/>
    </xf>
    <xf numFmtId="0" fontId="58" fillId="0" borderId="23" applyFill="0" applyProtection="0">
      <alignment horizontal="right" vertical="top" wrapText="1"/>
    </xf>
    <xf numFmtId="2" fontId="58" fillId="0" borderId="23" applyFill="0" applyProtection="0">
      <alignment horizontal="right" vertical="top" wrapText="1"/>
    </xf>
    <xf numFmtId="1" fontId="58" fillId="0" borderId="23" applyFill="0" applyProtection="0">
      <alignment horizontal="right" vertical="top" wrapText="1"/>
    </xf>
    <xf numFmtId="0" fontId="56" fillId="31" borderId="0" applyNumberFormat="0" applyBorder="0" applyProtection="0">
      <alignment horizontal="left"/>
    </xf>
    <xf numFmtId="0" fontId="57" fillId="31" borderId="23" applyNumberFormat="0" applyProtection="0">
      <alignment horizontal="left"/>
    </xf>
    <xf numFmtId="49" fontId="58" fillId="0" borderId="23" applyFill="0" applyProtection="0">
      <alignment horizontal="right"/>
    </xf>
    <xf numFmtId="0" fontId="59" fillId="32" borderId="0" applyNumberFormat="0" applyBorder="0" applyProtection="0">
      <alignment horizontal="left"/>
    </xf>
    <xf numFmtId="0" fontId="57" fillId="31" borderId="23" applyNumberFormat="0" applyProtection="0">
      <alignment horizontal="right"/>
    </xf>
    <xf numFmtId="0" fontId="58" fillId="0" borderId="23" applyFill="0" applyProtection="0">
      <alignment horizontal="right" vertical="top" wrapText="1"/>
    </xf>
    <xf numFmtId="1" fontId="58" fillId="0" borderId="23" applyFill="0" applyProtection="0">
      <alignment horizontal="right" vertical="top" wrapText="1"/>
    </xf>
    <xf numFmtId="2" fontId="58" fillId="0" borderId="23" applyFill="0" applyProtection="0">
      <alignment horizontal="right" vertical="top" wrapText="1"/>
    </xf>
    <xf numFmtId="0" fontId="60" fillId="31" borderId="0" applyNumberFormat="0" applyBorder="0" applyProtection="0">
      <alignment horizontal="left"/>
    </xf>
    <xf numFmtId="0" fontId="9" fillId="31" borderId="23" applyNumberFormat="0" applyProtection="0">
      <alignment horizontal="left"/>
    </xf>
    <xf numFmtId="49" fontId="3" fillId="0" borderId="23" applyFill="0" applyProtection="0">
      <alignment horizontal="right"/>
    </xf>
    <xf numFmtId="0" fontId="61" fillId="32" borderId="0" applyNumberFormat="0" applyBorder="0" applyProtection="0">
      <alignment horizontal="left"/>
    </xf>
    <xf numFmtId="0" fontId="9" fillId="31" borderId="23" applyNumberFormat="0" applyProtection="0">
      <alignment horizontal="right"/>
    </xf>
    <xf numFmtId="0" fontId="3" fillId="0" borderId="23" applyFill="0" applyProtection="0">
      <alignment horizontal="right" vertical="top" wrapText="1"/>
    </xf>
    <xf numFmtId="2" fontId="3" fillId="0" borderId="23" applyFill="0" applyProtection="0">
      <alignment horizontal="right" vertical="top" wrapText="1"/>
    </xf>
    <xf numFmtId="1" fontId="3" fillId="0" borderId="23" applyFill="0" applyProtection="0">
      <alignment horizontal="right" vertical="top" wrapText="1"/>
    </xf>
    <xf numFmtId="0" fontId="60" fillId="31" borderId="0" applyNumberFormat="0" applyBorder="0" applyProtection="0">
      <alignment horizontal="left"/>
    </xf>
    <xf numFmtId="0" fontId="9" fillId="31" borderId="23" applyNumberFormat="0" applyProtection="0">
      <alignment horizontal="left"/>
    </xf>
    <xf numFmtId="49" fontId="3" fillId="0" borderId="23" applyFill="0" applyProtection="0">
      <alignment horizontal="right"/>
    </xf>
    <xf numFmtId="0" fontId="61" fillId="32" borderId="0" applyNumberFormat="0" applyBorder="0" applyProtection="0">
      <alignment horizontal="left"/>
    </xf>
    <xf numFmtId="0" fontId="9" fillId="31" borderId="23" applyNumberFormat="0" applyProtection="0">
      <alignment horizontal="right"/>
    </xf>
    <xf numFmtId="0" fontId="3" fillId="0" borderId="23" applyFill="0" applyProtection="0">
      <alignment horizontal="right" vertical="top" wrapText="1"/>
    </xf>
    <xf numFmtId="2" fontId="3" fillId="0" borderId="23" applyFill="0" applyProtection="0">
      <alignment horizontal="right" vertical="top" wrapText="1"/>
    </xf>
    <xf numFmtId="1" fontId="3" fillId="0" borderId="23" applyFill="0" applyProtection="0">
      <alignment horizontal="right" vertical="top" wrapText="1"/>
    </xf>
  </cellStyleXfs>
  <cellXfs count="552">
    <xf numFmtId="0" fontId="0" fillId="0" borderId="0" xfId="0"/>
    <xf numFmtId="0" fontId="1" fillId="0" borderId="0" xfId="1"/>
    <xf numFmtId="164" fontId="5" fillId="5" borderId="6" xfId="0" applyNumberFormat="1" applyFont="1" applyFill="1" applyBorder="1" applyAlignment="1" applyProtection="1">
      <alignment horizontal="right" vertical="top" wrapText="1" readingOrder="1"/>
      <protection locked="0"/>
    </xf>
    <xf numFmtId="164" fontId="5" fillId="6" borderId="6" xfId="0" applyNumberFormat="1" applyFont="1" applyFill="1" applyBorder="1" applyAlignment="1" applyProtection="1">
      <alignment horizontal="right" vertical="top" wrapText="1" readingOrder="1"/>
      <protection locked="0"/>
    </xf>
    <xf numFmtId="0" fontId="3" fillId="0" borderId="0" xfId="0" applyFont="1" applyFill="1" applyBorder="1"/>
    <xf numFmtId="0" fontId="17" fillId="0" borderId="0" xfId="0" applyFont="1" applyAlignment="1"/>
    <xf numFmtId="0" fontId="0" fillId="0" borderId="0" xfId="0"/>
    <xf numFmtId="0" fontId="3" fillId="0" borderId="0" xfId="2"/>
    <xf numFmtId="0" fontId="7" fillId="0" borderId="0" xfId="2" applyFont="1"/>
    <xf numFmtId="0" fontId="7" fillId="0" borderId="0" xfId="2" applyFont="1" applyBorder="1"/>
    <xf numFmtId="0" fontId="8" fillId="0" borderId="0" xfId="2" applyFont="1" applyFill="1"/>
    <xf numFmtId="0" fontId="7" fillId="9" borderId="14" xfId="2" applyFont="1" applyFill="1" applyBorder="1" applyAlignment="1">
      <alignment horizontal="left"/>
    </xf>
    <xf numFmtId="0" fontId="7" fillId="7" borderId="13" xfId="2" quotePrefix="1" applyFont="1" applyFill="1" applyBorder="1" applyAlignment="1">
      <alignment horizontal="right"/>
    </xf>
    <xf numFmtId="168" fontId="9" fillId="10" borderId="0" xfId="2" applyNumberFormat="1" applyFont="1" applyFill="1" applyBorder="1"/>
    <xf numFmtId="168" fontId="7" fillId="0" borderId="0" xfId="2" applyNumberFormat="1" applyFont="1" applyBorder="1"/>
    <xf numFmtId="168" fontId="7" fillId="0" borderId="0" xfId="2" applyNumberFormat="1" applyFont="1" applyFill="1" applyBorder="1"/>
    <xf numFmtId="167" fontId="9" fillId="11" borderId="0" xfId="2" applyNumberFormat="1" applyFont="1" applyFill="1" applyBorder="1" applyAlignment="1">
      <alignment horizontal="right"/>
    </xf>
    <xf numFmtId="167" fontId="7" fillId="11" borderId="0" xfId="2" applyNumberFormat="1" applyFont="1" applyFill="1" applyBorder="1" applyAlignment="1">
      <alignment horizontal="right"/>
    </xf>
    <xf numFmtId="1" fontId="7" fillId="11" borderId="0" xfId="2" applyNumberFormat="1" applyFont="1" applyFill="1" applyBorder="1" applyAlignment="1">
      <alignment horizontal="right"/>
    </xf>
    <xf numFmtId="0" fontId="9" fillId="11" borderId="0" xfId="2" applyFont="1" applyFill="1" applyAlignment="1">
      <alignment horizontal="center"/>
    </xf>
    <xf numFmtId="0" fontId="7" fillId="11" borderId="13" xfId="2" quotePrefix="1" applyFont="1" applyFill="1" applyBorder="1" applyAlignment="1">
      <alignment horizontal="right"/>
    </xf>
    <xf numFmtId="0" fontId="7" fillId="13" borderId="13" xfId="2" applyFont="1" applyFill="1" applyBorder="1" applyAlignment="1">
      <alignment horizontal="right"/>
    </xf>
    <xf numFmtId="1" fontId="7" fillId="13" borderId="0" xfId="2" applyNumberFormat="1" applyFont="1" applyFill="1" applyAlignment="1">
      <alignment horizontal="right"/>
    </xf>
    <xf numFmtId="167" fontId="7" fillId="13" borderId="0" xfId="2" applyNumberFormat="1" applyFont="1" applyFill="1" applyBorder="1" applyAlignment="1">
      <alignment horizontal="right"/>
    </xf>
    <xf numFmtId="0" fontId="9" fillId="13" borderId="0" xfId="2" applyFont="1" applyFill="1" applyAlignment="1">
      <alignment horizontal="center"/>
    </xf>
    <xf numFmtId="0" fontId="9" fillId="10" borderId="0" xfId="2" applyFont="1" applyFill="1" applyBorder="1"/>
    <xf numFmtId="0" fontId="18" fillId="0" borderId="19" xfId="0" applyFont="1" applyBorder="1" applyAlignment="1"/>
    <xf numFmtId="0" fontId="18" fillId="0" borderId="22" xfId="0" applyFont="1" applyBorder="1" applyAlignment="1"/>
    <xf numFmtId="0" fontId="19" fillId="0" borderId="23" xfId="0" applyFont="1" applyBorder="1" applyAlignment="1">
      <alignment horizontal="center"/>
    </xf>
    <xf numFmtId="0" fontId="10" fillId="0" borderId="25" xfId="0" applyFont="1" applyBorder="1" applyAlignment="1"/>
    <xf numFmtId="0" fontId="10" fillId="0" borderId="26" xfId="0" applyFont="1" applyBorder="1" applyAlignment="1"/>
    <xf numFmtId="169" fontId="10" fillId="0" borderId="27" xfId="0" applyNumberFormat="1" applyFont="1" applyBorder="1" applyAlignment="1">
      <alignment horizontal="right"/>
    </xf>
    <xf numFmtId="169" fontId="10" fillId="0" borderId="28" xfId="0" applyNumberFormat="1" applyFont="1" applyBorder="1" applyAlignment="1">
      <alignment horizontal="right"/>
    </xf>
    <xf numFmtId="0" fontId="10" fillId="0" borderId="29" xfId="0" applyFont="1" applyBorder="1" applyAlignment="1"/>
    <xf numFmtId="0" fontId="10" fillId="0" borderId="30" xfId="0" applyFont="1" applyBorder="1" applyAlignment="1"/>
    <xf numFmtId="169" fontId="10" fillId="0" borderId="31" xfId="0" applyNumberFormat="1" applyFont="1" applyBorder="1" applyAlignment="1">
      <alignment horizontal="right"/>
    </xf>
    <xf numFmtId="169" fontId="10" fillId="0" borderId="32" xfId="0" applyNumberFormat="1" applyFont="1" applyBorder="1" applyAlignment="1">
      <alignment horizontal="right"/>
    </xf>
    <xf numFmtId="169" fontId="10" fillId="0" borderId="31" xfId="0" applyNumberFormat="1" applyFont="1" applyBorder="1" applyAlignment="1"/>
    <xf numFmtId="169" fontId="10" fillId="0" borderId="32" xfId="0" applyNumberFormat="1" applyFont="1" applyBorder="1" applyAlignment="1"/>
    <xf numFmtId="170" fontId="10" fillId="0" borderId="31" xfId="0" applyNumberFormat="1" applyFont="1" applyBorder="1" applyAlignment="1"/>
    <xf numFmtId="170" fontId="10" fillId="0" borderId="32" xfId="0" applyNumberFormat="1" applyFont="1" applyBorder="1" applyAlignment="1"/>
    <xf numFmtId="0" fontId="10" fillId="8" borderId="29" xfId="0" applyFont="1" applyFill="1" applyBorder="1" applyAlignment="1"/>
    <xf numFmtId="0" fontId="10" fillId="8" borderId="30" xfId="0" applyFont="1" applyFill="1" applyBorder="1" applyAlignment="1"/>
    <xf numFmtId="169" fontId="10" fillId="8" borderId="33" xfId="0" applyNumberFormat="1" applyFont="1" applyFill="1" applyBorder="1" applyAlignment="1">
      <alignment horizontal="right"/>
    </xf>
    <xf numFmtId="169" fontId="10" fillId="8" borderId="34" xfId="0" applyNumberFormat="1" applyFont="1" applyFill="1" applyBorder="1" applyAlignment="1">
      <alignment horizontal="right"/>
    </xf>
    <xf numFmtId="0" fontId="19" fillId="16" borderId="29" xfId="0" applyFont="1" applyFill="1" applyBorder="1" applyAlignment="1"/>
    <xf numFmtId="0" fontId="19" fillId="16" borderId="30" xfId="0" applyFont="1" applyFill="1" applyBorder="1" applyAlignment="1"/>
    <xf numFmtId="169" fontId="19" fillId="16" borderId="31" xfId="0" applyNumberFormat="1" applyFont="1" applyFill="1" applyBorder="1" applyAlignment="1"/>
    <xf numFmtId="169" fontId="19" fillId="16" borderId="32" xfId="0" applyNumberFormat="1" applyFont="1" applyFill="1" applyBorder="1" applyAlignment="1"/>
    <xf numFmtId="0" fontId="0" fillId="0" borderId="0" xfId="0" applyAlignment="1">
      <alignment wrapText="1"/>
    </xf>
    <xf numFmtId="0" fontId="0" fillId="0" borderId="0" xfId="0"/>
    <xf numFmtId="0" fontId="24" fillId="12" borderId="0" xfId="0" applyFont="1" applyFill="1" applyAlignment="1"/>
    <xf numFmtId="0" fontId="24" fillId="12" borderId="0" xfId="0" applyFont="1" applyFill="1"/>
    <xf numFmtId="0" fontId="24" fillId="18" borderId="20" xfId="0" applyFont="1" applyFill="1" applyBorder="1" applyAlignment="1">
      <alignment horizontal="center" vertical="center"/>
    </xf>
    <xf numFmtId="0" fontId="24" fillId="18" borderId="21" xfId="0" applyFont="1" applyFill="1" applyBorder="1" applyAlignment="1">
      <alignment horizontal="center" wrapText="1"/>
    </xf>
    <xf numFmtId="0" fontId="24" fillId="18" borderId="21" xfId="0" applyFont="1" applyFill="1" applyBorder="1" applyAlignment="1">
      <alignment horizontal="center" vertical="center"/>
    </xf>
    <xf numFmtId="0" fontId="24" fillId="18" borderId="36" xfId="0" applyFont="1" applyFill="1" applyBorder="1" applyAlignment="1">
      <alignment horizontal="center" wrapText="1"/>
    </xf>
    <xf numFmtId="0" fontId="25" fillId="17" borderId="37" xfId="0" applyFont="1" applyFill="1" applyBorder="1" applyAlignment="1">
      <alignment horizontal="center" vertical="center" wrapText="1"/>
    </xf>
    <xf numFmtId="3" fontId="24" fillId="12" borderId="0" xfId="0" applyNumberFormat="1" applyFont="1" applyFill="1" applyBorder="1" applyAlignment="1">
      <alignment horizontal="center" vertical="center"/>
    </xf>
    <xf numFmtId="0" fontId="24" fillId="12" borderId="0" xfId="0" applyNumberFormat="1" applyFont="1" applyFill="1" applyAlignment="1"/>
    <xf numFmtId="3" fontId="12" fillId="14" borderId="0" xfId="0" applyNumberFormat="1" applyFont="1" applyFill="1" applyBorder="1" applyAlignment="1">
      <alignment horizontal="right"/>
    </xf>
    <xf numFmtId="3" fontId="12" fillId="15" borderId="0" xfId="0" applyNumberFormat="1" applyFont="1" applyFill="1" applyBorder="1" applyAlignment="1">
      <alignment horizontal="right"/>
    </xf>
    <xf numFmtId="0" fontId="14" fillId="14" borderId="0" xfId="0" applyFont="1" applyFill="1" applyBorder="1" applyAlignment="1">
      <alignment horizontal="left"/>
    </xf>
    <xf numFmtId="0" fontId="13" fillId="15" borderId="0" xfId="0" applyFont="1" applyFill="1" applyBorder="1" applyAlignment="1">
      <alignment horizontal="left" indent="1"/>
    </xf>
    <xf numFmtId="3" fontId="12" fillId="14" borderId="0" xfId="0" applyNumberFormat="1" applyFont="1" applyFill="1" applyBorder="1" applyAlignment="1">
      <alignment horizontal="right"/>
    </xf>
    <xf numFmtId="3" fontId="12" fillId="15" borderId="0" xfId="0" applyNumberFormat="1" applyFont="1" applyFill="1" applyBorder="1" applyAlignment="1">
      <alignment horizontal="right"/>
    </xf>
    <xf numFmtId="0" fontId="5" fillId="5" borderId="6" xfId="0" applyFont="1" applyFill="1" applyBorder="1" applyAlignment="1" applyProtection="1">
      <alignment vertical="top" wrapText="1" readingOrder="1"/>
      <protection locked="0"/>
    </xf>
    <xf numFmtId="0" fontId="29" fillId="0" borderId="0" xfId="0" applyFont="1"/>
    <xf numFmtId="2" fontId="0" fillId="0" borderId="0" xfId="0" applyNumberFormat="1"/>
    <xf numFmtId="0" fontId="28" fillId="0" borderId="0" xfId="0" applyFont="1"/>
    <xf numFmtId="0" fontId="28" fillId="19" borderId="0" xfId="0" applyFont="1" applyFill="1"/>
    <xf numFmtId="0" fontId="0" fillId="0" borderId="9" xfId="0" applyBorder="1" applyAlignment="1">
      <alignment horizontal="center" vertical="center" wrapText="1"/>
    </xf>
    <xf numFmtId="0" fontId="29" fillId="0" borderId="9" xfId="0" applyFont="1" applyBorder="1" applyAlignment="1">
      <alignment horizontal="center" vertical="center" wrapText="1"/>
    </xf>
    <xf numFmtId="14" fontId="0" fillId="0" borderId="0" xfId="0" applyNumberFormat="1"/>
    <xf numFmtId="0" fontId="14" fillId="14" borderId="0" xfId="0" applyFont="1" applyFill="1" applyBorder="1" applyAlignment="1">
      <alignment horizontal="left"/>
    </xf>
    <xf numFmtId="0" fontId="13" fillId="15" borderId="0" xfId="0" applyFont="1" applyFill="1" applyBorder="1" applyAlignment="1">
      <alignment horizontal="left" indent="1"/>
    </xf>
    <xf numFmtId="3" fontId="12" fillId="14" borderId="0" xfId="0" applyNumberFormat="1" applyFont="1" applyFill="1" applyBorder="1" applyAlignment="1">
      <alignment horizontal="right"/>
    </xf>
    <xf numFmtId="3" fontId="12" fillId="15" borderId="0" xfId="0" applyNumberFormat="1" applyFont="1" applyFill="1" applyBorder="1" applyAlignment="1">
      <alignment horizontal="right"/>
    </xf>
    <xf numFmtId="1" fontId="33" fillId="22" borderId="0" xfId="0" applyNumberFormat="1" applyFont="1" applyFill="1" applyBorder="1" applyAlignment="1">
      <alignment horizontal="center" vertical="center"/>
    </xf>
    <xf numFmtId="0" fontId="34" fillId="0" borderId="0" xfId="0" applyFont="1"/>
    <xf numFmtId="0" fontId="0" fillId="0" borderId="0" xfId="0" applyNumberFormat="1"/>
    <xf numFmtId="0" fontId="35" fillId="23" borderId="23" xfId="0" applyNumberFormat="1" applyFont="1" applyFill="1" applyBorder="1"/>
    <xf numFmtId="49" fontId="36" fillId="0" borderId="23" xfId="0" applyNumberFormat="1" applyFont="1" applyBorder="1"/>
    <xf numFmtId="0" fontId="36" fillId="0" borderId="23" xfId="0" applyNumberFormat="1" applyFont="1" applyBorder="1"/>
    <xf numFmtId="0" fontId="38" fillId="0" borderId="0" xfId="0" applyFont="1"/>
    <xf numFmtId="43" fontId="0" fillId="12" borderId="23" xfId="12" applyFont="1" applyFill="1" applyBorder="1" applyAlignment="1">
      <alignment horizontal="center"/>
    </xf>
    <xf numFmtId="49" fontId="0" fillId="12" borderId="23" xfId="0" applyNumberFormat="1" applyFill="1" applyBorder="1" applyAlignment="1">
      <alignment horizontal="left" indent="1"/>
    </xf>
    <xf numFmtId="0" fontId="16" fillId="0" borderId="0" xfId="0" applyFont="1" applyBorder="1" applyAlignment="1">
      <alignment horizontal="center" vertical="center" wrapText="1"/>
    </xf>
    <xf numFmtId="49" fontId="0" fillId="12" borderId="23" xfId="0" applyNumberFormat="1" applyFill="1" applyBorder="1" applyAlignment="1">
      <alignment horizontal="left" wrapText="1" indent="2"/>
    </xf>
    <xf numFmtId="49" fontId="0" fillId="0" borderId="23" xfId="0" applyNumberFormat="1" applyFill="1" applyBorder="1" applyAlignment="1">
      <alignment horizontal="left" wrapText="1" indent="2"/>
    </xf>
    <xf numFmtId="166" fontId="24" fillId="12" borderId="18" xfId="0" applyNumberFormat="1" applyFont="1" applyFill="1" applyBorder="1" applyAlignment="1">
      <alignment horizontal="center" vertical="center"/>
    </xf>
    <xf numFmtId="0" fontId="25" fillId="17" borderId="42" xfId="0" applyNumberFormat="1" applyFont="1" applyFill="1" applyBorder="1" applyAlignment="1">
      <alignment horizontal="center" vertical="center" wrapText="1"/>
    </xf>
    <xf numFmtId="0" fontId="25" fillId="17" borderId="15" xfId="0" applyFont="1" applyFill="1" applyBorder="1" applyAlignment="1">
      <alignment horizontal="center" vertical="center" wrapText="1"/>
    </xf>
    <xf numFmtId="166" fontId="24" fillId="12" borderId="17" xfId="0" applyNumberFormat="1" applyFont="1" applyFill="1" applyBorder="1" applyAlignment="1">
      <alignment horizontal="center" vertical="center"/>
    </xf>
    <xf numFmtId="0" fontId="25" fillId="17" borderId="39" xfId="0" applyNumberFormat="1" applyFont="1" applyFill="1" applyBorder="1" applyAlignment="1">
      <alignment horizontal="center" vertical="center" wrapText="1"/>
    </xf>
    <xf numFmtId="0" fontId="24" fillId="18" borderId="41" xfId="0" applyNumberFormat="1" applyFont="1" applyFill="1" applyBorder="1" applyAlignment="1">
      <alignment horizontal="left" vertical="center"/>
    </xf>
    <xf numFmtId="0" fontId="24" fillId="18" borderId="16" xfId="0" applyFont="1" applyFill="1" applyBorder="1" applyAlignment="1">
      <alignment horizontal="left" vertical="center"/>
    </xf>
    <xf numFmtId="0" fontId="24" fillId="18" borderId="24" xfId="0" applyNumberFormat="1" applyFont="1" applyFill="1" applyBorder="1" applyAlignment="1">
      <alignment horizontal="left" vertical="center"/>
    </xf>
    <xf numFmtId="0" fontId="24" fillId="18" borderId="0" xfId="0" applyFont="1" applyFill="1" applyBorder="1" applyAlignment="1">
      <alignment horizontal="left" vertical="center"/>
    </xf>
    <xf numFmtId="0" fontId="24" fillId="18" borderId="24" xfId="0" applyNumberFormat="1" applyFont="1" applyFill="1" applyBorder="1" applyAlignment="1">
      <alignment horizontal="left" wrapText="1"/>
    </xf>
    <xf numFmtId="0" fontId="24" fillId="18" borderId="0" xfId="0" applyFont="1" applyFill="1" applyBorder="1" applyAlignment="1">
      <alignment horizontal="left" wrapText="1"/>
    </xf>
    <xf numFmtId="0" fontId="19" fillId="0" borderId="19" xfId="0" applyFont="1" applyBorder="1" applyAlignment="1">
      <alignment horizontal="center"/>
    </xf>
    <xf numFmtId="0" fontId="0" fillId="0" borderId="0" xfId="0"/>
    <xf numFmtId="1" fontId="33" fillId="22" borderId="0" xfId="0" applyNumberFormat="1" applyFont="1" applyFill="1" applyBorder="1" applyAlignment="1">
      <alignment horizontal="center" vertical="center"/>
    </xf>
    <xf numFmtId="3" fontId="12" fillId="14" borderId="0" xfId="0" applyNumberFormat="1" applyFont="1" applyFill="1" applyBorder="1" applyAlignment="1">
      <alignment horizontal="right"/>
    </xf>
    <xf numFmtId="3" fontId="12" fillId="15" borderId="0" xfId="0" applyNumberFormat="1" applyFont="1" applyFill="1" applyBorder="1" applyAlignment="1">
      <alignment horizontal="right"/>
    </xf>
    <xf numFmtId="0" fontId="0" fillId="0" borderId="0" xfId="0" applyFill="1"/>
    <xf numFmtId="0" fontId="40" fillId="0" borderId="0" xfId="0" applyFont="1" applyFill="1" applyBorder="1" applyAlignment="1"/>
    <xf numFmtId="169" fontId="40" fillId="0" borderId="0" xfId="0" applyNumberFormat="1" applyFont="1" applyFill="1" applyBorder="1" applyAlignment="1"/>
    <xf numFmtId="0" fontId="41" fillId="0" borderId="0" xfId="0" applyFont="1" applyFill="1" applyBorder="1" applyAlignment="1"/>
    <xf numFmtId="0" fontId="0" fillId="0" borderId="47" xfId="0" applyBorder="1"/>
    <xf numFmtId="49" fontId="0" fillId="0" borderId="23" xfId="0" applyNumberFormat="1" applyFill="1" applyBorder="1" applyAlignment="1">
      <alignment horizontal="left" indent="1"/>
    </xf>
    <xf numFmtId="49" fontId="31" fillId="0" borderId="23" xfId="0" applyNumberFormat="1" applyFont="1" applyFill="1" applyBorder="1" applyAlignment="1">
      <alignment horizontal="left" indent="1"/>
    </xf>
    <xf numFmtId="49" fontId="31" fillId="24" borderId="23" xfId="0" applyNumberFormat="1" applyFont="1" applyFill="1" applyBorder="1"/>
    <xf numFmtId="49" fontId="31" fillId="25" borderId="23" xfId="0" applyNumberFormat="1" applyFont="1" applyFill="1" applyBorder="1"/>
    <xf numFmtId="0" fontId="10" fillId="8" borderId="0" xfId="0" applyFont="1" applyFill="1" applyAlignment="1"/>
    <xf numFmtId="169" fontId="10" fillId="8" borderId="0" xfId="0" applyNumberFormat="1" applyFont="1" applyFill="1" applyBorder="1" applyAlignment="1"/>
    <xf numFmtId="0" fontId="19" fillId="0" borderId="0" xfId="0" applyFont="1" applyAlignment="1"/>
    <xf numFmtId="169" fontId="42" fillId="0" borderId="0" xfId="0" applyNumberFormat="1" applyFont="1" applyBorder="1" applyAlignment="1"/>
    <xf numFmtId="0" fontId="0" fillId="0" borderId="0" xfId="0" applyAlignment="1">
      <alignment horizontal="center"/>
    </xf>
    <xf numFmtId="172" fontId="0" fillId="12" borderId="23" xfId="12" applyNumberFormat="1" applyFont="1" applyFill="1" applyBorder="1" applyAlignment="1">
      <alignment horizontal="center"/>
    </xf>
    <xf numFmtId="49" fontId="31" fillId="26" borderId="23" xfId="0" applyNumberFormat="1" applyFont="1" applyFill="1" applyBorder="1"/>
    <xf numFmtId="0" fontId="18" fillId="0" borderId="48" xfId="0" applyFont="1" applyBorder="1" applyAlignment="1"/>
    <xf numFmtId="0" fontId="16" fillId="0" borderId="0" xfId="0" applyFont="1" applyAlignment="1">
      <alignment horizontal="center" vertical="center"/>
    </xf>
    <xf numFmtId="0" fontId="10" fillId="8" borderId="26" xfId="0" applyFont="1" applyFill="1" applyBorder="1" applyAlignment="1"/>
    <xf numFmtId="0" fontId="3" fillId="0" borderId="0" xfId="2"/>
    <xf numFmtId="0" fontId="44" fillId="0" borderId="0" xfId="21" applyFont="1" applyAlignment="1">
      <alignment vertical="center"/>
    </xf>
    <xf numFmtId="49" fontId="23" fillId="27" borderId="49" xfId="21" applyNumberFormat="1" applyFont="1" applyFill="1" applyBorder="1" applyAlignment="1">
      <alignment horizontal="center" vertical="center"/>
    </xf>
    <xf numFmtId="0" fontId="44" fillId="0" borderId="0" xfId="21" applyFont="1" applyAlignment="1">
      <alignment horizontal="center" vertical="center"/>
    </xf>
    <xf numFmtId="0" fontId="44" fillId="0" borderId="0" xfId="21" applyFont="1" applyAlignment="1">
      <alignment horizontal="left" vertical="center" indent="2"/>
    </xf>
    <xf numFmtId="0" fontId="44" fillId="0" borderId="0" xfId="21" applyFont="1" applyAlignment="1">
      <alignment horizontal="left" vertical="center" indent="1"/>
    </xf>
    <xf numFmtId="49" fontId="44" fillId="0" borderId="0" xfId="21" applyNumberFormat="1" applyFont="1" applyAlignment="1">
      <alignment horizontal="center" vertical="center"/>
    </xf>
    <xf numFmtId="49" fontId="44" fillId="0" borderId="0" xfId="21" applyNumberFormat="1" applyFont="1" applyAlignment="1">
      <alignment vertical="center"/>
    </xf>
    <xf numFmtId="0" fontId="44" fillId="29" borderId="0" xfId="21" applyFont="1" applyFill="1" applyAlignment="1">
      <alignment horizontal="center" vertical="center"/>
    </xf>
    <xf numFmtId="49" fontId="44" fillId="27" borderId="49" xfId="21" applyNumberFormat="1" applyFont="1" applyFill="1" applyBorder="1" applyAlignment="1">
      <alignment horizontal="center" vertical="center"/>
    </xf>
    <xf numFmtId="49" fontId="44" fillId="27" borderId="49" xfId="21" applyNumberFormat="1" applyFont="1" applyFill="1" applyBorder="1" applyAlignment="1">
      <alignment horizontal="right" vertical="center"/>
    </xf>
    <xf numFmtId="0" fontId="45" fillId="27" borderId="50" xfId="21" applyFont="1" applyFill="1" applyBorder="1" applyAlignment="1">
      <alignment vertical="center"/>
    </xf>
    <xf numFmtId="3" fontId="3" fillId="28" borderId="51" xfId="21" applyNumberFormat="1" applyFont="1" applyFill="1" applyBorder="1" applyAlignment="1">
      <alignment vertical="center"/>
    </xf>
    <xf numFmtId="3" fontId="3" fillId="28" borderId="52" xfId="21" applyNumberFormat="1" applyFont="1" applyFill="1" applyBorder="1" applyAlignment="1">
      <alignment horizontal="right" vertical="center"/>
    </xf>
    <xf numFmtId="3" fontId="3" fillId="29" borderId="51" xfId="21" applyNumberFormat="1" applyFont="1" applyFill="1" applyBorder="1" applyAlignment="1">
      <alignment vertical="center"/>
    </xf>
    <xf numFmtId="3" fontId="3" fillId="29" borderId="52" xfId="21" applyNumberFormat="1" applyFont="1" applyFill="1" applyBorder="1" applyAlignment="1">
      <alignment horizontal="right" vertical="center"/>
    </xf>
    <xf numFmtId="0" fontId="9" fillId="27" borderId="50" xfId="21" applyFont="1" applyFill="1" applyBorder="1" applyAlignment="1">
      <alignment vertical="center"/>
    </xf>
    <xf numFmtId="0" fontId="46" fillId="27" borderId="50" xfId="21" applyFont="1" applyFill="1" applyBorder="1" applyAlignment="1">
      <alignment vertical="center"/>
    </xf>
    <xf numFmtId="3" fontId="9" fillId="28" borderId="51" xfId="21" applyNumberFormat="1" applyFont="1" applyFill="1" applyBorder="1" applyAlignment="1">
      <alignment vertical="center"/>
    </xf>
    <xf numFmtId="3" fontId="9" fillId="28" borderId="52" xfId="21" applyNumberFormat="1" applyFont="1" applyFill="1" applyBorder="1" applyAlignment="1">
      <alignment horizontal="right" vertical="center"/>
    </xf>
    <xf numFmtId="3" fontId="9" fillId="29" borderId="51" xfId="21" applyNumberFormat="1" applyFont="1" applyFill="1" applyBorder="1" applyAlignment="1">
      <alignment vertical="center"/>
    </xf>
    <xf numFmtId="3" fontId="9" fillId="29" borderId="52" xfId="21" applyNumberFormat="1" applyFont="1" applyFill="1" applyBorder="1" applyAlignment="1">
      <alignment horizontal="right" vertical="center"/>
    </xf>
    <xf numFmtId="0" fontId="3" fillId="27" borderId="50" xfId="21" applyFont="1" applyFill="1" applyBorder="1" applyAlignment="1">
      <alignment vertical="center"/>
    </xf>
    <xf numFmtId="3" fontId="3" fillId="28" borderId="51" xfId="21" applyNumberFormat="1" applyFont="1" applyFill="1" applyBorder="1" applyAlignment="1">
      <alignment horizontal="right" vertical="center"/>
    </xf>
    <xf numFmtId="0" fontId="3" fillId="27" borderId="52" xfId="21" applyFont="1" applyFill="1" applyBorder="1" applyAlignment="1">
      <alignment horizontal="left" vertical="center" indent="1"/>
    </xf>
    <xf numFmtId="0" fontId="9" fillId="27" borderId="52" xfId="21" applyFont="1" applyFill="1" applyBorder="1" applyAlignment="1">
      <alignment horizontal="left" vertical="center" indent="1"/>
    </xf>
    <xf numFmtId="0" fontId="3" fillId="27" borderId="50" xfId="21" applyFont="1" applyFill="1" applyBorder="1" applyAlignment="1">
      <alignment horizontal="left" vertical="center" indent="1"/>
    </xf>
    <xf numFmtId="0" fontId="9" fillId="27" borderId="50" xfId="21" applyFont="1" applyFill="1" applyBorder="1" applyAlignment="1">
      <alignment horizontal="left" vertical="center" indent="1"/>
    </xf>
    <xf numFmtId="0" fontId="23" fillId="0" borderId="0" xfId="21" applyFont="1" applyAlignment="1">
      <alignment horizontal="left" vertical="center"/>
    </xf>
    <xf numFmtId="0" fontId="0" fillId="0" borderId="0" xfId="0"/>
    <xf numFmtId="0" fontId="0" fillId="0" borderId="0" xfId="0" applyFill="1" applyBorder="1"/>
    <xf numFmtId="1" fontId="33" fillId="22" borderId="0" xfId="0" applyNumberFormat="1" applyFont="1" applyFill="1" applyBorder="1" applyAlignment="1">
      <alignment horizontal="center" vertical="center"/>
    </xf>
    <xf numFmtId="0" fontId="14" fillId="14" borderId="0" xfId="0" applyFont="1" applyFill="1" applyBorder="1" applyAlignment="1">
      <alignment horizontal="left"/>
    </xf>
    <xf numFmtId="0" fontId="13" fillId="15" borderId="0" xfId="0" applyFont="1" applyFill="1" applyBorder="1" applyAlignment="1">
      <alignment horizontal="left" indent="1"/>
    </xf>
    <xf numFmtId="3" fontId="12" fillId="14" borderId="0" xfId="0" applyNumberFormat="1" applyFont="1" applyFill="1" applyBorder="1" applyAlignment="1">
      <alignment horizontal="right"/>
    </xf>
    <xf numFmtId="3" fontId="12" fillId="15" borderId="0" xfId="0" applyNumberFormat="1" applyFont="1" applyFill="1" applyBorder="1" applyAlignment="1">
      <alignment horizontal="right"/>
    </xf>
    <xf numFmtId="0" fontId="0" fillId="0" borderId="0" xfId="0" applyFill="1" applyBorder="1" applyAlignment="1">
      <alignment horizontal="center"/>
    </xf>
    <xf numFmtId="0" fontId="0" fillId="0" borderId="0" xfId="0" applyFill="1"/>
    <xf numFmtId="2" fontId="0" fillId="0" borderId="0" xfId="0" applyNumberFormat="1"/>
    <xf numFmtId="49" fontId="0" fillId="12" borderId="23" xfId="0" applyNumberFormat="1" applyFill="1" applyBorder="1" applyAlignment="1">
      <alignment horizontal="left" wrapText="1" indent="3"/>
    </xf>
    <xf numFmtId="0" fontId="48" fillId="0" borderId="0" xfId="22"/>
    <xf numFmtId="0" fontId="44" fillId="0" borderId="0" xfId="21" applyFont="1" applyAlignment="1">
      <alignment vertical="center"/>
    </xf>
    <xf numFmtId="49" fontId="23" fillId="27" borderId="49" xfId="21" applyNumberFormat="1" applyFont="1" applyFill="1" applyBorder="1" applyAlignment="1">
      <alignment horizontal="center" vertical="center"/>
    </xf>
    <xf numFmtId="0" fontId="44" fillId="0" borderId="0" xfId="21" applyFont="1" applyAlignment="1">
      <alignment horizontal="center" vertical="center"/>
    </xf>
    <xf numFmtId="0" fontId="44" fillId="0" borderId="0" xfId="21" applyFont="1" applyAlignment="1">
      <alignment horizontal="left" vertical="center" indent="2"/>
    </xf>
    <xf numFmtId="0" fontId="44" fillId="0" borderId="0" xfId="21" applyFont="1" applyAlignment="1">
      <alignment horizontal="left" vertical="center" indent="1"/>
    </xf>
    <xf numFmtId="49" fontId="44" fillId="0" borderId="0" xfId="21" applyNumberFormat="1" applyFont="1" applyAlignment="1">
      <alignment horizontal="center" vertical="center"/>
    </xf>
    <xf numFmtId="49" fontId="44" fillId="0" borderId="0" xfId="21" applyNumberFormat="1" applyFont="1" applyAlignment="1">
      <alignment vertical="center"/>
    </xf>
    <xf numFmtId="0" fontId="44" fillId="29" borderId="0" xfId="21" applyFont="1" applyFill="1" applyAlignment="1">
      <alignment horizontal="center" vertical="center"/>
    </xf>
    <xf numFmtId="49" fontId="44" fillId="27" borderId="49" xfId="21" applyNumberFormat="1" applyFont="1" applyFill="1" applyBorder="1" applyAlignment="1">
      <alignment horizontal="center" vertical="center"/>
    </xf>
    <xf numFmtId="49" fontId="44" fillId="27" borderId="49" xfId="21" applyNumberFormat="1" applyFont="1" applyFill="1" applyBorder="1" applyAlignment="1">
      <alignment horizontal="right" vertical="center"/>
    </xf>
    <xf numFmtId="173" fontId="47" fillId="0" borderId="0" xfId="21" applyNumberFormat="1" applyFont="1" applyAlignment="1">
      <alignment vertical="center"/>
    </xf>
    <xf numFmtId="0" fontId="45" fillId="27" borderId="50" xfId="21" applyFont="1" applyFill="1" applyBorder="1" applyAlignment="1">
      <alignment vertical="center"/>
    </xf>
    <xf numFmtId="3" fontId="3" fillId="28" borderId="51" xfId="21" applyNumberFormat="1" applyFont="1" applyFill="1" applyBorder="1" applyAlignment="1">
      <alignment vertical="center"/>
    </xf>
    <xf numFmtId="3" fontId="3" fillId="28" borderId="52" xfId="21" applyNumberFormat="1" applyFont="1" applyFill="1" applyBorder="1" applyAlignment="1">
      <alignment horizontal="right" vertical="center"/>
    </xf>
    <xf numFmtId="3" fontId="3" fillId="29" borderId="51" xfId="21" applyNumberFormat="1" applyFont="1" applyFill="1" applyBorder="1" applyAlignment="1">
      <alignment vertical="center"/>
    </xf>
    <xf numFmtId="3" fontId="3" fillId="29" borderId="52" xfId="21" applyNumberFormat="1" applyFont="1" applyFill="1" applyBorder="1" applyAlignment="1">
      <alignment horizontal="right" vertical="center"/>
    </xf>
    <xf numFmtId="0" fontId="9" fillId="27" borderId="50" xfId="21" applyFont="1" applyFill="1" applyBorder="1" applyAlignment="1">
      <alignment vertical="center"/>
    </xf>
    <xf numFmtId="0" fontId="46" fillId="27" borderId="50" xfId="21" applyFont="1" applyFill="1" applyBorder="1" applyAlignment="1">
      <alignment vertical="center"/>
    </xf>
    <xf numFmtId="3" fontId="9" fillId="28" borderId="51" xfId="21" applyNumberFormat="1" applyFont="1" applyFill="1" applyBorder="1" applyAlignment="1">
      <alignment vertical="center"/>
    </xf>
    <xf numFmtId="3" fontId="9" fillId="28" borderId="52" xfId="21" applyNumberFormat="1" applyFont="1" applyFill="1" applyBorder="1" applyAlignment="1">
      <alignment horizontal="right" vertical="center"/>
    </xf>
    <xf numFmtId="3" fontId="9" fillId="29" borderId="51" xfId="21" applyNumberFormat="1" applyFont="1" applyFill="1" applyBorder="1" applyAlignment="1">
      <alignment vertical="center"/>
    </xf>
    <xf numFmtId="3" fontId="9" fillId="29" borderId="52" xfId="21" applyNumberFormat="1" applyFont="1" applyFill="1" applyBorder="1" applyAlignment="1">
      <alignment horizontal="right" vertical="center"/>
    </xf>
    <xf numFmtId="0" fontId="3" fillId="27" borderId="50" xfId="21" applyFont="1" applyFill="1" applyBorder="1" applyAlignment="1">
      <alignment vertical="center"/>
    </xf>
    <xf numFmtId="3" fontId="3" fillId="28" borderId="51" xfId="21" applyNumberFormat="1" applyFont="1" applyFill="1" applyBorder="1" applyAlignment="1">
      <alignment horizontal="right" vertical="center"/>
    </xf>
    <xf numFmtId="0" fontId="3" fillId="27" borderId="52" xfId="21" applyFont="1" applyFill="1" applyBorder="1" applyAlignment="1">
      <alignment horizontal="left" vertical="center" indent="1"/>
    </xf>
    <xf numFmtId="0" fontId="9" fillId="27" borderId="52" xfId="21" applyFont="1" applyFill="1" applyBorder="1" applyAlignment="1">
      <alignment horizontal="left" vertical="center" indent="1"/>
    </xf>
    <xf numFmtId="0" fontId="3" fillId="27" borderId="50" xfId="21" applyFont="1" applyFill="1" applyBorder="1" applyAlignment="1">
      <alignment horizontal="left" vertical="center" indent="1"/>
    </xf>
    <xf numFmtId="0" fontId="9" fillId="27" borderId="50" xfId="21" applyFont="1" applyFill="1" applyBorder="1" applyAlignment="1">
      <alignment horizontal="left" vertical="center" indent="1"/>
    </xf>
    <xf numFmtId="0" fontId="49" fillId="0" borderId="0" xfId="0" applyFont="1" applyAlignment="1">
      <alignment vertical="center" wrapText="1"/>
    </xf>
    <xf numFmtId="0" fontId="50" fillId="0" borderId="0" xfId="0" applyFont="1" applyAlignment="1">
      <alignment vertical="center" wrapText="1"/>
    </xf>
    <xf numFmtId="2" fontId="0" fillId="25" borderId="23" xfId="12" applyNumberFormat="1" applyFont="1" applyFill="1" applyBorder="1" applyAlignment="1">
      <alignment horizontal="center"/>
    </xf>
    <xf numFmtId="2" fontId="0" fillId="12" borderId="23" xfId="12" applyNumberFormat="1" applyFont="1" applyFill="1" applyBorder="1" applyAlignment="1">
      <alignment horizontal="center"/>
    </xf>
    <xf numFmtId="2" fontId="0" fillId="0" borderId="23" xfId="12" applyNumberFormat="1" applyFont="1" applyFill="1" applyBorder="1" applyAlignment="1">
      <alignment horizontal="center"/>
    </xf>
    <xf numFmtId="2" fontId="0" fillId="24" borderId="23" xfId="12" applyNumberFormat="1" applyFont="1" applyFill="1" applyBorder="1" applyAlignment="1">
      <alignment horizontal="center"/>
    </xf>
    <xf numFmtId="2" fontId="0" fillId="26" borderId="23" xfId="12" applyNumberFormat="1" applyFont="1" applyFill="1" applyBorder="1" applyAlignment="1">
      <alignment horizontal="center"/>
    </xf>
    <xf numFmtId="2" fontId="31" fillId="25" borderId="23" xfId="0" applyNumberFormat="1" applyFont="1" applyFill="1" applyBorder="1"/>
    <xf numFmtId="2" fontId="31" fillId="0" borderId="23" xfId="0" applyNumberFormat="1" applyFont="1" applyFill="1" applyBorder="1" applyAlignment="1">
      <alignment horizontal="left" indent="1"/>
    </xf>
    <xf numFmtId="2" fontId="0" fillId="12" borderId="23" xfId="0" applyNumberFormat="1" applyFill="1" applyBorder="1" applyAlignment="1">
      <alignment horizontal="left" indent="1"/>
    </xf>
    <xf numFmtId="2" fontId="0" fillId="0" borderId="23" xfId="0" applyNumberFormat="1" applyFill="1" applyBorder="1" applyAlignment="1">
      <alignment horizontal="left" indent="1"/>
    </xf>
    <xf numFmtId="2" fontId="0" fillId="12" borderId="23" xfId="0" applyNumberFormat="1" applyFill="1" applyBorder="1" applyAlignment="1">
      <alignment horizontal="left" wrapText="1" indent="2"/>
    </xf>
    <xf numFmtId="2" fontId="0" fillId="0" borderId="23" xfId="0" applyNumberFormat="1" applyFill="1" applyBorder="1" applyAlignment="1">
      <alignment horizontal="left" wrapText="1" indent="2"/>
    </xf>
    <xf numFmtId="2" fontId="32" fillId="12" borderId="23" xfId="12" applyNumberFormat="1" applyFont="1" applyFill="1" applyBorder="1" applyAlignment="1">
      <alignment horizontal="center"/>
    </xf>
    <xf numFmtId="2" fontId="31" fillId="24" borderId="23" xfId="0" applyNumberFormat="1" applyFont="1" applyFill="1" applyBorder="1"/>
    <xf numFmtId="2" fontId="0" fillId="12" borderId="23" xfId="0" applyNumberFormat="1" applyFill="1" applyBorder="1" applyAlignment="1">
      <alignment horizontal="left" wrapText="1" indent="3"/>
    </xf>
    <xf numFmtId="2" fontId="31" fillId="26" borderId="23" xfId="0" applyNumberFormat="1" applyFont="1" applyFill="1" applyBorder="1"/>
    <xf numFmtId="172" fontId="0" fillId="12" borderId="22" xfId="12" applyNumberFormat="1" applyFont="1" applyFill="1" applyBorder="1" applyAlignment="1">
      <alignment horizontal="center"/>
    </xf>
    <xf numFmtId="43" fontId="0" fillId="12" borderId="22" xfId="12" applyFont="1" applyFill="1" applyBorder="1" applyAlignment="1">
      <alignment horizontal="center"/>
    </xf>
    <xf numFmtId="172" fontId="0" fillId="12" borderId="64" xfId="12" applyNumberFormat="1" applyFont="1" applyFill="1" applyBorder="1" applyAlignment="1">
      <alignment horizontal="center"/>
    </xf>
    <xf numFmtId="43" fontId="0" fillId="12" borderId="64" xfId="12" applyFont="1" applyFill="1" applyBorder="1" applyAlignment="1">
      <alignment horizontal="center"/>
    </xf>
    <xf numFmtId="172" fontId="0" fillId="12" borderId="65" xfId="12" applyNumberFormat="1" applyFont="1" applyFill="1" applyBorder="1" applyAlignment="1">
      <alignment horizontal="center"/>
    </xf>
    <xf numFmtId="43" fontId="0" fillId="12" borderId="65" xfId="12" applyFont="1" applyFill="1" applyBorder="1" applyAlignment="1">
      <alignment horizontal="center"/>
    </xf>
    <xf numFmtId="43" fontId="0" fillId="0" borderId="0" xfId="0" applyNumberFormat="1" applyBorder="1" applyAlignment="1">
      <alignment horizontal="center"/>
    </xf>
    <xf numFmtId="0" fontId="0" fillId="0" borderId="38" xfId="0" applyBorder="1"/>
    <xf numFmtId="49" fontId="31" fillId="25" borderId="64" xfId="0" applyNumberFormat="1" applyFont="1" applyFill="1" applyBorder="1"/>
    <xf numFmtId="49" fontId="31" fillId="0" borderId="64" xfId="0" applyNumberFormat="1" applyFont="1" applyFill="1" applyBorder="1" applyAlignment="1">
      <alignment horizontal="left" indent="1"/>
    </xf>
    <xf numFmtId="49" fontId="0" fillId="12" borderId="64" xfId="0" applyNumberFormat="1" applyFill="1" applyBorder="1" applyAlignment="1">
      <alignment horizontal="left" indent="1"/>
    </xf>
    <xf numFmtId="49" fontId="0" fillId="0" borderId="64" xfId="0" applyNumberFormat="1" applyFill="1" applyBorder="1" applyAlignment="1">
      <alignment horizontal="left" indent="1"/>
    </xf>
    <xf numFmtId="49" fontId="0" fillId="12" borderId="64" xfId="0" applyNumberFormat="1" applyFill="1" applyBorder="1" applyAlignment="1">
      <alignment horizontal="left" wrapText="1" indent="2"/>
    </xf>
    <xf numFmtId="49" fontId="0" fillId="0" borderId="64" xfId="0" applyNumberFormat="1" applyFill="1" applyBorder="1" applyAlignment="1">
      <alignment horizontal="left" wrapText="1" indent="2"/>
    </xf>
    <xf numFmtId="49" fontId="31" fillId="24" borderId="64" xfId="0" applyNumberFormat="1" applyFont="1" applyFill="1" applyBorder="1"/>
    <xf numFmtId="49" fontId="0" fillId="12" borderId="64" xfId="0" applyNumberFormat="1" applyFill="1" applyBorder="1" applyAlignment="1">
      <alignment horizontal="left" wrapText="1" indent="3"/>
    </xf>
    <xf numFmtId="0" fontId="14" fillId="14" borderId="0" xfId="0" applyFont="1" applyFill="1" applyBorder="1" applyAlignment="1">
      <alignment horizontal="left"/>
    </xf>
    <xf numFmtId="0" fontId="13" fillId="15" borderId="0" xfId="0" applyFont="1" applyFill="1" applyBorder="1" applyAlignment="1">
      <alignment horizontal="left" indent="1"/>
    </xf>
    <xf numFmtId="1" fontId="33" fillId="22" borderId="0" xfId="0" applyNumberFormat="1" applyFont="1" applyFill="1" applyBorder="1" applyAlignment="1">
      <alignment horizontal="center" vertical="center"/>
    </xf>
    <xf numFmtId="3" fontId="12" fillId="14" borderId="0" xfId="0" applyNumberFormat="1" applyFont="1" applyFill="1" applyBorder="1" applyAlignment="1">
      <alignment horizontal="right"/>
    </xf>
    <xf numFmtId="3" fontId="12" fillId="15" borderId="0" xfId="0" applyNumberFormat="1" applyFont="1" applyFill="1" applyBorder="1" applyAlignment="1">
      <alignment horizontal="right"/>
    </xf>
    <xf numFmtId="0" fontId="51" fillId="0" borderId="0" xfId="0" applyFont="1"/>
    <xf numFmtId="0" fontId="4" fillId="3" borderId="3" xfId="0" applyFont="1" applyFill="1" applyBorder="1" applyAlignment="1" applyProtection="1">
      <alignment horizontal="center" vertical="top" wrapText="1" readingOrder="1"/>
      <protection locked="0"/>
    </xf>
    <xf numFmtId="0" fontId="5" fillId="5" borderId="6" xfId="0" applyFont="1" applyFill="1" applyBorder="1" applyAlignment="1" applyProtection="1">
      <alignment vertical="top" wrapText="1" readingOrder="1"/>
      <protection locked="0"/>
    </xf>
    <xf numFmtId="0" fontId="5" fillId="6" borderId="6" xfId="0" applyFont="1" applyFill="1" applyBorder="1" applyAlignment="1" applyProtection="1">
      <alignment vertical="top" wrapText="1" readingOrder="1"/>
      <protection locked="0"/>
    </xf>
    <xf numFmtId="0" fontId="15" fillId="12" borderId="0" xfId="0" applyFont="1" applyFill="1" applyAlignment="1">
      <alignment wrapText="1"/>
    </xf>
    <xf numFmtId="166" fontId="24" fillId="12" borderId="43" xfId="0" applyNumberFormat="1" applyFont="1" applyFill="1" applyBorder="1" applyAlignment="1">
      <alignment vertical="center"/>
    </xf>
    <xf numFmtId="0" fontId="5" fillId="5" borderId="6" xfId="0" applyFont="1" applyFill="1" applyBorder="1" applyAlignment="1" applyProtection="1">
      <alignment vertical="top" wrapText="1" readingOrder="1"/>
      <protection locked="0"/>
    </xf>
    <xf numFmtId="43" fontId="0" fillId="25" borderId="65" xfId="12" applyFont="1" applyFill="1" applyBorder="1" applyAlignment="1">
      <alignment horizontal="center"/>
    </xf>
    <xf numFmtId="43" fontId="0" fillId="25" borderId="23" xfId="12" applyFont="1" applyFill="1" applyBorder="1" applyAlignment="1">
      <alignment horizontal="center"/>
    </xf>
    <xf numFmtId="43" fontId="0" fillId="25" borderId="64" xfId="12" applyFont="1" applyFill="1" applyBorder="1" applyAlignment="1">
      <alignment horizontal="center"/>
    </xf>
    <xf numFmtId="43" fontId="43" fillId="12" borderId="65" xfId="12" applyFont="1" applyFill="1" applyBorder="1" applyAlignment="1">
      <alignment horizontal="center"/>
    </xf>
    <xf numFmtId="43" fontId="43" fillId="12" borderId="23" xfId="12" applyFont="1" applyFill="1" applyBorder="1" applyAlignment="1">
      <alignment horizontal="center"/>
    </xf>
    <xf numFmtId="43" fontId="0" fillId="0" borderId="65" xfId="12" applyFont="1" applyFill="1" applyBorder="1" applyAlignment="1">
      <alignment horizontal="center"/>
    </xf>
    <xf numFmtId="43" fontId="0" fillId="0" borderId="23" xfId="12" applyFont="1" applyFill="1" applyBorder="1" applyAlignment="1">
      <alignment horizontal="center"/>
    </xf>
    <xf numFmtId="43" fontId="0" fillId="24" borderId="65" xfId="12" applyFont="1" applyFill="1" applyBorder="1" applyAlignment="1">
      <alignment horizontal="center"/>
    </xf>
    <xf numFmtId="43" fontId="0" fillId="24" borderId="23" xfId="12" applyFont="1" applyFill="1" applyBorder="1" applyAlignment="1">
      <alignment horizontal="center"/>
    </xf>
    <xf numFmtId="43" fontId="0" fillId="24" borderId="64" xfId="12" applyFont="1" applyFill="1" applyBorder="1" applyAlignment="1">
      <alignment horizontal="center"/>
    </xf>
    <xf numFmtId="43" fontId="0" fillId="26" borderId="68" xfId="12" applyFont="1" applyFill="1" applyBorder="1" applyAlignment="1">
      <alignment horizontal="center"/>
    </xf>
    <xf numFmtId="43" fontId="0" fillId="26" borderId="44" xfId="12" applyFont="1" applyFill="1" applyBorder="1" applyAlignment="1">
      <alignment horizontal="center"/>
    </xf>
    <xf numFmtId="43" fontId="0" fillId="26" borderId="67" xfId="12" applyFont="1" applyFill="1" applyBorder="1" applyAlignment="1">
      <alignment horizontal="center"/>
    </xf>
    <xf numFmtId="172" fontId="0" fillId="30" borderId="65" xfId="12" applyNumberFormat="1" applyFont="1" applyFill="1" applyBorder="1" applyAlignment="1">
      <alignment horizontal="center"/>
    </xf>
    <xf numFmtId="172" fontId="0" fillId="30" borderId="23" xfId="12" applyNumberFormat="1" applyFont="1" applyFill="1" applyBorder="1" applyAlignment="1">
      <alignment horizontal="center"/>
    </xf>
    <xf numFmtId="172" fontId="0" fillId="30" borderId="64" xfId="12" applyNumberFormat="1" applyFont="1" applyFill="1" applyBorder="1" applyAlignment="1">
      <alignment horizontal="center"/>
    </xf>
    <xf numFmtId="43" fontId="0" fillId="30" borderId="65" xfId="12" applyFont="1" applyFill="1" applyBorder="1" applyAlignment="1">
      <alignment horizontal="center"/>
    </xf>
    <xf numFmtId="43" fontId="0" fillId="30" borderId="0" xfId="0" applyNumberFormat="1" applyFill="1" applyBorder="1" applyAlignment="1">
      <alignment horizontal="center"/>
    </xf>
    <xf numFmtId="43" fontId="0" fillId="30" borderId="64" xfId="12" applyFont="1" applyFill="1" applyBorder="1" applyAlignment="1">
      <alignment horizontal="center"/>
    </xf>
    <xf numFmtId="43" fontId="0" fillId="30" borderId="23" xfId="12" applyFont="1" applyFill="1" applyBorder="1" applyAlignment="1">
      <alignment horizontal="center"/>
    </xf>
    <xf numFmtId="43" fontId="43" fillId="30" borderId="65" xfId="12" applyFont="1" applyFill="1" applyBorder="1" applyAlignment="1">
      <alignment horizontal="center"/>
    </xf>
    <xf numFmtId="43" fontId="43" fillId="30" borderId="23" xfId="12" applyFont="1" applyFill="1" applyBorder="1" applyAlignment="1">
      <alignment horizontal="center"/>
    </xf>
    <xf numFmtId="43" fontId="43" fillId="30" borderId="64" xfId="12" applyFont="1" applyFill="1" applyBorder="1" applyAlignment="1">
      <alignment horizontal="center"/>
    </xf>
    <xf numFmtId="0" fontId="0" fillId="0" borderId="0" xfId="0" applyAlignment="1">
      <alignment horizontal="left" indent="1"/>
    </xf>
    <xf numFmtId="3" fontId="0" fillId="0" borderId="0" xfId="0" applyNumberFormat="1" applyAlignment="1">
      <alignment horizontal="center"/>
    </xf>
    <xf numFmtId="0" fontId="52" fillId="0" borderId="0" xfId="0" applyFont="1"/>
    <xf numFmtId="0" fontId="0" fillId="0" borderId="0" xfId="0"/>
    <xf numFmtId="0" fontId="0" fillId="0" borderId="0" xfId="0" applyFill="1" applyBorder="1"/>
    <xf numFmtId="1" fontId="33" fillId="22" borderId="0" xfId="0" applyNumberFormat="1" applyFont="1" applyFill="1" applyBorder="1" applyAlignment="1">
      <alignment horizontal="center" vertical="center"/>
    </xf>
    <xf numFmtId="0" fontId="14" fillId="14" borderId="0" xfId="0" applyFont="1" applyFill="1" applyBorder="1" applyAlignment="1">
      <alignment horizontal="left"/>
    </xf>
    <xf numFmtId="0" fontId="13" fillId="15" borderId="0" xfId="0" applyFont="1" applyFill="1" applyBorder="1" applyAlignment="1">
      <alignment horizontal="left" indent="1"/>
    </xf>
    <xf numFmtId="3" fontId="12" fillId="14" borderId="0" xfId="0" applyNumberFormat="1" applyFont="1" applyFill="1" applyBorder="1" applyAlignment="1">
      <alignment horizontal="right"/>
    </xf>
    <xf numFmtId="3" fontId="12" fillId="15" borderId="0" xfId="0" applyNumberFormat="1" applyFont="1" applyFill="1" applyBorder="1" applyAlignment="1">
      <alignment horizontal="right"/>
    </xf>
    <xf numFmtId="0" fontId="0" fillId="0" borderId="0" xfId="0" applyFill="1" applyBorder="1" applyAlignment="1">
      <alignment horizontal="center"/>
    </xf>
    <xf numFmtId="0" fontId="0" fillId="0" borderId="0" xfId="0" applyFill="1"/>
    <xf numFmtId="3" fontId="12" fillId="0" borderId="0" xfId="0" applyNumberFormat="1" applyFont="1" applyFill="1" applyBorder="1" applyAlignment="1">
      <alignment horizontal="right"/>
    </xf>
    <xf numFmtId="167" fontId="0" fillId="0" borderId="0" xfId="0" applyNumberFormat="1"/>
    <xf numFmtId="0" fontId="15" fillId="0" borderId="0" xfId="0" applyFont="1"/>
    <xf numFmtId="49" fontId="0" fillId="12" borderId="23" xfId="0" applyNumberFormat="1" applyFill="1" applyBorder="1" applyAlignment="1">
      <alignment horizontal="center" wrapText="1"/>
    </xf>
    <xf numFmtId="0" fontId="0" fillId="0" borderId="23" xfId="0" applyBorder="1"/>
    <xf numFmtId="0" fontId="29" fillId="0" borderId="23" xfId="0" applyFont="1" applyBorder="1"/>
    <xf numFmtId="0" fontId="0" fillId="20" borderId="23" xfId="0" applyFill="1" applyBorder="1" applyAlignment="1">
      <alignment vertical="center" wrapText="1"/>
    </xf>
    <xf numFmtId="0" fontId="0" fillId="21" borderId="23" xfId="0" applyFill="1" applyBorder="1" applyAlignment="1">
      <alignment horizontal="center" vertical="center" wrapText="1"/>
    </xf>
    <xf numFmtId="174" fontId="7" fillId="0" borderId="0" xfId="2" applyNumberFormat="1" applyFont="1" applyFill="1" applyBorder="1"/>
    <xf numFmtId="174" fontId="7" fillId="0" borderId="0" xfId="2" applyNumberFormat="1" applyFont="1" applyBorder="1"/>
    <xf numFmtId="174" fontId="9" fillId="10" borderId="0" xfId="2" applyNumberFormat="1" applyFont="1" applyFill="1" applyBorder="1"/>
    <xf numFmtId="0" fontId="29" fillId="0" borderId="23" xfId="0" applyFont="1" applyBorder="1" applyAlignment="1">
      <alignment horizontal="center"/>
    </xf>
    <xf numFmtId="2" fontId="0" fillId="12" borderId="71" xfId="0" applyNumberFormat="1" applyFill="1" applyBorder="1" applyAlignment="1">
      <alignment horizontal="left" wrapText="1" indent="3"/>
    </xf>
    <xf numFmtId="167" fontId="0" fillId="0" borderId="23" xfId="0" applyNumberFormat="1" applyBorder="1"/>
    <xf numFmtId="43" fontId="0" fillId="26" borderId="72" xfId="12" applyFont="1" applyFill="1" applyBorder="1" applyAlignment="1">
      <alignment horizontal="center"/>
    </xf>
    <xf numFmtId="0" fontId="0" fillId="0" borderId="0" xfId="0" pivotButton="1"/>
    <xf numFmtId="0" fontId="0" fillId="0" borderId="0" xfId="0" applyAlignment="1">
      <alignment horizontal="left"/>
    </xf>
    <xf numFmtId="0" fontId="3" fillId="0" borderId="0" xfId="0" applyFont="1" applyFill="1" applyBorder="1" applyAlignment="1" applyProtection="1">
      <alignment vertical="top" wrapText="1"/>
      <protection locked="0"/>
    </xf>
    <xf numFmtId="43" fontId="29" fillId="12" borderId="70" xfId="12" applyFont="1" applyFill="1" applyBorder="1" applyAlignment="1">
      <alignment horizontal="center"/>
    </xf>
    <xf numFmtId="43" fontId="29" fillId="12" borderId="69" xfId="12" applyFont="1" applyFill="1" applyBorder="1" applyAlignment="1">
      <alignment horizontal="center"/>
    </xf>
    <xf numFmtId="43" fontId="29" fillId="12" borderId="66" xfId="12" applyFont="1" applyFill="1" applyBorder="1" applyAlignment="1">
      <alignment horizontal="center"/>
    </xf>
    <xf numFmtId="43" fontId="29" fillId="30" borderId="70" xfId="12" applyFont="1" applyFill="1" applyBorder="1" applyAlignment="1">
      <alignment horizontal="center"/>
    </xf>
    <xf numFmtId="43" fontId="29" fillId="30" borderId="69" xfId="12" applyFont="1" applyFill="1" applyBorder="1" applyAlignment="1">
      <alignment horizontal="center"/>
    </xf>
    <xf numFmtId="43" fontId="29" fillId="30" borderId="66" xfId="12" applyFont="1" applyFill="1" applyBorder="1" applyAlignment="1">
      <alignment horizontal="center"/>
    </xf>
    <xf numFmtId="0" fontId="53" fillId="0" borderId="0" xfId="0" applyFont="1"/>
    <xf numFmtId="0" fontId="0" fillId="0" borderId="23" xfId="0" applyBorder="1" applyAlignment="1">
      <alignment wrapText="1"/>
    </xf>
    <xf numFmtId="0" fontId="53" fillId="0" borderId="23" xfId="0" applyFont="1" applyBorder="1"/>
    <xf numFmtId="0" fontId="0" fillId="0" borderId="0" xfId="0" applyBorder="1"/>
    <xf numFmtId="0" fontId="0" fillId="0" borderId="74" xfId="0" applyBorder="1" applyAlignment="1">
      <alignment horizontal="center" vertical="center" wrapText="1"/>
    </xf>
    <xf numFmtId="0" fontId="29" fillId="0" borderId="23" xfId="0" applyFont="1" applyBorder="1" applyAlignment="1">
      <alignment horizontal="center" vertical="center" wrapText="1"/>
    </xf>
    <xf numFmtId="0" fontId="51" fillId="0" borderId="75" xfId="0" applyFont="1" applyFill="1" applyBorder="1" applyAlignment="1">
      <alignment horizontal="left" vertical="center"/>
    </xf>
    <xf numFmtId="0" fontId="51" fillId="0" borderId="0" xfId="0" applyFont="1" applyFill="1" applyBorder="1" applyAlignment="1">
      <alignment horizontal="left" vertical="center"/>
    </xf>
    <xf numFmtId="2" fontId="0" fillId="0" borderId="0" xfId="0" applyNumberFormat="1" applyAlignment="1">
      <alignment horizontal="center"/>
    </xf>
    <xf numFmtId="0" fontId="29" fillId="0" borderId="0" xfId="0" applyFont="1" applyAlignment="1">
      <alignment horizontal="left"/>
    </xf>
    <xf numFmtId="0" fontId="54" fillId="0" borderId="0" xfId="0" applyFont="1" applyFill="1" applyBorder="1" applyAlignment="1"/>
    <xf numFmtId="43" fontId="0" fillId="0" borderId="23" xfId="0" applyNumberFormat="1" applyBorder="1" applyAlignment="1">
      <alignment horizontal="center"/>
    </xf>
    <xf numFmtId="0" fontId="0" fillId="0" borderId="0" xfId="0" applyAlignment="1">
      <alignment vertical="center" wrapText="1"/>
    </xf>
    <xf numFmtId="0" fontId="29" fillId="0" borderId="0" xfId="0" applyFont="1" applyAlignment="1">
      <alignment vertical="center" wrapText="1"/>
    </xf>
    <xf numFmtId="0" fontId="29" fillId="0" borderId="0" xfId="0" applyFont="1" applyAlignment="1">
      <alignment horizontal="center" vertical="center" wrapText="1"/>
    </xf>
    <xf numFmtId="166" fontId="24" fillId="0" borderId="0" xfId="0" applyNumberFormat="1" applyFont="1" applyFill="1" applyBorder="1" applyAlignment="1">
      <alignment vertical="center"/>
    </xf>
    <xf numFmtId="0" fontId="55" fillId="0" borderId="0" xfId="0" applyNumberFormat="1" applyFont="1" applyFill="1" applyBorder="1" applyAlignment="1">
      <alignment vertical="center"/>
    </xf>
    <xf numFmtId="0" fontId="55" fillId="0" borderId="0" xfId="0" applyFont="1" applyFill="1" applyBorder="1" applyAlignment="1">
      <alignment vertical="center"/>
    </xf>
    <xf numFmtId="0" fontId="55" fillId="0" borderId="0" xfId="0" applyFont="1" applyFill="1" applyBorder="1" applyAlignment="1">
      <alignment horizontal="center" vertical="center"/>
    </xf>
    <xf numFmtId="0" fontId="24" fillId="0" borderId="0" xfId="0" applyFont="1" applyFill="1" applyBorder="1" applyAlignment="1">
      <alignment horizontal="center" vertical="center"/>
    </xf>
    <xf numFmtId="0" fontId="24" fillId="0" borderId="0" xfId="0" applyFont="1" applyFill="1" applyBorder="1" applyAlignment="1">
      <alignment horizontal="center"/>
    </xf>
    <xf numFmtId="0" fontId="15" fillId="12" borderId="0" xfId="0" applyFont="1" applyFill="1" applyBorder="1" applyAlignment="1">
      <alignment wrapText="1"/>
    </xf>
    <xf numFmtId="0" fontId="51" fillId="0" borderId="0" xfId="0" applyFont="1" applyAlignment="1">
      <alignment vertical="center"/>
    </xf>
    <xf numFmtId="0" fontId="1" fillId="0" borderId="0" xfId="1" applyAlignment="1">
      <alignment vertical="center" wrapText="1"/>
    </xf>
    <xf numFmtId="43" fontId="0" fillId="25" borderId="22" xfId="12" applyFont="1" applyFill="1" applyBorder="1" applyAlignment="1">
      <alignment horizontal="center"/>
    </xf>
    <xf numFmtId="43" fontId="43" fillId="12" borderId="22" xfId="12" applyFont="1" applyFill="1" applyBorder="1" applyAlignment="1">
      <alignment horizontal="center"/>
    </xf>
    <xf numFmtId="43" fontId="0" fillId="0" borderId="22" xfId="12" applyFont="1" applyFill="1" applyBorder="1" applyAlignment="1">
      <alignment horizontal="center"/>
    </xf>
    <xf numFmtId="43" fontId="0" fillId="24" borderId="22" xfId="12" applyFont="1" applyFill="1" applyBorder="1" applyAlignment="1">
      <alignment horizontal="center"/>
    </xf>
    <xf numFmtId="43" fontId="0" fillId="26" borderId="20" xfId="12" applyFont="1" applyFill="1" applyBorder="1" applyAlignment="1">
      <alignment horizontal="center"/>
    </xf>
    <xf numFmtId="0" fontId="58" fillId="0" borderId="23" xfId="28">
      <alignment horizontal="right" vertical="top" wrapText="1"/>
    </xf>
    <xf numFmtId="1" fontId="58" fillId="0" borderId="23" xfId="29">
      <alignment horizontal="right" vertical="top" wrapText="1"/>
    </xf>
    <xf numFmtId="2" fontId="58" fillId="0" borderId="23" xfId="30">
      <alignment horizontal="right" vertical="top" wrapText="1"/>
    </xf>
    <xf numFmtId="0" fontId="56" fillId="33" borderId="0" xfId="23" applyFill="1">
      <alignment horizontal="left"/>
    </xf>
    <xf numFmtId="0" fontId="0" fillId="33" borderId="0" xfId="0" applyFill="1"/>
    <xf numFmtId="0" fontId="57" fillId="33" borderId="23" xfId="24" applyFill="1">
      <alignment horizontal="left"/>
    </xf>
    <xf numFmtId="49" fontId="58" fillId="33" borderId="23" xfId="25" applyFill="1">
      <alignment horizontal="right"/>
    </xf>
    <xf numFmtId="0" fontId="59" fillId="33" borderId="0" xfId="26" applyFill="1">
      <alignment horizontal="left"/>
    </xf>
    <xf numFmtId="0" fontId="57" fillId="33" borderId="23" xfId="27" applyFill="1">
      <alignment horizontal="right"/>
    </xf>
    <xf numFmtId="172" fontId="0" fillId="12" borderId="45" xfId="12" applyNumberFormat="1" applyFont="1" applyFill="1" applyBorder="1" applyAlignment="1">
      <alignment horizontal="center"/>
    </xf>
    <xf numFmtId="1" fontId="3" fillId="0" borderId="23" xfId="29" applyFont="1">
      <alignment horizontal="right" vertical="top" wrapText="1"/>
    </xf>
    <xf numFmtId="2" fontId="3" fillId="0" borderId="23" xfId="30" applyFont="1">
      <alignment horizontal="right" vertical="top" wrapText="1"/>
    </xf>
    <xf numFmtId="0" fontId="44" fillId="33" borderId="0" xfId="26" applyFont="1" applyFill="1">
      <alignment horizontal="left"/>
    </xf>
    <xf numFmtId="0" fontId="62" fillId="33" borderId="0" xfId="26" applyFont="1" applyFill="1">
      <alignment horizontal="left"/>
    </xf>
    <xf numFmtId="0" fontId="3" fillId="0" borderId="23" xfId="36">
      <alignment horizontal="right" vertical="top" wrapText="1"/>
    </xf>
    <xf numFmtId="2" fontId="3" fillId="0" borderId="23" xfId="37">
      <alignment horizontal="right" vertical="top" wrapText="1"/>
    </xf>
    <xf numFmtId="1" fontId="3" fillId="0" borderId="23" xfId="38">
      <alignment horizontal="right" vertical="top" wrapText="1"/>
    </xf>
    <xf numFmtId="0" fontId="60" fillId="33" borderId="0" xfId="31" applyFill="1">
      <alignment horizontal="left"/>
    </xf>
    <xf numFmtId="0" fontId="9" fillId="33" borderId="23" xfId="32" applyFill="1">
      <alignment horizontal="left"/>
    </xf>
    <xf numFmtId="49" fontId="3" fillId="33" borderId="23" xfId="33" applyFill="1">
      <alignment horizontal="right"/>
    </xf>
    <xf numFmtId="0" fontId="61" fillId="33" borderId="0" xfId="34" applyFill="1">
      <alignment horizontal="left"/>
    </xf>
    <xf numFmtId="0" fontId="9" fillId="33" borderId="23" xfId="35" applyFill="1">
      <alignment horizontal="right"/>
    </xf>
    <xf numFmtId="0" fontId="44" fillId="33" borderId="0" xfId="34" applyFont="1" applyFill="1">
      <alignment horizontal="left"/>
    </xf>
    <xf numFmtId="0" fontId="3" fillId="0" borderId="23" xfId="44">
      <alignment horizontal="right" vertical="top" wrapText="1"/>
    </xf>
    <xf numFmtId="2" fontId="3" fillId="0" borderId="23" xfId="45">
      <alignment horizontal="right" vertical="top" wrapText="1"/>
    </xf>
    <xf numFmtId="1" fontId="3" fillId="0" borderId="23" xfId="46">
      <alignment horizontal="right" vertical="top" wrapText="1"/>
    </xf>
    <xf numFmtId="0" fontId="60" fillId="33" borderId="0" xfId="39" applyFill="1">
      <alignment horizontal="left"/>
    </xf>
    <xf numFmtId="0" fontId="9" fillId="33" borderId="23" xfId="40" applyFill="1">
      <alignment horizontal="left"/>
    </xf>
    <xf numFmtId="49" fontId="3" fillId="33" borderId="23" xfId="41" applyFill="1">
      <alignment horizontal="right"/>
    </xf>
    <xf numFmtId="0" fontId="61" fillId="33" borderId="0" xfId="42" applyFill="1">
      <alignment horizontal="left"/>
    </xf>
    <xf numFmtId="0" fontId="9" fillId="33" borderId="23" xfId="43" applyFill="1">
      <alignment horizontal="right"/>
    </xf>
    <xf numFmtId="0" fontId="0" fillId="0" borderId="0" xfId="0" applyAlignment="1">
      <alignment vertical="top"/>
    </xf>
    <xf numFmtId="0" fontId="3" fillId="0" borderId="23" xfId="52">
      <alignment horizontal="right" vertical="top" wrapText="1"/>
    </xf>
    <xf numFmtId="2" fontId="3" fillId="0" borderId="23" xfId="53">
      <alignment horizontal="right" vertical="top" wrapText="1"/>
    </xf>
    <xf numFmtId="1" fontId="3" fillId="0" borderId="23" xfId="54">
      <alignment horizontal="right" vertical="top" wrapText="1"/>
    </xf>
    <xf numFmtId="0" fontId="60" fillId="33" borderId="0" xfId="47" applyFill="1">
      <alignment horizontal="left"/>
    </xf>
    <xf numFmtId="0" fontId="9" fillId="33" borderId="23" xfId="48" applyFill="1">
      <alignment horizontal="left"/>
    </xf>
    <xf numFmtId="49" fontId="3" fillId="33" borderId="23" xfId="49" applyFill="1">
      <alignment horizontal="right"/>
    </xf>
    <xf numFmtId="0" fontId="61" fillId="33" borderId="0" xfId="50" applyFill="1">
      <alignment horizontal="left"/>
    </xf>
    <xf numFmtId="0" fontId="9" fillId="33" borderId="23" xfId="51" applyFill="1">
      <alignment horizontal="right"/>
    </xf>
    <xf numFmtId="0" fontId="3" fillId="0" borderId="23" xfId="60">
      <alignment horizontal="right" vertical="top" wrapText="1"/>
    </xf>
    <xf numFmtId="1" fontId="3" fillId="0" borderId="23" xfId="61">
      <alignment horizontal="right" vertical="top" wrapText="1"/>
    </xf>
    <xf numFmtId="2" fontId="3" fillId="0" borderId="23" xfId="62">
      <alignment horizontal="right" vertical="top" wrapText="1"/>
    </xf>
    <xf numFmtId="0" fontId="60" fillId="33" borderId="0" xfId="55" applyFill="1">
      <alignment horizontal="left"/>
    </xf>
    <xf numFmtId="0" fontId="9" fillId="33" borderId="23" xfId="56" applyFill="1">
      <alignment horizontal="left"/>
    </xf>
    <xf numFmtId="49" fontId="3" fillId="33" borderId="23" xfId="57" applyFill="1">
      <alignment horizontal="right"/>
    </xf>
    <xf numFmtId="0" fontId="61" fillId="33" borderId="0" xfId="58" applyFill="1">
      <alignment horizontal="left"/>
    </xf>
    <xf numFmtId="0" fontId="9" fillId="33" borderId="23" xfId="59" applyFill="1">
      <alignment horizontal="right"/>
    </xf>
    <xf numFmtId="0" fontId="3" fillId="0" borderId="23" xfId="68">
      <alignment horizontal="right" vertical="top" wrapText="1"/>
    </xf>
    <xf numFmtId="2" fontId="3" fillId="0" borderId="23" xfId="69">
      <alignment horizontal="right" vertical="top" wrapText="1"/>
    </xf>
    <xf numFmtId="1" fontId="3" fillId="0" borderId="23" xfId="70">
      <alignment horizontal="right" vertical="top" wrapText="1"/>
    </xf>
    <xf numFmtId="0" fontId="60" fillId="33" borderId="0" xfId="63" applyFill="1">
      <alignment horizontal="left"/>
    </xf>
    <xf numFmtId="0" fontId="9" fillId="33" borderId="23" xfId="64" applyFill="1">
      <alignment horizontal="left"/>
    </xf>
    <xf numFmtId="49" fontId="3" fillId="33" borderId="23" xfId="65" applyFill="1">
      <alignment horizontal="right"/>
    </xf>
    <xf numFmtId="0" fontId="61" fillId="33" borderId="0" xfId="66" applyFill="1">
      <alignment horizontal="left"/>
    </xf>
    <xf numFmtId="0" fontId="9" fillId="33" borderId="23" xfId="67" applyFill="1">
      <alignment horizontal="right"/>
    </xf>
    <xf numFmtId="43" fontId="0" fillId="26" borderId="16" xfId="12" applyFont="1" applyFill="1" applyBorder="1" applyAlignment="1">
      <alignment horizontal="center"/>
    </xf>
    <xf numFmtId="172" fontId="0" fillId="12" borderId="19" xfId="12" applyNumberFormat="1" applyFont="1" applyFill="1" applyBorder="1" applyAlignment="1">
      <alignment horizontal="center"/>
    </xf>
    <xf numFmtId="43" fontId="0" fillId="12" borderId="19" xfId="12" applyFont="1" applyFill="1" applyBorder="1" applyAlignment="1">
      <alignment horizontal="center"/>
    </xf>
    <xf numFmtId="43" fontId="0" fillId="25" borderId="19" xfId="12" applyFont="1" applyFill="1" applyBorder="1" applyAlignment="1">
      <alignment horizontal="center"/>
    </xf>
    <xf numFmtId="43" fontId="43" fillId="12" borderId="19" xfId="12" applyFont="1" applyFill="1" applyBorder="1" applyAlignment="1">
      <alignment horizontal="center"/>
    </xf>
    <xf numFmtId="43" fontId="0" fillId="0" borderId="19" xfId="12" applyFont="1" applyFill="1" applyBorder="1" applyAlignment="1">
      <alignment horizontal="center"/>
    </xf>
    <xf numFmtId="43" fontId="0" fillId="24" borderId="19" xfId="12" applyFont="1" applyFill="1" applyBorder="1" applyAlignment="1">
      <alignment horizontal="center"/>
    </xf>
    <xf numFmtId="0" fontId="29" fillId="0" borderId="0" xfId="0" applyFont="1" applyBorder="1" applyAlignment="1"/>
    <xf numFmtId="0" fontId="58" fillId="0" borderId="23" xfId="76">
      <alignment horizontal="right" vertical="top" wrapText="1"/>
    </xf>
    <xf numFmtId="1" fontId="58" fillId="0" borderId="23" xfId="77">
      <alignment horizontal="right" vertical="top" wrapText="1"/>
    </xf>
    <xf numFmtId="2" fontId="58" fillId="0" borderId="23" xfId="78">
      <alignment horizontal="right" vertical="top" wrapText="1"/>
    </xf>
    <xf numFmtId="0" fontId="58" fillId="0" borderId="23" xfId="84">
      <alignment horizontal="right" vertical="top" wrapText="1"/>
    </xf>
    <xf numFmtId="2" fontId="58" fillId="0" borderId="23" xfId="85">
      <alignment horizontal="right" vertical="top" wrapText="1"/>
    </xf>
    <xf numFmtId="1" fontId="58" fillId="0" borderId="23" xfId="86">
      <alignment horizontal="right" vertical="top" wrapText="1"/>
    </xf>
    <xf numFmtId="0" fontId="0" fillId="0" borderId="23" xfId="0" applyFill="1" applyBorder="1"/>
    <xf numFmtId="0" fontId="0" fillId="0" borderId="23" xfId="0" applyFill="1" applyBorder="1" applyAlignment="1">
      <alignment horizontal="center"/>
    </xf>
    <xf numFmtId="0" fontId="58" fillId="0" borderId="23" xfId="92">
      <alignment horizontal="right" vertical="top" wrapText="1"/>
    </xf>
    <xf numFmtId="2" fontId="58" fillId="0" borderId="23" xfId="93">
      <alignment horizontal="right" vertical="top" wrapText="1"/>
    </xf>
    <xf numFmtId="1" fontId="58" fillId="0" borderId="23" xfId="94">
      <alignment horizontal="right" vertical="top" wrapText="1"/>
    </xf>
    <xf numFmtId="0" fontId="56" fillId="34" borderId="0" xfId="87" applyFill="1">
      <alignment horizontal="left"/>
    </xf>
    <xf numFmtId="0" fontId="0" fillId="34" borderId="0" xfId="0" applyFill="1"/>
    <xf numFmtId="0" fontId="57" fillId="34" borderId="23" xfId="88" applyFill="1">
      <alignment horizontal="left"/>
    </xf>
    <xf numFmtId="49" fontId="58" fillId="34" borderId="23" xfId="89" applyFill="1">
      <alignment horizontal="right"/>
    </xf>
    <xf numFmtId="0" fontId="59" fillId="34" borderId="0" xfId="90" applyFill="1">
      <alignment horizontal="left"/>
    </xf>
    <xf numFmtId="0" fontId="57" fillId="34" borderId="23" xfId="91" applyFill="1">
      <alignment horizontal="right"/>
    </xf>
    <xf numFmtId="0" fontId="57" fillId="31" borderId="23" xfId="99">
      <alignment horizontal="right"/>
    </xf>
    <xf numFmtId="0" fontId="58" fillId="0" borderId="23" xfId="100">
      <alignment horizontal="right" vertical="top" wrapText="1"/>
    </xf>
    <xf numFmtId="1" fontId="58" fillId="0" borderId="23" xfId="101">
      <alignment horizontal="right" vertical="top" wrapText="1"/>
    </xf>
    <xf numFmtId="2" fontId="58" fillId="0" borderId="23" xfId="102">
      <alignment horizontal="right" vertical="top" wrapText="1"/>
    </xf>
    <xf numFmtId="0" fontId="56" fillId="34" borderId="0" xfId="95" applyFill="1">
      <alignment horizontal="left"/>
    </xf>
    <xf numFmtId="0" fontId="57" fillId="34" borderId="23" xfId="96" applyFill="1">
      <alignment horizontal="left"/>
    </xf>
    <xf numFmtId="49" fontId="58" fillId="34" borderId="23" xfId="97" applyFill="1">
      <alignment horizontal="right"/>
    </xf>
    <xf numFmtId="0" fontId="59" fillId="34" borderId="0" xfId="98" applyFill="1">
      <alignment horizontal="left"/>
    </xf>
    <xf numFmtId="0" fontId="57" fillId="34" borderId="23" xfId="99" applyFill="1">
      <alignment horizontal="right"/>
    </xf>
    <xf numFmtId="172" fontId="0" fillId="30" borderId="48" xfId="12" applyNumberFormat="1" applyFont="1" applyFill="1" applyBorder="1" applyAlignment="1">
      <alignment horizontal="center"/>
    </xf>
    <xf numFmtId="43" fontId="0" fillId="25" borderId="48" xfId="12" applyFont="1" applyFill="1" applyBorder="1" applyAlignment="1">
      <alignment horizontal="center"/>
    </xf>
    <xf numFmtId="43" fontId="0" fillId="24" borderId="48" xfId="12" applyFont="1" applyFill="1" applyBorder="1" applyAlignment="1">
      <alignment horizontal="center"/>
    </xf>
    <xf numFmtId="172" fontId="0" fillId="12" borderId="48" xfId="12" applyNumberFormat="1" applyFont="1" applyFill="1" applyBorder="1" applyAlignment="1">
      <alignment horizontal="center"/>
    </xf>
    <xf numFmtId="43" fontId="0" fillId="12" borderId="48" xfId="12" applyFont="1" applyFill="1" applyBorder="1" applyAlignment="1">
      <alignment horizontal="center"/>
    </xf>
    <xf numFmtId="43" fontId="43" fillId="12" borderId="48" xfId="12" applyFont="1" applyFill="1" applyBorder="1" applyAlignment="1">
      <alignment horizontal="center"/>
    </xf>
    <xf numFmtId="43" fontId="0" fillId="0" borderId="48" xfId="12" applyFont="1" applyFill="1" applyBorder="1" applyAlignment="1">
      <alignment horizontal="center"/>
    </xf>
    <xf numFmtId="43" fontId="0" fillId="30" borderId="23" xfId="0" applyNumberFormat="1" applyFill="1" applyBorder="1" applyAlignment="1">
      <alignment horizontal="center"/>
    </xf>
    <xf numFmtId="172" fontId="0" fillId="30" borderId="19" xfId="12" applyNumberFormat="1" applyFont="1" applyFill="1" applyBorder="1" applyAlignment="1">
      <alignment horizontal="center"/>
    </xf>
    <xf numFmtId="43" fontId="29" fillId="12" borderId="82" xfId="12" applyFont="1" applyFill="1" applyBorder="1" applyAlignment="1">
      <alignment horizontal="center"/>
    </xf>
    <xf numFmtId="43" fontId="29" fillId="12" borderId="45" xfId="12" applyFont="1" applyFill="1" applyBorder="1" applyAlignment="1">
      <alignment horizontal="center"/>
    </xf>
    <xf numFmtId="43" fontId="29" fillId="12" borderId="46" xfId="12" applyFont="1" applyFill="1" applyBorder="1" applyAlignment="1">
      <alignment horizontal="center"/>
    </xf>
    <xf numFmtId="43" fontId="29" fillId="30" borderId="82" xfId="12" applyFont="1" applyFill="1" applyBorder="1" applyAlignment="1">
      <alignment horizontal="center"/>
    </xf>
    <xf numFmtId="43" fontId="29" fillId="30" borderId="45" xfId="12" applyFont="1" applyFill="1" applyBorder="1" applyAlignment="1">
      <alignment horizontal="center"/>
    </xf>
    <xf numFmtId="43" fontId="29" fillId="12" borderId="12" xfId="12" applyFont="1" applyFill="1" applyBorder="1" applyAlignment="1">
      <alignment horizontal="center"/>
    </xf>
    <xf numFmtId="49" fontId="31" fillId="26" borderId="83" xfId="0" applyNumberFormat="1" applyFont="1" applyFill="1" applyBorder="1"/>
    <xf numFmtId="43" fontId="0" fillId="26" borderId="84" xfId="12" applyFont="1" applyFill="1" applyBorder="1" applyAlignment="1">
      <alignment horizontal="center"/>
    </xf>
    <xf numFmtId="43" fontId="0" fillId="26" borderId="85" xfId="12" applyFont="1" applyFill="1" applyBorder="1" applyAlignment="1">
      <alignment horizontal="center"/>
    </xf>
    <xf numFmtId="43" fontId="0" fillId="26" borderId="86" xfId="12" applyFont="1" applyFill="1" applyBorder="1" applyAlignment="1">
      <alignment horizontal="center"/>
    </xf>
    <xf numFmtId="43" fontId="0" fillId="30" borderId="22" xfId="0" applyNumberFormat="1" applyFill="1" applyBorder="1" applyAlignment="1">
      <alignment horizontal="center"/>
    </xf>
    <xf numFmtId="172" fontId="0" fillId="12" borderId="87" xfId="12" applyNumberFormat="1" applyFont="1" applyFill="1" applyBorder="1" applyAlignment="1">
      <alignment horizontal="center"/>
    </xf>
    <xf numFmtId="0" fontId="3" fillId="0" borderId="23" xfId="108">
      <alignment horizontal="right" vertical="top" wrapText="1"/>
    </xf>
    <xf numFmtId="2" fontId="3" fillId="0" borderId="23" xfId="109">
      <alignment horizontal="right" vertical="top" wrapText="1"/>
    </xf>
    <xf numFmtId="1" fontId="3" fillId="0" borderId="23" xfId="110">
      <alignment horizontal="right" vertical="top" wrapText="1"/>
    </xf>
    <xf numFmtId="0" fontId="60" fillId="34" borderId="0" xfId="103" applyFill="1">
      <alignment horizontal="left"/>
    </xf>
    <xf numFmtId="0" fontId="9" fillId="34" borderId="23" xfId="104" applyFill="1">
      <alignment horizontal="left"/>
    </xf>
    <xf numFmtId="49" fontId="3" fillId="34" borderId="23" xfId="105" applyFill="1">
      <alignment horizontal="right"/>
    </xf>
    <xf numFmtId="0" fontId="61" fillId="34" borderId="0" xfId="106" applyFill="1">
      <alignment horizontal="left"/>
    </xf>
    <xf numFmtId="0" fontId="9" fillId="34" borderId="23" xfId="107" applyFill="1">
      <alignment horizontal="right"/>
    </xf>
    <xf numFmtId="0" fontId="63" fillId="0" borderId="0" xfId="0" applyFont="1" applyAlignment="1">
      <alignment wrapText="1"/>
    </xf>
    <xf numFmtId="0" fontId="64" fillId="0" borderId="0" xfId="0" applyFont="1"/>
    <xf numFmtId="0" fontId="0" fillId="0" borderId="0" xfId="0" applyAlignment="1">
      <alignment vertical="top" wrapText="1"/>
    </xf>
    <xf numFmtId="0" fontId="65" fillId="0" borderId="0" xfId="0" applyFont="1"/>
    <xf numFmtId="0" fontId="66" fillId="0" borderId="0" xfId="0" applyFont="1"/>
    <xf numFmtId="49" fontId="29" fillId="12" borderId="76" xfId="0" applyNumberFormat="1" applyFont="1" applyFill="1" applyBorder="1" applyAlignment="1">
      <alignment horizontal="left" wrapText="1"/>
    </xf>
    <xf numFmtId="0" fontId="12" fillId="35" borderId="0" xfId="0" applyFont="1" applyFill="1" applyBorder="1" applyAlignment="1">
      <alignment horizontal="left"/>
    </xf>
    <xf numFmtId="0" fontId="12" fillId="0" borderId="0" xfId="0" applyFont="1" applyFill="1" applyBorder="1" applyAlignment="1">
      <alignment horizontal="left"/>
    </xf>
    <xf numFmtId="2" fontId="31" fillId="26" borderId="23" xfId="0" applyNumberFormat="1" applyFont="1" applyFill="1" applyBorder="1" applyAlignment="1">
      <alignment horizontal="center"/>
    </xf>
    <xf numFmtId="0" fontId="3" fillId="0" borderId="23" xfId="116">
      <alignment horizontal="right" vertical="top" wrapText="1"/>
    </xf>
    <xf numFmtId="2" fontId="3" fillId="0" borderId="23" xfId="117">
      <alignment horizontal="right" vertical="top" wrapText="1"/>
    </xf>
    <xf numFmtId="1" fontId="3" fillId="0" borderId="23" xfId="118">
      <alignment horizontal="right" vertical="top" wrapText="1"/>
    </xf>
    <xf numFmtId="0" fontId="60" fillId="34" borderId="0" xfId="111" applyFill="1">
      <alignment horizontal="left"/>
    </xf>
    <xf numFmtId="0" fontId="9" fillId="34" borderId="23" xfId="112" applyFill="1">
      <alignment horizontal="left"/>
    </xf>
    <xf numFmtId="49" fontId="3" fillId="34" borderId="23" xfId="113" applyFill="1">
      <alignment horizontal="right"/>
    </xf>
    <xf numFmtId="0" fontId="61" fillId="34" borderId="0" xfId="114" applyFill="1">
      <alignment horizontal="left"/>
    </xf>
    <xf numFmtId="0" fontId="9" fillId="34" borderId="23" xfId="115" applyFill="1">
      <alignment horizontal="right"/>
    </xf>
    <xf numFmtId="0" fontId="65" fillId="0" borderId="23" xfId="0" applyFont="1" applyBorder="1"/>
    <xf numFmtId="49" fontId="0" fillId="19" borderId="64" xfId="0" applyNumberFormat="1" applyFill="1" applyBorder="1" applyAlignment="1">
      <alignment horizontal="left" wrapText="1" indent="2"/>
    </xf>
    <xf numFmtId="43" fontId="0" fillId="12" borderId="44" xfId="12" applyFont="1" applyFill="1" applyBorder="1" applyAlignment="1">
      <alignment horizontal="center"/>
    </xf>
    <xf numFmtId="43" fontId="0" fillId="12" borderId="45" xfId="12" applyFont="1" applyFill="1" applyBorder="1" applyAlignment="1">
      <alignment horizontal="center"/>
    </xf>
    <xf numFmtId="0" fontId="29" fillId="30" borderId="40" xfId="0" applyFont="1" applyFill="1" applyBorder="1" applyAlignment="1">
      <alignment horizontal="center"/>
    </xf>
    <xf numFmtId="0" fontId="29" fillId="30" borderId="13" xfId="0" applyFont="1" applyFill="1" applyBorder="1" applyAlignment="1">
      <alignment horizontal="center"/>
    </xf>
    <xf numFmtId="0" fontId="29" fillId="30" borderId="35" xfId="0" applyFont="1" applyFill="1" applyBorder="1" applyAlignment="1">
      <alignment horizontal="center"/>
    </xf>
    <xf numFmtId="0" fontId="0" fillId="30" borderId="80" xfId="0" applyFont="1" applyFill="1" applyBorder="1" applyAlignment="1">
      <alignment horizontal="center"/>
    </xf>
    <xf numFmtId="0" fontId="0" fillId="30" borderId="79" xfId="0" applyFont="1" applyFill="1" applyBorder="1" applyAlignment="1">
      <alignment horizontal="center"/>
    </xf>
    <xf numFmtId="0" fontId="0" fillId="30" borderId="81" xfId="0" applyFont="1" applyFill="1" applyBorder="1" applyAlignment="1">
      <alignment horizontal="center"/>
    </xf>
    <xf numFmtId="0" fontId="29" fillId="0" borderId="40" xfId="0" applyFont="1" applyBorder="1" applyAlignment="1">
      <alignment horizontal="center"/>
    </xf>
    <xf numFmtId="0" fontId="29" fillId="0" borderId="13" xfId="0" applyFont="1" applyBorder="1" applyAlignment="1">
      <alignment horizontal="center"/>
    </xf>
    <xf numFmtId="0" fontId="29" fillId="0" borderId="35" xfId="0" applyFont="1" applyBorder="1" applyAlignment="1">
      <alignment horizontal="center"/>
    </xf>
    <xf numFmtId="0" fontId="0" fillId="0" borderId="79" xfId="0" applyFont="1" applyBorder="1" applyAlignment="1">
      <alignment horizontal="center"/>
    </xf>
    <xf numFmtId="0" fontId="0" fillId="0" borderId="78" xfId="0" applyFont="1" applyBorder="1" applyAlignment="1">
      <alignment horizontal="center"/>
    </xf>
    <xf numFmtId="0" fontId="0" fillId="0" borderId="80" xfId="0" applyFont="1" applyBorder="1" applyAlignment="1">
      <alignment horizontal="center"/>
    </xf>
    <xf numFmtId="0" fontId="0" fillId="0" borderId="81" xfId="0" applyFont="1" applyBorder="1" applyAlignment="1">
      <alignment horizontal="center"/>
    </xf>
    <xf numFmtId="0" fontId="0" fillId="0" borderId="0" xfId="0" applyAlignment="1">
      <alignment horizontal="left" vertical="top" wrapText="1"/>
    </xf>
    <xf numFmtId="0" fontId="3" fillId="27" borderId="58" xfId="21" applyFont="1" applyFill="1" applyBorder="1" applyAlignment="1">
      <alignment horizontal="center" vertical="center" wrapText="1"/>
    </xf>
    <xf numFmtId="0" fontId="3" fillId="27" borderId="59" xfId="21" applyFont="1" applyFill="1" applyBorder="1" applyAlignment="1">
      <alignment horizontal="center" vertical="center" wrapText="1"/>
    </xf>
    <xf numFmtId="0" fontId="3" fillId="27" borderId="60" xfId="21" applyFont="1" applyFill="1" applyBorder="1" applyAlignment="1">
      <alignment horizontal="center" vertical="center"/>
    </xf>
    <xf numFmtId="0" fontId="3" fillId="27" borderId="54" xfId="21" applyFont="1" applyFill="1" applyBorder="1" applyAlignment="1">
      <alignment horizontal="center" vertical="center" textRotation="90" wrapText="1"/>
    </xf>
    <xf numFmtId="0" fontId="3" fillId="27" borderId="55" xfId="21" applyFont="1" applyFill="1" applyBorder="1" applyAlignment="1">
      <alignment horizontal="center" vertical="center" textRotation="90" wrapText="1"/>
    </xf>
    <xf numFmtId="0" fontId="3" fillId="27" borderId="57" xfId="21" applyFont="1" applyFill="1" applyBorder="1" applyAlignment="1">
      <alignment horizontal="center" vertical="center" textRotation="90" wrapText="1"/>
    </xf>
    <xf numFmtId="0" fontId="9" fillId="29" borderId="0" xfId="21" applyFont="1" applyFill="1" applyAlignment="1">
      <alignment horizontal="center" vertical="center"/>
    </xf>
    <xf numFmtId="0" fontId="3" fillId="29" borderId="0" xfId="21" applyFont="1" applyFill="1" applyAlignment="1">
      <alignment horizontal="center" vertical="center"/>
    </xf>
    <xf numFmtId="0" fontId="44" fillId="29" borderId="0" xfId="21" applyFont="1" applyFill="1" applyAlignment="1">
      <alignment horizontal="center" vertical="center"/>
    </xf>
    <xf numFmtId="0" fontId="9" fillId="27" borderId="53" xfId="21" applyFont="1" applyFill="1" applyBorder="1" applyAlignment="1">
      <alignment horizontal="center" vertical="center"/>
    </xf>
    <xf numFmtId="0" fontId="9" fillId="27" borderId="54" xfId="21" applyFont="1" applyFill="1" applyBorder="1" applyAlignment="1">
      <alignment horizontal="center" vertical="center"/>
    </xf>
    <xf numFmtId="0" fontId="9" fillId="27" borderId="0" xfId="21" applyFont="1" applyFill="1" applyBorder="1" applyAlignment="1">
      <alignment horizontal="center" vertical="center"/>
    </xf>
    <xf numFmtId="0" fontId="9" fillId="27" borderId="55" xfId="21" applyFont="1" applyFill="1" applyBorder="1" applyAlignment="1">
      <alignment horizontal="center" vertical="center"/>
    </xf>
    <xf numFmtId="0" fontId="9" fillId="27" borderId="56" xfId="21" applyFont="1" applyFill="1" applyBorder="1" applyAlignment="1">
      <alignment horizontal="center" vertical="center"/>
    </xf>
    <xf numFmtId="0" fontId="9" fillId="27" borderId="57" xfId="21" applyFont="1" applyFill="1" applyBorder="1" applyAlignment="1">
      <alignment horizontal="center" vertical="center"/>
    </xf>
    <xf numFmtId="0" fontId="9" fillId="27" borderId="52" xfId="21" applyFont="1" applyFill="1" applyBorder="1" applyAlignment="1">
      <alignment horizontal="center" vertical="center"/>
    </xf>
    <xf numFmtId="0" fontId="9" fillId="27" borderId="50" xfId="21" applyFont="1" applyFill="1" applyBorder="1" applyAlignment="1">
      <alignment horizontal="center" vertical="center"/>
    </xf>
    <xf numFmtId="0" fontId="3" fillId="27" borderId="58" xfId="21" applyFont="1" applyFill="1" applyBorder="1" applyAlignment="1">
      <alignment horizontal="center" vertical="center"/>
    </xf>
    <xf numFmtId="0" fontId="3" fillId="27" borderId="59" xfId="21" applyFont="1" applyFill="1" applyBorder="1" applyAlignment="1">
      <alignment horizontal="center" vertical="center"/>
    </xf>
    <xf numFmtId="0" fontId="3" fillId="27" borderId="60" xfId="21" applyFont="1" applyFill="1" applyBorder="1" applyAlignment="1">
      <alignment horizontal="center" vertical="center" wrapText="1"/>
    </xf>
    <xf numFmtId="0" fontId="3" fillId="27" borderId="61" xfId="21" applyFont="1" applyFill="1" applyBorder="1" applyAlignment="1">
      <alignment horizontal="center" vertical="center" wrapText="1"/>
    </xf>
    <xf numFmtId="0" fontId="3" fillId="27" borderId="62" xfId="21" applyFont="1" applyFill="1" applyBorder="1" applyAlignment="1">
      <alignment horizontal="center" vertical="center" wrapText="1"/>
    </xf>
    <xf numFmtId="0" fontId="3" fillId="27" borderId="63" xfId="21" applyFont="1" applyFill="1" applyBorder="1" applyAlignment="1">
      <alignment horizontal="center" vertical="center"/>
    </xf>
    <xf numFmtId="0" fontId="3" fillId="27" borderId="54" xfId="21" applyFont="1" applyFill="1" applyBorder="1" applyAlignment="1">
      <alignment horizontal="left" vertical="center" wrapText="1" indent="1"/>
    </xf>
    <xf numFmtId="0" fontId="3" fillId="27" borderId="57" xfId="21" applyFont="1" applyFill="1" applyBorder="1" applyAlignment="1">
      <alignment horizontal="left" vertical="center" wrapText="1" indent="1"/>
    </xf>
    <xf numFmtId="0" fontId="29" fillId="0" borderId="19" xfId="0" applyFont="1" applyBorder="1" applyAlignment="1">
      <alignment horizontal="center"/>
    </xf>
    <xf numFmtId="0" fontId="29" fillId="0" borderId="48" xfId="0" applyFont="1" applyBorder="1" applyAlignment="1">
      <alignment horizontal="center"/>
    </xf>
    <xf numFmtId="0" fontId="29" fillId="0" borderId="22" xfId="0" applyFont="1" applyBorder="1" applyAlignment="1">
      <alignment horizontal="center"/>
    </xf>
    <xf numFmtId="0" fontId="3" fillId="27" borderId="63" xfId="21" applyFont="1" applyFill="1" applyBorder="1" applyAlignment="1">
      <alignment horizontal="center" vertical="center" wrapText="1"/>
    </xf>
    <xf numFmtId="0" fontId="3" fillId="27" borderId="58" xfId="21" applyFont="1" applyFill="1" applyBorder="1" applyAlignment="1">
      <alignment horizontal="center" vertical="center" textRotation="90" wrapText="1"/>
    </xf>
    <xf numFmtId="0" fontId="3" fillId="27" borderId="59" xfId="21" applyFont="1" applyFill="1" applyBorder="1" applyAlignment="1">
      <alignment horizontal="center" vertical="center" textRotation="90" wrapText="1"/>
    </xf>
    <xf numFmtId="0" fontId="3" fillId="27" borderId="60" xfId="21" applyFont="1" applyFill="1" applyBorder="1" applyAlignment="1">
      <alignment horizontal="center" vertical="center" textRotation="90" wrapText="1"/>
    </xf>
    <xf numFmtId="0" fontId="3" fillId="27" borderId="58" xfId="21" applyFont="1" applyFill="1" applyBorder="1" applyAlignment="1">
      <alignment horizontal="left" vertical="center" wrapText="1" indent="1"/>
    </xf>
    <xf numFmtId="0" fontId="3" fillId="27" borderId="60" xfId="21" applyFont="1" applyFill="1" applyBorder="1" applyAlignment="1">
      <alignment horizontal="left" vertical="center" wrapText="1" indent="1"/>
    </xf>
    <xf numFmtId="0" fontId="2" fillId="2" borderId="73" xfId="0" applyFont="1" applyFill="1" applyBorder="1" applyAlignment="1" applyProtection="1">
      <alignment horizontal="center" vertical="top" wrapText="1" readingOrder="1"/>
      <protection locked="0"/>
    </xf>
    <xf numFmtId="0" fontId="3" fillId="0" borderId="1" xfId="0" applyFont="1" applyFill="1" applyBorder="1" applyAlignment="1" applyProtection="1">
      <alignment vertical="top" wrapText="1"/>
      <protection locked="0"/>
    </xf>
    <xf numFmtId="0" fontId="3" fillId="0" borderId="2" xfId="0" applyFont="1" applyFill="1" applyBorder="1" applyAlignment="1" applyProtection="1">
      <alignment vertical="top" wrapText="1"/>
      <protection locked="0"/>
    </xf>
    <xf numFmtId="0" fontId="4" fillId="3" borderId="3" xfId="0" applyFont="1" applyFill="1" applyBorder="1" applyAlignment="1" applyProtection="1">
      <alignment horizontal="center" vertical="top" wrapText="1" readingOrder="1"/>
      <protection locked="0"/>
    </xf>
    <xf numFmtId="0" fontId="3" fillId="0" borderId="4" xfId="0" applyFont="1" applyFill="1" applyBorder="1" applyAlignment="1" applyProtection="1">
      <alignment vertical="top" wrapText="1"/>
      <protection locked="0"/>
    </xf>
    <xf numFmtId="0" fontId="3" fillId="0" borderId="5" xfId="0" applyFont="1" applyFill="1" applyBorder="1" applyAlignment="1" applyProtection="1">
      <alignment vertical="top" wrapText="1"/>
      <protection locked="0"/>
    </xf>
    <xf numFmtId="0" fontId="5" fillId="5" borderId="6" xfId="0" applyFont="1" applyFill="1" applyBorder="1" applyAlignment="1" applyProtection="1">
      <alignment horizontal="left" vertical="top" wrapText="1" readingOrder="1"/>
      <protection locked="0"/>
    </xf>
    <xf numFmtId="0" fontId="3" fillId="0" borderId="7" xfId="0" applyFont="1" applyFill="1" applyBorder="1" applyAlignment="1" applyProtection="1">
      <alignment vertical="top" wrapText="1"/>
      <protection locked="0"/>
    </xf>
    <xf numFmtId="0" fontId="5" fillId="5" borderId="6" xfId="0" applyFont="1" applyFill="1" applyBorder="1" applyAlignment="1" applyProtection="1">
      <alignment vertical="top" wrapText="1" readingOrder="1"/>
      <protection locked="0"/>
    </xf>
    <xf numFmtId="0" fontId="3" fillId="0" borderId="8" xfId="0" applyFont="1" applyFill="1" applyBorder="1" applyAlignment="1" applyProtection="1">
      <alignment vertical="top" wrapText="1"/>
      <protection locked="0"/>
    </xf>
    <xf numFmtId="0" fontId="5" fillId="4" borderId="6" xfId="0" applyFont="1" applyFill="1" applyBorder="1" applyAlignment="1" applyProtection="1">
      <alignment horizontal="left" vertical="top" wrapText="1" readingOrder="1"/>
      <protection locked="0"/>
    </xf>
    <xf numFmtId="0" fontId="5" fillId="6" borderId="6" xfId="0" applyFont="1" applyFill="1" applyBorder="1" applyAlignment="1" applyProtection="1">
      <alignment horizontal="left" vertical="top" wrapText="1" readingOrder="1"/>
      <protection locked="0"/>
    </xf>
    <xf numFmtId="0" fontId="5" fillId="6" borderId="6" xfId="0" applyFont="1" applyFill="1" applyBorder="1" applyAlignment="1" applyProtection="1">
      <alignment vertical="top" wrapText="1" readingOrder="1"/>
      <protection locked="0"/>
    </xf>
    <xf numFmtId="0" fontId="4" fillId="3" borderId="77" xfId="0" applyFont="1" applyFill="1" applyBorder="1" applyAlignment="1" applyProtection="1">
      <alignment horizontal="center" vertical="top" wrapText="1" readingOrder="1"/>
      <protection locked="0"/>
    </xf>
    <xf numFmtId="0" fontId="4" fillId="3" borderId="10" xfId="0" applyFont="1" applyFill="1" applyBorder="1" applyAlignment="1" applyProtection="1">
      <alignment horizontal="center" vertical="top" wrapText="1" readingOrder="1"/>
      <protection locked="0"/>
    </xf>
    <xf numFmtId="0" fontId="4" fillId="3" borderId="11" xfId="0" applyFont="1" applyFill="1" applyBorder="1" applyAlignment="1" applyProtection="1">
      <alignment horizontal="center" vertical="top" wrapText="1" readingOrder="1"/>
      <protection locked="0"/>
    </xf>
    <xf numFmtId="0" fontId="5" fillId="5" borderId="77" xfId="0" applyFont="1" applyFill="1" applyBorder="1" applyAlignment="1" applyProtection="1">
      <alignment vertical="top" wrapText="1" readingOrder="1"/>
      <protection locked="0"/>
    </xf>
    <xf numFmtId="0" fontId="5" fillId="5" borderId="10" xfId="0" applyFont="1" applyFill="1" applyBorder="1" applyAlignment="1" applyProtection="1">
      <alignment vertical="top" wrapText="1" readingOrder="1"/>
      <protection locked="0"/>
    </xf>
    <xf numFmtId="0" fontId="5" fillId="5" borderId="11" xfId="0" applyFont="1" applyFill="1" applyBorder="1" applyAlignment="1" applyProtection="1">
      <alignment vertical="top" wrapText="1" readingOrder="1"/>
      <protection locked="0"/>
    </xf>
    <xf numFmtId="0" fontId="4" fillId="3" borderId="9" xfId="0" applyFont="1" applyFill="1" applyBorder="1" applyAlignment="1" applyProtection="1">
      <alignment horizontal="center" vertical="top" wrapText="1" readingOrder="1"/>
      <protection locked="0"/>
    </xf>
    <xf numFmtId="0" fontId="3" fillId="0" borderId="10" xfId="0" applyFont="1" applyFill="1" applyBorder="1" applyAlignment="1" applyProtection="1">
      <alignment vertical="top" wrapText="1"/>
      <protection locked="0"/>
    </xf>
    <xf numFmtId="0" fontId="3" fillId="0" borderId="11" xfId="0" applyFont="1" applyFill="1" applyBorder="1" applyAlignment="1" applyProtection="1">
      <alignment vertical="top" wrapText="1"/>
      <protection locked="0"/>
    </xf>
    <xf numFmtId="0" fontId="5" fillId="5" borderId="9" xfId="0" applyFont="1" applyFill="1" applyBorder="1" applyAlignment="1" applyProtection="1">
      <alignment vertical="top" wrapText="1" readingOrder="1"/>
      <protection locked="0"/>
    </xf>
    <xf numFmtId="0" fontId="16" fillId="0" borderId="0" xfId="0" applyFont="1" applyBorder="1" applyAlignment="1">
      <alignment horizontal="center" vertical="center" wrapText="1"/>
    </xf>
    <xf numFmtId="0" fontId="16" fillId="0" borderId="12" xfId="0" applyFont="1" applyBorder="1" applyAlignment="1">
      <alignment horizontal="center" vertical="center" wrapText="1"/>
    </xf>
    <xf numFmtId="0" fontId="16" fillId="0" borderId="0" xfId="0" applyFont="1" applyAlignment="1">
      <alignment horizontal="center" vertical="center"/>
    </xf>
    <xf numFmtId="0" fontId="0" fillId="0" borderId="0" xfId="0" applyAlignment="1">
      <alignment horizontal="left" wrapText="1"/>
    </xf>
    <xf numFmtId="2" fontId="0" fillId="12" borderId="44" xfId="12" applyNumberFormat="1" applyFont="1" applyFill="1" applyBorder="1" applyAlignment="1">
      <alignment horizontal="center"/>
    </xf>
    <xf numFmtId="2" fontId="0" fillId="12" borderId="45" xfId="12" applyNumberFormat="1" applyFont="1" applyFill="1" applyBorder="1" applyAlignment="1">
      <alignment horizontal="center"/>
    </xf>
    <xf numFmtId="0" fontId="67" fillId="0" borderId="0" xfId="0" applyFont="1" applyAlignment="1">
      <alignment horizontal="left" vertical="top" wrapText="1"/>
    </xf>
    <xf numFmtId="0" fontId="67" fillId="0" borderId="0" xfId="0" applyFont="1" applyAlignment="1">
      <alignment horizontal="left" vertical="top"/>
    </xf>
    <xf numFmtId="0" fontId="24" fillId="18" borderId="40" xfId="0" applyNumberFormat="1" applyFont="1" applyFill="1" applyBorder="1" applyAlignment="1">
      <alignment wrapText="1"/>
    </xf>
    <xf numFmtId="0" fontId="24" fillId="18" borderId="13" xfId="0" applyFont="1" applyFill="1" applyBorder="1" applyAlignment="1">
      <alignment wrapText="1"/>
    </xf>
    <xf numFmtId="0" fontId="27" fillId="12" borderId="0" xfId="0" applyNumberFormat="1" applyFont="1" applyFill="1" applyAlignment="1">
      <alignment horizontal="left" wrapText="1"/>
    </xf>
    <xf numFmtId="0" fontId="15" fillId="12" borderId="0" xfId="0" applyFont="1" applyFill="1" applyAlignment="1">
      <alignment horizontal="left" wrapText="1"/>
    </xf>
    <xf numFmtId="0" fontId="0" fillId="0" borderId="0" xfId="0" applyAlignment="1">
      <alignment horizontal="left" vertical="center" wrapText="1"/>
    </xf>
    <xf numFmtId="0" fontId="29" fillId="0" borderId="23" xfId="0" applyFont="1" applyBorder="1" applyAlignment="1">
      <alignment horizontal="center"/>
    </xf>
  </cellXfs>
  <cellStyles count="119">
    <cellStyle name="A4 Auto Format" xfId="13"/>
    <cellStyle name="A4 Auto Format 2" xfId="18"/>
    <cellStyle name="A4 No Format" xfId="14"/>
    <cellStyle name="A4 No Format 2" xfId="19"/>
    <cellStyle name="A4 Normal" xfId="15"/>
    <cellStyle name="A4 Normal 2" xfId="20"/>
    <cellStyle name="Euro" xfId="16"/>
    <cellStyle name="Header" xfId="10"/>
    <cellStyle name="Hyperlink" xfId="1" builtinId="8"/>
    <cellStyle name="Hyperlink 2" xfId="4"/>
    <cellStyle name="Hyperlink 3" xfId="11"/>
    <cellStyle name="Komma" xfId="12" builtinId="3"/>
    <cellStyle name="Komma 2" xfId="3"/>
    <cellStyle name="Normal 10" xfId="8"/>
    <cellStyle name="Normal 2" xfId="6"/>
    <cellStyle name="Normal_C2.1-92" xfId="17"/>
    <cellStyle name="Procent 2" xfId="7"/>
    <cellStyle name="Prozent 2" xfId="5"/>
    <cellStyle name="Standard" xfId="0" builtinId="0"/>
    <cellStyle name="Standard 2" xfId="2"/>
    <cellStyle name="Standard 3" xfId="22"/>
    <cellStyle name="Standard_2006_EPLKWtyp" xfId="21"/>
    <cellStyle name="Style 104" xfId="35"/>
    <cellStyle name="Style 105" xfId="31"/>
    <cellStyle name="Style 106" xfId="32"/>
    <cellStyle name="Style 107" xfId="33"/>
    <cellStyle name="Style 108" xfId="34"/>
    <cellStyle name="Style 110" xfId="38"/>
    <cellStyle name="Style 111" xfId="37"/>
    <cellStyle name="Style 112" xfId="36"/>
    <cellStyle name="Style 138" xfId="43"/>
    <cellStyle name="Style 139" xfId="39"/>
    <cellStyle name="Style 140" xfId="40"/>
    <cellStyle name="Style 141" xfId="41"/>
    <cellStyle name="Style 142" xfId="42"/>
    <cellStyle name="Style 144" xfId="46"/>
    <cellStyle name="Style 145" xfId="45"/>
    <cellStyle name="Style 146" xfId="44"/>
    <cellStyle name="Style 155" xfId="51"/>
    <cellStyle name="Style 156" xfId="47"/>
    <cellStyle name="Style 157" xfId="48"/>
    <cellStyle name="Style 158" xfId="49"/>
    <cellStyle name="Style 159" xfId="50"/>
    <cellStyle name="Style 161" xfId="54"/>
    <cellStyle name="Style 162" xfId="53"/>
    <cellStyle name="Style 163" xfId="52"/>
    <cellStyle name="Style 172" xfId="59"/>
    <cellStyle name="Style 173" xfId="55"/>
    <cellStyle name="Style 174" xfId="56"/>
    <cellStyle name="Style 175" xfId="57"/>
    <cellStyle name="Style 176" xfId="58"/>
    <cellStyle name="Style 178" xfId="61"/>
    <cellStyle name="Style 179" xfId="62"/>
    <cellStyle name="Style 180" xfId="60"/>
    <cellStyle name="Style 206" xfId="115"/>
    <cellStyle name="Style 207" xfId="111"/>
    <cellStyle name="Style 208" xfId="112"/>
    <cellStyle name="Style 209" xfId="113"/>
    <cellStyle name="Style 210" xfId="114"/>
    <cellStyle name="Style 212" xfId="118"/>
    <cellStyle name="Style 213" xfId="117"/>
    <cellStyle name="Style 214" xfId="116"/>
    <cellStyle name="Style 240" xfId="67"/>
    <cellStyle name="Style 241" xfId="63"/>
    <cellStyle name="Style 242" xfId="64"/>
    <cellStyle name="Style 243" xfId="65"/>
    <cellStyle name="Style 244" xfId="66"/>
    <cellStyle name="Style 246" xfId="70"/>
    <cellStyle name="Style 247" xfId="69"/>
    <cellStyle name="Style 248" xfId="68"/>
    <cellStyle name="Style 257" xfId="83"/>
    <cellStyle name="Style 258" xfId="79"/>
    <cellStyle name="Style 259" xfId="80"/>
    <cellStyle name="Style 260" xfId="81"/>
    <cellStyle name="Style 261" xfId="82"/>
    <cellStyle name="Style 263" xfId="86"/>
    <cellStyle name="Style 264" xfId="85"/>
    <cellStyle name="Style 265" xfId="84"/>
    <cellStyle name="Style 36" xfId="27"/>
    <cellStyle name="Style 37" xfId="23"/>
    <cellStyle name="Style 38" xfId="24"/>
    <cellStyle name="Style 39" xfId="25"/>
    <cellStyle name="Style 393" xfId="75"/>
    <cellStyle name="Style 394" xfId="71"/>
    <cellStyle name="Style 395" xfId="72"/>
    <cellStyle name="Style 396" xfId="73"/>
    <cellStyle name="Style 397" xfId="74"/>
    <cellStyle name="Style 399" xfId="77"/>
    <cellStyle name="Style 40" xfId="26"/>
    <cellStyle name="Style 400" xfId="78"/>
    <cellStyle name="Style 401" xfId="76"/>
    <cellStyle name="Style 42" xfId="29"/>
    <cellStyle name="Style 43" xfId="30"/>
    <cellStyle name="Style 44" xfId="28"/>
    <cellStyle name="Style 478" xfId="91"/>
    <cellStyle name="Style 479" xfId="87"/>
    <cellStyle name="Style 480" xfId="88"/>
    <cellStyle name="Style 481" xfId="89"/>
    <cellStyle name="Style 482" xfId="90"/>
    <cellStyle name="Style 484" xfId="94"/>
    <cellStyle name="Style 485" xfId="93"/>
    <cellStyle name="Style 486" xfId="92"/>
    <cellStyle name="Style 512" xfId="99"/>
    <cellStyle name="Style 513" xfId="95"/>
    <cellStyle name="Style 514" xfId="96"/>
    <cellStyle name="Style 515" xfId="97"/>
    <cellStyle name="Style 516" xfId="98"/>
    <cellStyle name="Style 518" xfId="101"/>
    <cellStyle name="Style 519" xfId="102"/>
    <cellStyle name="Style 520" xfId="100"/>
    <cellStyle name="Style 70" xfId="107"/>
    <cellStyle name="Style 71" xfId="103"/>
    <cellStyle name="Style 72" xfId="104"/>
    <cellStyle name="Style 73" xfId="105"/>
    <cellStyle name="Style 74" xfId="106"/>
    <cellStyle name="Style 76" xfId="110"/>
    <cellStyle name="Style 77" xfId="109"/>
    <cellStyle name="Style 78" xfId="108"/>
    <cellStyle name="Title"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1.xml"/><Relationship Id="rId30"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114300</xdr:colOff>
      <xdr:row>40</xdr:row>
      <xdr:rowOff>152400</xdr:rowOff>
    </xdr:from>
    <xdr:ext cx="65" cy="172227"/>
    <xdr:sp macro="" textlink="">
      <xdr:nvSpPr>
        <xdr:cNvPr id="2" name="3 CuadroTexto"/>
        <xdr:cNvSpPr txBox="1"/>
      </xdr:nvSpPr>
      <xdr:spPr>
        <a:xfrm>
          <a:off x="114300" y="1295400"/>
          <a:ext cx="65" cy="172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lIns="0" tIns="0" rIns="0" bIns="0" rtlCol="0" anchor="t">
          <a:spAutoFit/>
        </a:bodyPr>
        <a:lstStyle/>
        <a:p>
          <a:endParaRPr lang="es-ES" sz="1100" b="0">
            <a:solidFill>
              <a:srgbClr val="006699"/>
            </a:solidFill>
          </a:endParaRPr>
        </a:p>
      </xdr:txBody>
    </xdr:sp>
    <xdr:clientData/>
  </xdr:one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20151209_Generation_Capacity_Europe_v01__RE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eutemann, Tom" refreshedDate="42341.579692129628" createdVersion="4" refreshedVersion="4" minRefreshableVersion="3" recordCount="105">
  <cacheSource type="worksheet">
    <worksheetSource ref="A1:C106" sheet="Tabelle2" r:id="rId2"/>
  </cacheSource>
  <cacheFields count="3">
    <cacheField name="Plant Type" numFmtId="0">
      <sharedItems containsBlank="1" count="11">
        <m/>
        <s v="GT"/>
        <s v="IS"/>
        <s v="CCGT"/>
        <s v="HU"/>
        <s v="WKK"/>
        <s v="TJ"/>
        <s v="CL"/>
        <s v="NU"/>
        <s v="D"/>
        <s v="WT"/>
      </sharedItems>
    </cacheField>
    <cacheField name="Fuel" numFmtId="0">
      <sharedItems count="10">
        <s v="WI"/>
        <s v="NG"/>
        <s v="WR"/>
        <s v="WA"/>
        <s v="LV"/>
        <s v="WP"/>
        <s v="NU"/>
        <s v="GO"/>
        <s v="NG/BF"/>
        <s v="CP"/>
      </sharedItems>
    </cacheField>
    <cacheField name="Technical Nominal Power (MW)" numFmtId="164">
      <sharedItems containsSemiMixedTypes="0" containsString="0" containsNumber="1" minValue="0.8" maxValue="1045.8" count="62">
        <n v="25"/>
        <n v="64"/>
        <n v="20"/>
        <n v="54"/>
        <n v="52"/>
        <n v="58"/>
        <n v="9.9"/>
        <n v="9"/>
        <n v="0.8"/>
        <n v="5"/>
        <n v="10"/>
        <n v="19.7"/>
        <n v="357"/>
        <n v="6.3"/>
        <n v="43"/>
        <n v="18.600000000000001"/>
        <n v="451"/>
        <n v="95"/>
        <n v="33.200000000000003"/>
        <n v="171"/>
        <n v="22.8"/>
        <n v="1.8"/>
        <n v="474"/>
        <n v="690"/>
        <n v="433"/>
        <n v="1006"/>
        <n v="1038"/>
        <n v="2.5"/>
        <n v="48"/>
        <n v="465"/>
        <n v="4"/>
        <n v="3"/>
        <n v="16"/>
        <n v="8"/>
        <n v="1.9"/>
        <n v="40"/>
        <n v="32"/>
        <n v="216"/>
        <n v="268"/>
        <n v="4.5"/>
        <n v="350"/>
        <n v="15"/>
        <n v="140"/>
        <n v="481"/>
        <n v="1008"/>
        <n v="1045.8"/>
        <n v="10.5"/>
        <n v="384"/>
        <n v="315"/>
        <n v="17.899999999999999"/>
        <n v="177.6"/>
        <n v="80"/>
        <n v="12"/>
        <n v="405"/>
        <n v="235"/>
        <n v="22.1"/>
        <n v="12.9"/>
        <n v="144"/>
        <n v="19.399999999999999"/>
        <n v="138"/>
        <n v="147.6"/>
        <n v="42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5">
  <r>
    <x v="0"/>
    <x v="0"/>
    <x v="0"/>
  </r>
  <r>
    <x v="1"/>
    <x v="1"/>
    <x v="1"/>
  </r>
  <r>
    <x v="1"/>
    <x v="1"/>
    <x v="1"/>
  </r>
  <r>
    <x v="2"/>
    <x v="2"/>
    <x v="2"/>
  </r>
  <r>
    <x v="2"/>
    <x v="2"/>
    <x v="3"/>
  </r>
  <r>
    <x v="3"/>
    <x v="1"/>
    <x v="4"/>
  </r>
  <r>
    <x v="1"/>
    <x v="1"/>
    <x v="5"/>
  </r>
  <r>
    <x v="1"/>
    <x v="1"/>
    <x v="5"/>
  </r>
  <r>
    <x v="0"/>
    <x v="3"/>
    <x v="6"/>
  </r>
  <r>
    <x v="0"/>
    <x v="3"/>
    <x v="7"/>
  </r>
  <r>
    <x v="0"/>
    <x v="3"/>
    <x v="8"/>
  </r>
  <r>
    <x v="0"/>
    <x v="3"/>
    <x v="9"/>
  </r>
  <r>
    <x v="0"/>
    <x v="3"/>
    <x v="10"/>
  </r>
  <r>
    <x v="4"/>
    <x v="3"/>
    <x v="2"/>
  </r>
  <r>
    <x v="0"/>
    <x v="3"/>
    <x v="11"/>
  </r>
  <r>
    <x v="3"/>
    <x v="1"/>
    <x v="12"/>
  </r>
  <r>
    <x v="5"/>
    <x v="1"/>
    <x v="13"/>
  </r>
  <r>
    <x v="5"/>
    <x v="1"/>
    <x v="14"/>
  </r>
  <r>
    <x v="5"/>
    <x v="1"/>
    <x v="9"/>
  </r>
  <r>
    <x v="6"/>
    <x v="4"/>
    <x v="15"/>
  </r>
  <r>
    <x v="3"/>
    <x v="1"/>
    <x v="16"/>
  </r>
  <r>
    <x v="7"/>
    <x v="5"/>
    <x v="17"/>
  </r>
  <r>
    <x v="6"/>
    <x v="4"/>
    <x v="18"/>
  </r>
  <r>
    <x v="0"/>
    <x v="0"/>
    <x v="19"/>
  </r>
  <r>
    <x v="5"/>
    <x v="1"/>
    <x v="20"/>
  </r>
  <r>
    <x v="6"/>
    <x v="4"/>
    <x v="15"/>
  </r>
  <r>
    <x v="4"/>
    <x v="3"/>
    <x v="21"/>
  </r>
  <r>
    <x v="6"/>
    <x v="4"/>
    <x v="15"/>
  </r>
  <r>
    <x v="0"/>
    <x v="3"/>
    <x v="22"/>
  </r>
  <r>
    <x v="0"/>
    <x v="3"/>
    <x v="23"/>
  </r>
  <r>
    <x v="6"/>
    <x v="4"/>
    <x v="15"/>
  </r>
  <r>
    <x v="8"/>
    <x v="6"/>
    <x v="24"/>
  </r>
  <r>
    <x v="8"/>
    <x v="6"/>
    <x v="24"/>
  </r>
  <r>
    <x v="8"/>
    <x v="6"/>
    <x v="25"/>
  </r>
  <r>
    <x v="8"/>
    <x v="6"/>
    <x v="26"/>
  </r>
  <r>
    <x v="9"/>
    <x v="7"/>
    <x v="27"/>
  </r>
  <r>
    <x v="9"/>
    <x v="7"/>
    <x v="27"/>
  </r>
  <r>
    <x v="1"/>
    <x v="1"/>
    <x v="28"/>
  </r>
  <r>
    <x v="3"/>
    <x v="1"/>
    <x v="29"/>
  </r>
  <r>
    <x v="0"/>
    <x v="0"/>
    <x v="0"/>
  </r>
  <r>
    <x v="4"/>
    <x v="3"/>
    <x v="30"/>
  </r>
  <r>
    <x v="4"/>
    <x v="3"/>
    <x v="30"/>
  </r>
  <r>
    <x v="3"/>
    <x v="1"/>
    <x v="29"/>
  </r>
  <r>
    <x v="10"/>
    <x v="0"/>
    <x v="31"/>
  </r>
  <r>
    <x v="2"/>
    <x v="2"/>
    <x v="32"/>
  </r>
  <r>
    <x v="6"/>
    <x v="4"/>
    <x v="15"/>
  </r>
  <r>
    <x v="5"/>
    <x v="1"/>
    <x v="14"/>
  </r>
  <r>
    <x v="5"/>
    <x v="1"/>
    <x v="14"/>
  </r>
  <r>
    <x v="5"/>
    <x v="1"/>
    <x v="33"/>
  </r>
  <r>
    <x v="0"/>
    <x v="3"/>
    <x v="34"/>
  </r>
  <r>
    <x v="5"/>
    <x v="1"/>
    <x v="14"/>
  </r>
  <r>
    <x v="5"/>
    <x v="2"/>
    <x v="10"/>
  </r>
  <r>
    <x v="5"/>
    <x v="2"/>
    <x v="35"/>
  </r>
  <r>
    <x v="5"/>
    <x v="1"/>
    <x v="14"/>
  </r>
  <r>
    <x v="5"/>
    <x v="1"/>
    <x v="36"/>
  </r>
  <r>
    <x v="5"/>
    <x v="1"/>
    <x v="10"/>
  </r>
  <r>
    <x v="6"/>
    <x v="4"/>
    <x v="15"/>
  </r>
  <r>
    <x v="0"/>
    <x v="0"/>
    <x v="37"/>
  </r>
  <r>
    <x v="5"/>
    <x v="1"/>
    <x v="14"/>
  </r>
  <r>
    <x v="5"/>
    <x v="1"/>
    <x v="14"/>
  </r>
  <r>
    <x v="7"/>
    <x v="5"/>
    <x v="38"/>
  </r>
  <r>
    <x v="10"/>
    <x v="0"/>
    <x v="39"/>
  </r>
  <r>
    <x v="3"/>
    <x v="1"/>
    <x v="40"/>
  </r>
  <r>
    <x v="2"/>
    <x v="2"/>
    <x v="41"/>
  </r>
  <r>
    <x v="2"/>
    <x v="2"/>
    <x v="41"/>
  </r>
  <r>
    <x v="2"/>
    <x v="2"/>
    <x v="41"/>
  </r>
  <r>
    <x v="5"/>
    <x v="1"/>
    <x v="42"/>
  </r>
  <r>
    <x v="0"/>
    <x v="0"/>
    <x v="39"/>
  </r>
  <r>
    <x v="8"/>
    <x v="6"/>
    <x v="43"/>
  </r>
  <r>
    <x v="8"/>
    <x v="6"/>
    <x v="43"/>
  </r>
  <r>
    <x v="8"/>
    <x v="6"/>
    <x v="44"/>
  </r>
  <r>
    <x v="8"/>
    <x v="6"/>
    <x v="45"/>
  </r>
  <r>
    <x v="6"/>
    <x v="4"/>
    <x v="15"/>
  </r>
  <r>
    <x v="5"/>
    <x v="1"/>
    <x v="14"/>
  </r>
  <r>
    <x v="5"/>
    <x v="1"/>
    <x v="14"/>
  </r>
  <r>
    <x v="5"/>
    <x v="1"/>
    <x v="14"/>
  </r>
  <r>
    <x v="2"/>
    <x v="2"/>
    <x v="46"/>
  </r>
  <r>
    <x v="3"/>
    <x v="1"/>
    <x v="47"/>
  </r>
  <r>
    <x v="6"/>
    <x v="4"/>
    <x v="15"/>
  </r>
  <r>
    <x v="5"/>
    <x v="1"/>
    <x v="35"/>
  </r>
  <r>
    <x v="6"/>
    <x v="4"/>
    <x v="15"/>
  </r>
  <r>
    <x v="7"/>
    <x v="8"/>
    <x v="48"/>
  </r>
  <r>
    <x v="6"/>
    <x v="4"/>
    <x v="15"/>
  </r>
  <r>
    <x v="5"/>
    <x v="1"/>
    <x v="14"/>
  </r>
  <r>
    <x v="5"/>
    <x v="1"/>
    <x v="41"/>
  </r>
  <r>
    <x v="5"/>
    <x v="2"/>
    <x v="49"/>
  </r>
  <r>
    <x v="2"/>
    <x v="2"/>
    <x v="2"/>
  </r>
  <r>
    <x v="0"/>
    <x v="0"/>
    <x v="50"/>
  </r>
  <r>
    <x v="0"/>
    <x v="0"/>
    <x v="51"/>
  </r>
  <r>
    <x v="0"/>
    <x v="0"/>
    <x v="52"/>
  </r>
  <r>
    <x v="10"/>
    <x v="0"/>
    <x v="52"/>
  </r>
  <r>
    <x v="3"/>
    <x v="1"/>
    <x v="53"/>
  </r>
  <r>
    <x v="7"/>
    <x v="9"/>
    <x v="54"/>
  </r>
  <r>
    <x v="7"/>
    <x v="9"/>
    <x v="54"/>
  </r>
  <r>
    <x v="0"/>
    <x v="1"/>
    <x v="14"/>
  </r>
  <r>
    <x v="0"/>
    <x v="1"/>
    <x v="14"/>
  </r>
  <r>
    <x v="0"/>
    <x v="0"/>
    <x v="55"/>
  </r>
  <r>
    <x v="5"/>
    <x v="1"/>
    <x v="56"/>
  </r>
  <r>
    <x v="2"/>
    <x v="2"/>
    <x v="36"/>
  </r>
  <r>
    <x v="2"/>
    <x v="2"/>
    <x v="36"/>
  </r>
  <r>
    <x v="0"/>
    <x v="3"/>
    <x v="57"/>
  </r>
  <r>
    <x v="3"/>
    <x v="2"/>
    <x v="58"/>
  </r>
  <r>
    <x v="3"/>
    <x v="1"/>
    <x v="59"/>
  </r>
  <r>
    <x v="0"/>
    <x v="0"/>
    <x v="60"/>
  </r>
  <r>
    <x v="3"/>
    <x v="1"/>
    <x v="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Werte" updatedVersion="4" minRefreshableVersion="3" useAutoFormatting="1" itemPrintTitles="1" createdVersion="4" indent="0" outline="1" outlineData="1" multipleFieldFilters="0">
  <location ref="P41:Q69" firstHeaderRow="1" firstDataRow="1" firstDataCol="1"/>
  <pivotFields count="3">
    <pivotField axis="axisRow" showAll="0">
      <items count="12">
        <item x="3"/>
        <item x="7"/>
        <item x="9"/>
        <item x="1"/>
        <item x="4"/>
        <item x="2"/>
        <item x="8"/>
        <item x="6"/>
        <item x="5"/>
        <item x="10"/>
        <item x="0"/>
        <item t="default"/>
      </items>
    </pivotField>
    <pivotField axis="axisRow" showAll="0">
      <items count="11">
        <item x="9"/>
        <item x="7"/>
        <item x="4"/>
        <item x="1"/>
        <item x="8"/>
        <item x="6"/>
        <item x="3"/>
        <item x="0"/>
        <item x="5"/>
        <item x="2"/>
        <item t="default"/>
      </items>
    </pivotField>
    <pivotField dataField="1" numFmtId="164" showAll="0">
      <items count="63">
        <item x="8"/>
        <item x="21"/>
        <item x="34"/>
        <item x="27"/>
        <item x="31"/>
        <item x="30"/>
        <item x="39"/>
        <item x="9"/>
        <item x="13"/>
        <item x="33"/>
        <item x="7"/>
        <item x="6"/>
        <item x="10"/>
        <item x="46"/>
        <item x="52"/>
        <item x="56"/>
        <item x="41"/>
        <item x="32"/>
        <item x="49"/>
        <item x="15"/>
        <item x="58"/>
        <item x="11"/>
        <item x="2"/>
        <item x="55"/>
        <item x="20"/>
        <item x="0"/>
        <item x="36"/>
        <item x="18"/>
        <item x="35"/>
        <item x="14"/>
        <item x="28"/>
        <item x="4"/>
        <item x="3"/>
        <item x="5"/>
        <item x="1"/>
        <item x="51"/>
        <item x="17"/>
        <item x="59"/>
        <item x="42"/>
        <item x="57"/>
        <item x="60"/>
        <item x="19"/>
        <item x="50"/>
        <item x="37"/>
        <item x="54"/>
        <item x="38"/>
        <item x="48"/>
        <item x="40"/>
        <item x="12"/>
        <item x="47"/>
        <item x="53"/>
        <item x="61"/>
        <item x="24"/>
        <item x="16"/>
        <item x="29"/>
        <item x="22"/>
        <item x="43"/>
        <item x="23"/>
        <item x="25"/>
        <item x="44"/>
        <item x="26"/>
        <item x="45"/>
        <item t="default"/>
      </items>
    </pivotField>
  </pivotFields>
  <rowFields count="2">
    <field x="1"/>
    <field x="0"/>
  </rowFields>
  <rowItems count="28">
    <i>
      <x/>
    </i>
    <i r="1">
      <x v="1"/>
    </i>
    <i>
      <x v="1"/>
    </i>
    <i r="1">
      <x v="2"/>
    </i>
    <i>
      <x v="2"/>
    </i>
    <i r="1">
      <x v="7"/>
    </i>
    <i>
      <x v="3"/>
    </i>
    <i r="1">
      <x/>
    </i>
    <i r="1">
      <x v="3"/>
    </i>
    <i r="1">
      <x v="8"/>
    </i>
    <i r="1">
      <x v="10"/>
    </i>
    <i>
      <x v="4"/>
    </i>
    <i r="1">
      <x v="1"/>
    </i>
    <i>
      <x v="5"/>
    </i>
    <i r="1">
      <x v="6"/>
    </i>
    <i>
      <x v="6"/>
    </i>
    <i r="1">
      <x v="4"/>
    </i>
    <i r="1">
      <x v="10"/>
    </i>
    <i>
      <x v="7"/>
    </i>
    <i r="1">
      <x v="9"/>
    </i>
    <i r="1">
      <x v="10"/>
    </i>
    <i>
      <x v="8"/>
    </i>
    <i r="1">
      <x v="1"/>
    </i>
    <i>
      <x v="9"/>
    </i>
    <i r="1">
      <x/>
    </i>
    <i r="1">
      <x v="5"/>
    </i>
    <i r="1">
      <x v="8"/>
    </i>
    <i t="grand">
      <x/>
    </i>
  </rowItems>
  <colItems count="1">
    <i/>
  </colItems>
  <dataFields count="1">
    <dataField name="Summe von Technical Nominal Power (MW)"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are.waw.pl/index.php?dzid=300&amp;did=1875"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4.xml.rels><?xml version="1.0" encoding="UTF-8" standalone="yes"?>
<Relationships xmlns="http://schemas.openxmlformats.org/package/2006/relationships"><Relationship Id="rId1" Type="http://schemas.openxmlformats.org/officeDocument/2006/relationships/hyperlink" Target="http://data.csb.gov.lv/pxweb/en/vide/vide__ikgad__energetika/EN0090.px/?rxid=a79839fe-11ba-4ecd-8cc3-4035692c5fc8"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clients.rte-france.com/lang/an/visiteurs/vie/prod/parc_reference.js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BD37"/>
  <sheetViews>
    <sheetView tabSelected="1" zoomScale="85" zoomScaleNormal="85" workbookViewId="0">
      <pane xSplit="1" topLeftCell="B1" activePane="topRight" state="frozen"/>
      <selection pane="topRight" activeCell="D50" sqref="D50"/>
    </sheetView>
  </sheetViews>
  <sheetFormatPr baseColWidth="10" defaultRowHeight="15" x14ac:dyDescent="0.25"/>
  <cols>
    <col min="1" max="1" width="30.7109375" customWidth="1"/>
    <col min="2" max="4" width="12.140625" bestFit="1" customWidth="1"/>
    <col min="5" max="6" width="12.140625" style="265" customWidth="1"/>
    <col min="7" max="7" width="12.140625" bestFit="1" customWidth="1"/>
    <col min="8" max="8" width="9.5703125" customWidth="1"/>
    <col min="9" max="9" width="16" customWidth="1"/>
    <col min="10" max="10" width="15.5703125" style="265" bestFit="1" customWidth="1"/>
    <col min="11" max="11" width="12.140625" style="265" customWidth="1"/>
    <col min="12" max="14" width="12.140625" bestFit="1" customWidth="1"/>
    <col min="15" max="16" width="12.140625" style="265" customWidth="1"/>
    <col min="17" max="19" width="12.140625" bestFit="1" customWidth="1"/>
    <col min="20" max="20" width="15.5703125" style="265" bestFit="1" customWidth="1"/>
    <col min="21" max="21" width="12.140625" style="265" customWidth="1"/>
    <col min="22" max="22" width="13.140625" bestFit="1" customWidth="1"/>
    <col min="23" max="24" width="21.42578125" bestFit="1" customWidth="1"/>
    <col min="25" max="26" width="13.140625" style="265" bestFit="1" customWidth="1"/>
    <col min="27" max="28" width="12.140625" bestFit="1" customWidth="1"/>
    <col min="29" max="29" width="11.7109375" customWidth="1"/>
    <col min="30" max="30" width="15.5703125" style="265" bestFit="1" customWidth="1"/>
    <col min="31" max="31" width="12.140625" style="265" customWidth="1"/>
    <col min="32" max="34" width="13.140625" bestFit="1" customWidth="1"/>
    <col min="35" max="41" width="13.140625" style="265" bestFit="1" customWidth="1"/>
    <col min="45" max="45" width="15.5703125" style="265" bestFit="1" customWidth="1"/>
    <col min="46" max="46" width="12.140625" style="265" customWidth="1"/>
    <col min="47" max="49" width="12.140625" bestFit="1" customWidth="1"/>
    <col min="50" max="51" width="13.140625" style="265" bestFit="1" customWidth="1"/>
    <col min="52" max="52" width="12.140625" bestFit="1" customWidth="1"/>
    <col min="53" max="53" width="13.140625" customWidth="1"/>
    <col min="54" max="54" width="14.85546875" customWidth="1"/>
    <col min="55" max="55" width="15.5703125" style="265" bestFit="1" customWidth="1"/>
    <col min="56" max="56" width="12.140625" style="265" customWidth="1"/>
  </cols>
  <sheetData>
    <row r="1" spans="1:56" ht="15.75" thickBot="1" x14ac:dyDescent="0.3">
      <c r="A1" s="218"/>
      <c r="B1" s="473" t="s">
        <v>1076</v>
      </c>
      <c r="C1" s="474"/>
      <c r="D1" s="474"/>
      <c r="E1" s="474"/>
      <c r="F1" s="475"/>
      <c r="G1" s="467" t="s">
        <v>1243</v>
      </c>
      <c r="H1" s="468"/>
      <c r="I1" s="468"/>
      <c r="J1" s="468"/>
      <c r="K1" s="469"/>
      <c r="L1" s="473" t="s">
        <v>1029</v>
      </c>
      <c r="M1" s="474"/>
      <c r="N1" s="474"/>
      <c r="O1" s="474"/>
      <c r="P1" s="474"/>
      <c r="Q1" s="467" t="s">
        <v>358</v>
      </c>
      <c r="R1" s="468"/>
      <c r="S1" s="468"/>
      <c r="T1" s="468"/>
      <c r="U1" s="469"/>
      <c r="V1" s="473" t="s">
        <v>1052</v>
      </c>
      <c r="W1" s="474"/>
      <c r="X1" s="474"/>
      <c r="Y1" s="474"/>
      <c r="Z1" s="475"/>
      <c r="AA1" s="467" t="s">
        <v>356</v>
      </c>
      <c r="AB1" s="468"/>
      <c r="AC1" s="468"/>
      <c r="AD1" s="468"/>
      <c r="AE1" s="469"/>
      <c r="AF1" s="473" t="s">
        <v>1284</v>
      </c>
      <c r="AG1" s="474"/>
      <c r="AH1" s="474"/>
      <c r="AI1" s="474"/>
      <c r="AJ1" s="475"/>
      <c r="AK1" s="467" t="s">
        <v>355</v>
      </c>
      <c r="AL1" s="468"/>
      <c r="AM1" s="468"/>
      <c r="AN1" s="468"/>
      <c r="AO1" s="469"/>
      <c r="AP1" s="473" t="s">
        <v>1089</v>
      </c>
      <c r="AQ1" s="474"/>
      <c r="AR1" s="474"/>
      <c r="AS1" s="474"/>
      <c r="AT1" s="475"/>
      <c r="AU1" s="467" t="s">
        <v>347</v>
      </c>
      <c r="AV1" s="468"/>
      <c r="AW1" s="468"/>
      <c r="AX1" s="468"/>
      <c r="AY1" s="469"/>
      <c r="AZ1" s="473" t="s">
        <v>357</v>
      </c>
      <c r="BA1" s="474"/>
      <c r="BB1" s="474"/>
      <c r="BC1" s="474"/>
      <c r="BD1" s="475"/>
    </row>
    <row r="2" spans="1:56" x14ac:dyDescent="0.25">
      <c r="A2" s="218"/>
      <c r="B2" s="478" t="s">
        <v>1316</v>
      </c>
      <c r="C2" s="476"/>
      <c r="D2" s="476"/>
      <c r="E2" s="476"/>
      <c r="F2" s="479"/>
      <c r="G2" s="470" t="s">
        <v>1316</v>
      </c>
      <c r="H2" s="471"/>
      <c r="I2" s="471"/>
      <c r="J2" s="471"/>
      <c r="K2" s="472"/>
      <c r="L2" s="476" t="s">
        <v>1316</v>
      </c>
      <c r="M2" s="476"/>
      <c r="N2" s="476"/>
      <c r="O2" s="476"/>
      <c r="P2" s="476"/>
      <c r="Q2" s="470" t="s">
        <v>1316</v>
      </c>
      <c r="R2" s="471"/>
      <c r="S2" s="471"/>
      <c r="T2" s="471"/>
      <c r="U2" s="472"/>
      <c r="V2" s="478" t="s">
        <v>1316</v>
      </c>
      <c r="W2" s="476"/>
      <c r="X2" s="476"/>
      <c r="Y2" s="476"/>
      <c r="Z2" s="476"/>
      <c r="AA2" s="470" t="s">
        <v>1316</v>
      </c>
      <c r="AB2" s="471"/>
      <c r="AC2" s="471"/>
      <c r="AD2" s="471"/>
      <c r="AE2" s="472"/>
      <c r="AF2" s="476" t="s">
        <v>1316</v>
      </c>
      <c r="AG2" s="476"/>
      <c r="AH2" s="476"/>
      <c r="AI2" s="476"/>
      <c r="AJ2" s="477"/>
      <c r="AK2" s="470" t="s">
        <v>1316</v>
      </c>
      <c r="AL2" s="471"/>
      <c r="AM2" s="471"/>
      <c r="AN2" s="471"/>
      <c r="AO2" s="472"/>
      <c r="AP2" s="476" t="s">
        <v>1316</v>
      </c>
      <c r="AQ2" s="476"/>
      <c r="AR2" s="476"/>
      <c r="AS2" s="476"/>
      <c r="AT2" s="477"/>
      <c r="AU2" s="470" t="s">
        <v>1316</v>
      </c>
      <c r="AV2" s="471"/>
      <c r="AW2" s="471"/>
      <c r="AX2" s="471"/>
      <c r="AY2" s="472"/>
      <c r="AZ2" s="476" t="s">
        <v>1316</v>
      </c>
      <c r="BA2" s="476"/>
      <c r="BB2" s="476"/>
      <c r="BC2" s="476"/>
      <c r="BD2" s="477"/>
    </row>
    <row r="3" spans="1:56" x14ac:dyDescent="0.25">
      <c r="A3" s="218"/>
      <c r="B3" s="437">
        <f>AT!$B$3</f>
        <v>2013</v>
      </c>
      <c r="C3" s="384">
        <f>AT!$C$3</f>
        <v>2013</v>
      </c>
      <c r="D3" s="384">
        <f>AT!$D$3</f>
        <v>2014</v>
      </c>
      <c r="E3" s="384">
        <f>AT!$E$3</f>
        <v>2013</v>
      </c>
      <c r="F3" s="213">
        <f>AT!$F$3</f>
        <v>2014</v>
      </c>
      <c r="G3" s="417">
        <f>BE!$B$3</f>
        <v>2013</v>
      </c>
      <c r="H3" s="425">
        <f>BE!$C$3</f>
        <v>2013</v>
      </c>
      <c r="I3" s="425">
        <f>BE!$D$3</f>
        <v>2015</v>
      </c>
      <c r="J3" s="425">
        <f>BE!$E$3</f>
        <v>2013</v>
      </c>
      <c r="K3" s="425">
        <f>BE!$F$3</f>
        <v>2014</v>
      </c>
      <c r="L3" s="215">
        <f>CH!$B$3</f>
        <v>2012</v>
      </c>
      <c r="M3" s="120">
        <f>CH!$C$3</f>
        <v>2012</v>
      </c>
      <c r="N3" s="120">
        <f>CH!$D$3</f>
        <v>2014</v>
      </c>
      <c r="O3" s="120">
        <f>CH!$E$3</f>
        <v>2013</v>
      </c>
      <c r="P3" s="420">
        <f>CH!$F$3</f>
        <v>2014</v>
      </c>
      <c r="Q3" s="252">
        <f>CZ!$B$3</f>
        <v>2013</v>
      </c>
      <c r="R3" s="253">
        <f>CZ!$C$3</f>
        <v>2013</v>
      </c>
      <c r="S3" s="253">
        <f>CZ!$D$3</f>
        <v>2014</v>
      </c>
      <c r="T3" s="253">
        <f>CZ!$E$3</f>
        <v>2013</v>
      </c>
      <c r="U3" s="254">
        <f>CZ!$F$3</f>
        <v>2014</v>
      </c>
      <c r="V3" s="211">
        <f>DE!$B$3</f>
        <v>2013</v>
      </c>
      <c r="W3" s="120">
        <f>DE!$C$3</f>
        <v>2013</v>
      </c>
      <c r="X3" s="120">
        <f>DE!$D$3</f>
        <v>2014</v>
      </c>
      <c r="Y3" s="120">
        <f>DE!$E$3</f>
        <v>2013</v>
      </c>
      <c r="Z3" s="420">
        <f>DE!$F$3</f>
        <v>2014</v>
      </c>
      <c r="AA3" s="252">
        <f>DK!$B$3</f>
        <v>2013</v>
      </c>
      <c r="AB3" s="253">
        <f>DK!$C$3</f>
        <v>2013</v>
      </c>
      <c r="AC3" s="253">
        <f>DK!$D$3</f>
        <v>2014</v>
      </c>
      <c r="AD3" s="253">
        <f>DK!$E$3</f>
        <v>2013</v>
      </c>
      <c r="AE3" s="254">
        <f>DK!$F$3</f>
        <v>2014</v>
      </c>
      <c r="AF3" s="215">
        <f>ES!$B$3</f>
        <v>2013</v>
      </c>
      <c r="AG3" s="120">
        <f>ES!$C$3</f>
        <v>2013</v>
      </c>
      <c r="AH3" s="120">
        <f>ES!$D$3</f>
        <v>2014</v>
      </c>
      <c r="AI3" s="120">
        <f>ES!$E$3</f>
        <v>2013</v>
      </c>
      <c r="AJ3" s="420">
        <f>ES!$F$3</f>
        <v>2014</v>
      </c>
      <c r="AK3" s="252">
        <f>FR!$B$3</f>
        <v>2013</v>
      </c>
      <c r="AL3" s="253">
        <f>FR!$C$3</f>
        <v>2014</v>
      </c>
      <c r="AM3" s="253">
        <f>FR!$D$3</f>
        <v>2015</v>
      </c>
      <c r="AN3" s="253">
        <f>FR!$E$3</f>
        <v>2013</v>
      </c>
      <c r="AO3" s="254">
        <f>FR!$F$3</f>
        <v>2014</v>
      </c>
      <c r="AP3" s="215">
        <f>LU!$B$3</f>
        <v>2013</v>
      </c>
      <c r="AQ3" s="120">
        <f>LU!$C$3</f>
        <v>2013</v>
      </c>
      <c r="AR3" s="120">
        <f>LU!$D$3</f>
        <v>2014</v>
      </c>
      <c r="AS3" s="120">
        <f>LU!$E$3</f>
        <v>2013</v>
      </c>
      <c r="AT3" s="420">
        <f>LU!$F$3</f>
        <v>2014</v>
      </c>
      <c r="AU3" s="252">
        <f>NL!$B$3</f>
        <v>2013</v>
      </c>
      <c r="AV3" s="253">
        <f>NL!$C$3</f>
        <v>2013</v>
      </c>
      <c r="AW3" s="253">
        <f>NL!$D$3</f>
        <v>2015</v>
      </c>
      <c r="AX3" s="253">
        <f>NL!$E$3</f>
        <v>2013</v>
      </c>
      <c r="AY3" s="254">
        <f>NL!$F$3</f>
        <v>2014</v>
      </c>
      <c r="AZ3" s="215">
        <f>PL!$B$3</f>
        <v>2013</v>
      </c>
      <c r="BA3" s="120">
        <f>PL!$C$3</f>
        <v>2013</v>
      </c>
      <c r="BB3" s="120">
        <f>PL!$D$3</f>
        <v>2014</v>
      </c>
      <c r="BC3" s="120">
        <f>PL!$E$3</f>
        <v>2013</v>
      </c>
      <c r="BD3" s="420">
        <f>PL!$F$3</f>
        <v>2014</v>
      </c>
    </row>
    <row r="4" spans="1:56" x14ac:dyDescent="0.25">
      <c r="A4" s="218"/>
      <c r="B4" s="216" t="str">
        <f>AT!$B$4</f>
        <v>EUROSTAT</v>
      </c>
      <c r="C4" s="85" t="str">
        <f>AT!$C$4</f>
        <v>e-control</v>
      </c>
      <c r="D4" s="385" t="str">
        <f>AT!$D$4</f>
        <v>e-control</v>
      </c>
      <c r="E4" s="385" t="str">
        <f>AT!$E$4</f>
        <v>entsoe</v>
      </c>
      <c r="F4" s="214" t="str">
        <f>AT!$F$4</f>
        <v>entsoe</v>
      </c>
      <c r="G4" s="436" t="str">
        <f>BE!$B$4</f>
        <v>EUROSTAT</v>
      </c>
      <c r="H4" s="424">
        <f>BE!$C$4</f>
        <v>0</v>
      </c>
      <c r="I4" s="258" t="str">
        <f>BE!$D$4</f>
        <v>ELIA</v>
      </c>
      <c r="J4" s="258" t="str">
        <f>AT!$E$4</f>
        <v>entsoe</v>
      </c>
      <c r="K4" s="258" t="str">
        <f>AT!$F$4</f>
        <v>entsoe</v>
      </c>
      <c r="L4" s="216" t="str">
        <f>CH!$B$4</f>
        <v>UN</v>
      </c>
      <c r="M4" s="85" t="str">
        <f>CH!$C$4</f>
        <v>BFE</v>
      </c>
      <c r="N4" s="85" t="str">
        <f>CH!$D$4</f>
        <v>BFE</v>
      </c>
      <c r="O4" s="85" t="str">
        <f>CH!$E$4</f>
        <v>entsoe</v>
      </c>
      <c r="P4" s="421" t="str">
        <f>CH!$F$4</f>
        <v>entsoe</v>
      </c>
      <c r="Q4" s="255" t="str">
        <f>CZ!$B$4</f>
        <v>EUROSTAT</v>
      </c>
      <c r="R4" s="424" t="str">
        <f>CZ!$C$4</f>
        <v>ERU</v>
      </c>
      <c r="S4" s="258" t="str">
        <f>CZ!$D$4</f>
        <v>ERU</v>
      </c>
      <c r="T4" s="258" t="str">
        <f>CZ!$E$4</f>
        <v>entsoe</v>
      </c>
      <c r="U4" s="257" t="str">
        <f>CZ!$F$4</f>
        <v>entsoe</v>
      </c>
      <c r="V4" s="212" t="str">
        <f>DE!$B$4</f>
        <v>EUROSTAT</v>
      </c>
      <c r="W4" s="309" t="str">
        <f>DE!$C$4</f>
        <v>BMWi</v>
      </c>
      <c r="X4" s="309" t="str">
        <f>DE!$D$4</f>
        <v>BMWi</v>
      </c>
      <c r="Y4" s="85" t="str">
        <f>DE!$E$4</f>
        <v>entsoe</v>
      </c>
      <c r="Z4" s="421" t="str">
        <f>DE!$F$4</f>
        <v>entsoe</v>
      </c>
      <c r="AA4" s="255" t="str">
        <f>DK!$B$4</f>
        <v>EUROSTAT</v>
      </c>
      <c r="AB4" s="256" t="str">
        <f>DK!$C$4</f>
        <v>DEA</v>
      </c>
      <c r="AC4" s="258" t="str">
        <f>DK!$D$4</f>
        <v>DEA</v>
      </c>
      <c r="AD4" s="258" t="str">
        <f>DK!$E$4</f>
        <v>entsoe</v>
      </c>
      <c r="AE4" s="257" t="str">
        <f>DK!$F$4</f>
        <v>entsoe</v>
      </c>
      <c r="AF4" s="216" t="str">
        <f>ES!$B$4</f>
        <v>EUROSTAT</v>
      </c>
      <c r="AG4" s="217" t="str">
        <f>ES!$C$4</f>
        <v>REE</v>
      </c>
      <c r="AH4" s="85" t="str">
        <f>ES!$D$4</f>
        <v>REE</v>
      </c>
      <c r="AI4" s="85" t="str">
        <f>ES!$E$4</f>
        <v>entsoe</v>
      </c>
      <c r="AJ4" s="421" t="str">
        <f>ES!$F$4</f>
        <v>entsoe</v>
      </c>
      <c r="AK4" s="255" t="str">
        <f>FR!$B$4</f>
        <v>EUROSTAT</v>
      </c>
      <c r="AL4" s="256" t="str">
        <f>FR!$C$4</f>
        <v>RTE</v>
      </c>
      <c r="AM4" s="258" t="str">
        <f>FR!$D$4</f>
        <v>RTE</v>
      </c>
      <c r="AN4" s="258" t="str">
        <f>FR!$E$4</f>
        <v>entsoe</v>
      </c>
      <c r="AO4" s="257" t="str">
        <f>FR!$F$4</f>
        <v>entsoe</v>
      </c>
      <c r="AP4" s="216" t="str">
        <f>LU!$B$4</f>
        <v>EUROSTAT</v>
      </c>
      <c r="AQ4" s="217" t="str">
        <f>LU!$C$4</f>
        <v>ILR</v>
      </c>
      <c r="AR4" s="85" t="str">
        <f>LU!$D$4</f>
        <v>ILR</v>
      </c>
      <c r="AS4" s="85" t="str">
        <f>LU!$E$4</f>
        <v>entsoe</v>
      </c>
      <c r="AT4" s="421" t="str">
        <f>LU!$F$4</f>
        <v>entsoe</v>
      </c>
      <c r="AU4" s="255" t="str">
        <f>NL!$B$4</f>
        <v>EUROSTAT</v>
      </c>
      <c r="AV4" s="256" t="str">
        <f>NL!$C$4</f>
        <v>Tennet</v>
      </c>
      <c r="AW4" s="258" t="str">
        <f>NL!$D$4</f>
        <v>Tennet</v>
      </c>
      <c r="AX4" s="258" t="str">
        <f>NL!$E$4</f>
        <v>entsoe</v>
      </c>
      <c r="AY4" s="257" t="str">
        <f>NL!$F$4</f>
        <v>entsoe</v>
      </c>
      <c r="AZ4" s="216" t="str">
        <f>PL!$B$4</f>
        <v>EUROSTAT</v>
      </c>
      <c r="BA4" s="217">
        <f>PL!$C$4</f>
        <v>0</v>
      </c>
      <c r="BB4" s="85" t="str">
        <f>PL!$D$4</f>
        <v>cyre.pl</v>
      </c>
      <c r="BC4" s="85" t="str">
        <f>PL!$E$4</f>
        <v>entsoe</v>
      </c>
      <c r="BD4" s="421" t="str">
        <f>PL!$F$4</f>
        <v>entsoe</v>
      </c>
    </row>
    <row r="5" spans="1:56" x14ac:dyDescent="0.25">
      <c r="A5" s="219" t="s">
        <v>1305</v>
      </c>
      <c r="B5" s="239">
        <f>AT!$B$5</f>
        <v>8171</v>
      </c>
      <c r="C5" s="240">
        <f>AT!$C$5</f>
        <v>7561.2890000000007</v>
      </c>
      <c r="D5" s="386">
        <f>AT!$D$5</f>
        <v>7243.634</v>
      </c>
      <c r="E5" s="386">
        <f>AT!$E$5</f>
        <v>7700</v>
      </c>
      <c r="F5" s="386">
        <f>AT!$F$5</f>
        <v>7800</v>
      </c>
      <c r="G5" s="239">
        <f>BE!$B$5</f>
        <v>14837</v>
      </c>
      <c r="H5" s="240" t="str">
        <f>BE!$C$5</f>
        <v>-</v>
      </c>
      <c r="I5" s="240">
        <f>BE!$D$5</f>
        <v>11567</v>
      </c>
      <c r="J5" s="258">
        <f>BE!$E$5</f>
        <v>12800</v>
      </c>
      <c r="K5" s="258">
        <f>BE!$F$5</f>
        <v>13430</v>
      </c>
      <c r="L5" s="239">
        <f>CH!$B$5</f>
        <v>4237</v>
      </c>
      <c r="M5" s="240">
        <f>CH!$C$5</f>
        <v>3853</v>
      </c>
      <c r="N5" s="240">
        <f>CH!$D$5</f>
        <v>3955</v>
      </c>
      <c r="O5" s="240">
        <f>CH!$E$5</f>
        <v>3300</v>
      </c>
      <c r="P5" s="418">
        <f>CH!$F$5</f>
        <v>3300</v>
      </c>
      <c r="Q5" s="239">
        <f>CZ!$B$5</f>
        <v>16501</v>
      </c>
      <c r="R5" s="240">
        <f>CZ!$C$5</f>
        <v>16447.599999999999</v>
      </c>
      <c r="S5" s="240">
        <f>CZ!$D$5</f>
        <v>17323</v>
      </c>
      <c r="T5" s="240">
        <f>CZ!$E$5</f>
        <v>13700</v>
      </c>
      <c r="U5" s="241">
        <f>CZ!$F$5</f>
        <v>14070</v>
      </c>
      <c r="V5" s="322">
        <f>DE!$B$5</f>
        <v>103436</v>
      </c>
      <c r="W5" s="240">
        <f>DE!$C$5</f>
        <v>94614.6</v>
      </c>
      <c r="X5" s="240">
        <f>DE!$D$5</f>
        <v>100162.1</v>
      </c>
      <c r="Y5" s="240">
        <f>DE!$E$5</f>
        <v>96270</v>
      </c>
      <c r="Z5" s="418">
        <f>DE!$F$5</f>
        <v>95220</v>
      </c>
      <c r="AA5" s="239">
        <f>DK!$B$5</f>
        <v>8157</v>
      </c>
      <c r="AB5" s="240">
        <f>DK!$C$5</f>
        <v>7581.4</v>
      </c>
      <c r="AC5" s="240" t="str">
        <f>DK!$D$5</f>
        <v>-</v>
      </c>
      <c r="AD5" s="240">
        <f>DK!$E$5</f>
        <v>6310</v>
      </c>
      <c r="AE5" s="241">
        <f>DK!$F$5</f>
        <v>4650</v>
      </c>
      <c r="AF5" s="239">
        <f>ES!$B$5</f>
        <v>56770</v>
      </c>
      <c r="AG5" s="240">
        <f>ES!$C$5</f>
        <v>50015.97</v>
      </c>
      <c r="AH5" s="240">
        <f>ES!$D$5</f>
        <v>49856.35</v>
      </c>
      <c r="AI5" s="240">
        <f>ES!$E$5</f>
        <v>50500</v>
      </c>
      <c r="AJ5" s="418">
        <f>ES!$F$5</f>
        <v>50390</v>
      </c>
      <c r="AK5" s="239">
        <f>FR!$B$5</f>
        <v>90330</v>
      </c>
      <c r="AL5" s="240">
        <f>FR!$C$5</f>
        <v>88279.83</v>
      </c>
      <c r="AM5" s="240">
        <f>FR!$D$5</f>
        <v>80731</v>
      </c>
      <c r="AN5" s="240">
        <f>FR!$E$5</f>
        <v>90500</v>
      </c>
      <c r="AO5" s="241">
        <f>FR!$F$5</f>
        <v>86100</v>
      </c>
      <c r="AP5" s="239">
        <f>LU!$B$5</f>
        <v>526</v>
      </c>
      <c r="AQ5" s="240">
        <f>LU!$C$5</f>
        <v>511.69499999999999</v>
      </c>
      <c r="AR5" s="240">
        <f>LU!$D$5</f>
        <v>509.745</v>
      </c>
      <c r="AS5" s="240">
        <f>LU!$E$5</f>
        <v>500</v>
      </c>
      <c r="AT5" s="418">
        <f>LU!$F$5</f>
        <v>500</v>
      </c>
      <c r="AU5" s="239">
        <f>NL!$B$5</f>
        <v>27005</v>
      </c>
      <c r="AV5" s="240">
        <f>NL!$C$5</f>
        <v>22736</v>
      </c>
      <c r="AW5" s="240">
        <f>NL!$D$5</f>
        <v>22235</v>
      </c>
      <c r="AX5" s="240">
        <f>NL!$E$5</f>
        <v>27860</v>
      </c>
      <c r="AY5" s="241">
        <f>NL!$F$5</f>
        <v>27250</v>
      </c>
      <c r="AZ5" s="239">
        <f>PL!$B$5</f>
        <v>30027</v>
      </c>
      <c r="BA5" s="240" t="str">
        <f>PL!$C$5</f>
        <v>-</v>
      </c>
      <c r="BB5" s="240">
        <f>PL!$D$5</f>
        <v>31086.7</v>
      </c>
      <c r="BC5" s="240">
        <f>PL!$E$5</f>
        <v>30140</v>
      </c>
      <c r="BD5" s="418">
        <f>PL!$F$5</f>
        <v>29250</v>
      </c>
    </row>
    <row r="6" spans="1:56" x14ac:dyDescent="0.25">
      <c r="A6" s="220" t="s">
        <v>1297</v>
      </c>
      <c r="B6" s="216">
        <f>AT!$B$6</f>
        <v>8171</v>
      </c>
      <c r="C6" s="85">
        <f>AT!$C$6</f>
        <v>7561.2890000000007</v>
      </c>
      <c r="D6" s="385">
        <f>AT!$D$6</f>
        <v>7243.634</v>
      </c>
      <c r="E6" s="385">
        <f>AT!$E$6</f>
        <v>7700</v>
      </c>
      <c r="F6" s="385">
        <f>AT!$F$6</f>
        <v>7800</v>
      </c>
      <c r="G6" s="255">
        <f>BE!$B$6</f>
        <v>8910</v>
      </c>
      <c r="H6" s="258" t="str">
        <f>BE!$C$6</f>
        <v>-</v>
      </c>
      <c r="I6" s="258">
        <f>BE!$D$6</f>
        <v>5641.2</v>
      </c>
      <c r="J6" s="258">
        <f>BE!$E$6</f>
        <v>8890</v>
      </c>
      <c r="K6" s="258">
        <f>BE!$F$6</f>
        <v>7500</v>
      </c>
      <c r="L6" s="216">
        <f>CH!$B$6</f>
        <v>959</v>
      </c>
      <c r="M6" s="85">
        <f>CH!$C$6</f>
        <v>575</v>
      </c>
      <c r="N6" s="85">
        <f>CH!$D$6</f>
        <v>622</v>
      </c>
      <c r="O6" s="85">
        <f>CH!$E$6</f>
        <v>100</v>
      </c>
      <c r="P6" s="421">
        <f>CH!$F$6</f>
        <v>100</v>
      </c>
      <c r="Q6" s="255">
        <f>CZ!$B$6</f>
        <v>12211</v>
      </c>
      <c r="R6" s="258">
        <f>CZ!$C$6</f>
        <v>12157.6</v>
      </c>
      <c r="S6" s="258">
        <f>CZ!$D$6</f>
        <v>13033</v>
      </c>
      <c r="T6" s="258">
        <f>CZ!$E$6</f>
        <v>10100</v>
      </c>
      <c r="U6" s="257">
        <f>CZ!$F$6</f>
        <v>10350</v>
      </c>
      <c r="V6" s="212">
        <f>DE!$B$6</f>
        <v>91368</v>
      </c>
      <c r="W6" s="85">
        <f>DE!$C$6</f>
        <v>81918.600000000006</v>
      </c>
      <c r="X6" s="85">
        <f>DE!$D$6</f>
        <v>87466.1</v>
      </c>
      <c r="Y6" s="85">
        <f>DE!$E$6</f>
        <v>84220</v>
      </c>
      <c r="Z6" s="421">
        <f>DE!$F$6</f>
        <v>83150</v>
      </c>
      <c r="AA6" s="255">
        <f>DK!$B$6</f>
        <v>8157</v>
      </c>
      <c r="AB6" s="258">
        <f>DK!$C$6</f>
        <v>7581.4</v>
      </c>
      <c r="AC6" s="258" t="str">
        <f>DK!$D$6</f>
        <v>-</v>
      </c>
      <c r="AD6" s="258">
        <f>DK!$E$6</f>
        <v>6310</v>
      </c>
      <c r="AE6" s="257">
        <f>DK!$F$6</f>
        <v>4650</v>
      </c>
      <c r="AF6" s="216">
        <f>ES!$B$6</f>
        <v>49786</v>
      </c>
      <c r="AG6" s="85">
        <f>ES!$C$6</f>
        <v>42149.5</v>
      </c>
      <c r="AH6" s="85">
        <f>ES!$D$6</f>
        <v>41989.88</v>
      </c>
      <c r="AI6" s="85">
        <f>ES!$E$6</f>
        <v>43000</v>
      </c>
      <c r="AJ6" s="421">
        <f>ES!$F$6</f>
        <v>42810</v>
      </c>
      <c r="AK6" s="255">
        <f>FR!$B$6</f>
        <v>27200</v>
      </c>
      <c r="AL6" s="258">
        <f>FR!$C$6</f>
        <v>25149.83</v>
      </c>
      <c r="AM6" s="258">
        <f>FR!$D$6</f>
        <v>17601</v>
      </c>
      <c r="AN6" s="258">
        <f>FR!$E$6</f>
        <v>27400</v>
      </c>
      <c r="AO6" s="257">
        <f>FR!$F$6</f>
        <v>23000</v>
      </c>
      <c r="AP6" s="216">
        <f>LU!$B$6</f>
        <v>526</v>
      </c>
      <c r="AQ6" s="85">
        <f>LU!$C$6</f>
        <v>511.69499999999999</v>
      </c>
      <c r="AR6" s="85">
        <f>LU!$D$6</f>
        <v>509.745</v>
      </c>
      <c r="AS6" s="85">
        <f>LU!$E$6</f>
        <v>500</v>
      </c>
      <c r="AT6" s="421">
        <f>LU!$F$6</f>
        <v>500</v>
      </c>
      <c r="AU6" s="255">
        <f>NL!$B$6</f>
        <v>26520</v>
      </c>
      <c r="AV6" s="258">
        <f>NL!$C$6</f>
        <v>22244</v>
      </c>
      <c r="AW6" s="258">
        <f>NL!$D$6</f>
        <v>21743</v>
      </c>
      <c r="AX6" s="258">
        <f>NL!$E$6</f>
        <v>27370</v>
      </c>
      <c r="AY6" s="257">
        <f>NL!$F$6</f>
        <v>26760</v>
      </c>
      <c r="AZ6" s="216">
        <f>PL!$B$6</f>
        <v>30027</v>
      </c>
      <c r="BA6" s="85" t="str">
        <f>PL!$C$6</f>
        <v>-</v>
      </c>
      <c r="BB6" s="85">
        <f>PL!$D$6</f>
        <v>31086.7</v>
      </c>
      <c r="BC6" s="85">
        <f>PL!$E$6</f>
        <v>30140</v>
      </c>
      <c r="BD6" s="421">
        <f>PL!$F$6</f>
        <v>29250</v>
      </c>
    </row>
    <row r="7" spans="1:56" x14ac:dyDescent="0.25">
      <c r="A7" s="221" t="s">
        <v>1298</v>
      </c>
      <c r="B7" s="216" t="str">
        <f>AT!$B$7</f>
        <v>-</v>
      </c>
      <c r="C7" s="85">
        <f>AT!$C$7</f>
        <v>0</v>
      </c>
      <c r="D7" s="385">
        <f>AT!$D$7</f>
        <v>0</v>
      </c>
      <c r="E7" s="385">
        <f>AT!$E$7</f>
        <v>0</v>
      </c>
      <c r="F7" s="385">
        <f>AT!$F$7</f>
        <v>0</v>
      </c>
      <c r="G7" s="255" t="str">
        <f>BE!$B$7</f>
        <v>-</v>
      </c>
      <c r="H7" s="258" t="str">
        <f>BE!$C$7</f>
        <v>-</v>
      </c>
      <c r="I7" s="258" t="str">
        <f>BE!$D$7</f>
        <v>-</v>
      </c>
      <c r="J7" s="258">
        <f>BE!$E$7</f>
        <v>0</v>
      </c>
      <c r="K7" s="258">
        <f>BE!$F$7</f>
        <v>0</v>
      </c>
      <c r="L7" s="216" t="str">
        <f>CH!$B$7</f>
        <v>-</v>
      </c>
      <c r="M7" s="85" t="str">
        <f>CH!$C$7</f>
        <v>-</v>
      </c>
      <c r="N7" s="85" t="str">
        <f>CH!$D$7</f>
        <v>-</v>
      </c>
      <c r="O7" s="85">
        <f>CH!$E$7</f>
        <v>0</v>
      </c>
      <c r="P7" s="421">
        <f>CH!$F$7</f>
        <v>0</v>
      </c>
      <c r="Q7" s="255" t="str">
        <f>CZ!$B$7</f>
        <v>-</v>
      </c>
      <c r="R7" s="258" t="str">
        <f>CZ!$C$7</f>
        <v>-</v>
      </c>
      <c r="S7" s="258" t="str">
        <f>CZ!$D$7</f>
        <v>-</v>
      </c>
      <c r="T7" s="258">
        <f>CZ!$E$7</f>
        <v>7800</v>
      </c>
      <c r="U7" s="257">
        <f>CZ!$F$7</f>
        <v>7630</v>
      </c>
      <c r="V7" s="212" t="str">
        <f>DE!$B$7</f>
        <v>-</v>
      </c>
      <c r="W7" s="85">
        <f>DE!$C$7</f>
        <v>23107.1</v>
      </c>
      <c r="X7" s="85">
        <f>DE!$D$7</f>
        <v>23319.3</v>
      </c>
      <c r="Y7" s="85">
        <f>DE!$E$7</f>
        <v>21280</v>
      </c>
      <c r="Z7" s="421">
        <f>DE!$F$7</f>
        <v>21240</v>
      </c>
      <c r="AA7" s="255" t="str">
        <f>DK!$B$7</f>
        <v>-</v>
      </c>
      <c r="AB7" s="258" t="str">
        <f>DK!$C$7</f>
        <v>-</v>
      </c>
      <c r="AC7" s="258" t="str">
        <f>DK!$D$7</f>
        <v>-</v>
      </c>
      <c r="AD7" s="258">
        <f>DK!$E$7</f>
        <v>0</v>
      </c>
      <c r="AE7" s="257">
        <f>DK!$F$7</f>
        <v>0</v>
      </c>
      <c r="AF7" s="216" t="str">
        <f>ES!$B$7</f>
        <v>-</v>
      </c>
      <c r="AG7" s="465">
        <f>ES!$C$7</f>
        <v>11641.67</v>
      </c>
      <c r="AH7" s="465">
        <f>ES!$D$7</f>
        <v>11482.28</v>
      </c>
      <c r="AI7" s="85">
        <f>ES!$E$7</f>
        <v>1200</v>
      </c>
      <c r="AJ7" s="421">
        <f>ES!$F$7</f>
        <v>3000</v>
      </c>
      <c r="AK7" s="255" t="str">
        <f>FR!$B$7</f>
        <v>-</v>
      </c>
      <c r="AL7" s="258" t="str">
        <f>FR!$C$7</f>
        <v>-</v>
      </c>
      <c r="AM7" s="258">
        <f>FR!$D$7</f>
        <v>4810</v>
      </c>
      <c r="AN7" s="258">
        <f>FR!$E$7</f>
        <v>0</v>
      </c>
      <c r="AO7" s="257">
        <f>FR!$F$7</f>
        <v>0</v>
      </c>
      <c r="AP7" s="216" t="str">
        <f>LU!$B$7</f>
        <v>-</v>
      </c>
      <c r="AQ7" s="85" t="str">
        <f>LU!$C$7</f>
        <v>-</v>
      </c>
      <c r="AR7" s="85" t="str">
        <f>LU!$D$7</f>
        <v>-</v>
      </c>
      <c r="AS7" s="85">
        <f>LU!$E$7</f>
        <v>0</v>
      </c>
      <c r="AT7" s="421">
        <f>LU!$F$7</f>
        <v>0</v>
      </c>
      <c r="AU7" s="255" t="str">
        <f>NL!$B$7</f>
        <v>-</v>
      </c>
      <c r="AV7" s="258">
        <f>NL!$C$7</f>
        <v>5874</v>
      </c>
      <c r="AW7" s="258">
        <f>NL!$D$7</f>
        <v>5838</v>
      </c>
      <c r="AX7" s="258">
        <f>NL!$E$7</f>
        <v>0</v>
      </c>
      <c r="AY7" s="257">
        <f>NL!$F$7</f>
        <v>0</v>
      </c>
      <c r="AZ7" s="216" t="str">
        <f>PL!$B$7</f>
        <v>-</v>
      </c>
      <c r="BA7" s="85" t="str">
        <f>PL!$C$7</f>
        <v>-</v>
      </c>
      <c r="BB7" s="85">
        <f>PL!$D$7</f>
        <v>9220.5</v>
      </c>
      <c r="BC7" s="85">
        <f>PL!$E$7</f>
        <v>8720</v>
      </c>
      <c r="BD7" s="421">
        <f>PL!$F$7</f>
        <v>8580</v>
      </c>
    </row>
    <row r="8" spans="1:56" x14ac:dyDescent="0.25">
      <c r="A8" s="221" t="s">
        <v>1299</v>
      </c>
      <c r="B8" s="216" t="str">
        <f>AT!$B$8</f>
        <v>-</v>
      </c>
      <c r="C8" s="85">
        <f>AT!$C$8</f>
        <v>1171</v>
      </c>
      <c r="D8" s="385">
        <f>AT!$D$8</f>
        <v>1171</v>
      </c>
      <c r="E8" s="385">
        <f>AT!$E$8</f>
        <v>0</v>
      </c>
      <c r="F8" s="385">
        <f>AT!$F$8</f>
        <v>0</v>
      </c>
      <c r="G8" s="255" t="str">
        <f>BE!$B$8</f>
        <v>-</v>
      </c>
      <c r="H8" s="258" t="str">
        <f>BE!$C$8</f>
        <v>-</v>
      </c>
      <c r="I8" s="258" t="str">
        <f>BE!$D$8</f>
        <v>-</v>
      </c>
      <c r="J8" s="258">
        <f>BE!$E$8</f>
        <v>670</v>
      </c>
      <c r="K8" s="258">
        <f>BE!$F$8</f>
        <v>410</v>
      </c>
      <c r="L8" s="216" t="str">
        <f>CH!$B$8</f>
        <v>-</v>
      </c>
      <c r="M8" s="85" t="str">
        <f>CH!$C$8</f>
        <v>-</v>
      </c>
      <c r="N8" s="85" t="str">
        <f>CH!$D$8</f>
        <v>-</v>
      </c>
      <c r="O8" s="85">
        <f>CH!$E$8</f>
        <v>0</v>
      </c>
      <c r="P8" s="421">
        <f>CH!$F$8</f>
        <v>0</v>
      </c>
      <c r="Q8" s="255" t="str">
        <f>CZ!$B$8</f>
        <v>-</v>
      </c>
      <c r="R8" s="258" t="str">
        <f>CZ!$C$8</f>
        <v>-</v>
      </c>
      <c r="S8" s="258" t="str">
        <f>CZ!$D$8</f>
        <v>-</v>
      </c>
      <c r="T8" s="258">
        <f>CZ!$E$8</f>
        <v>1500</v>
      </c>
      <c r="U8" s="257">
        <f>CZ!$F$8</f>
        <v>1250</v>
      </c>
      <c r="V8" s="212" t="str">
        <f>DE!$B$8</f>
        <v>-</v>
      </c>
      <c r="W8" s="85">
        <f>DE!$C$8</f>
        <v>29179.600000000002</v>
      </c>
      <c r="X8" s="85">
        <f>DE!$D$8</f>
        <v>34377.699999999997</v>
      </c>
      <c r="Y8" s="85">
        <f>DE!$E$8</f>
        <v>31080</v>
      </c>
      <c r="Z8" s="421">
        <f>DE!$F$8</f>
        <v>30000</v>
      </c>
      <c r="AA8" s="255" t="str">
        <f>DK!$B$8</f>
        <v>-</v>
      </c>
      <c r="AB8" s="258" t="str">
        <f>DK!$C$8</f>
        <v>-</v>
      </c>
      <c r="AC8" s="258" t="str">
        <f>DK!$D$8</f>
        <v>-</v>
      </c>
      <c r="AD8" s="258">
        <f>DK!$E$8</f>
        <v>1950</v>
      </c>
      <c r="AE8" s="257">
        <f>DK!$F$8</f>
        <v>2410</v>
      </c>
      <c r="AF8" s="216" t="str">
        <f>ES!$B$8</f>
        <v>-</v>
      </c>
      <c r="AG8" s="466"/>
      <c r="AH8" s="466"/>
      <c r="AI8" s="85">
        <f>ES!$E$8</f>
        <v>9900</v>
      </c>
      <c r="AJ8" s="421">
        <f>ES!$F$8</f>
        <v>7510</v>
      </c>
      <c r="AK8" s="255" t="str">
        <f>FR!$B$8</f>
        <v>-</v>
      </c>
      <c r="AL8" s="258" t="str">
        <f>FR!$C$8</f>
        <v>-</v>
      </c>
      <c r="AM8" s="258" t="str">
        <f>FR!$D$8</f>
        <v>-</v>
      </c>
      <c r="AN8" s="258">
        <f>FR!$E$8</f>
        <v>7600</v>
      </c>
      <c r="AO8" s="257">
        <f>FR!$F$8</f>
        <v>5200</v>
      </c>
      <c r="AP8" s="216" t="str">
        <f>LU!$B$8</f>
        <v>-</v>
      </c>
      <c r="AQ8" s="85" t="str">
        <f>LU!$C$8</f>
        <v>-</v>
      </c>
      <c r="AR8" s="85" t="str">
        <f>LU!$D$8</f>
        <v>-</v>
      </c>
      <c r="AS8" s="85">
        <f>LU!$E$8</f>
        <v>0</v>
      </c>
      <c r="AT8" s="421">
        <f>LU!$F$8</f>
        <v>0</v>
      </c>
      <c r="AU8" s="255" t="str">
        <f>NL!$B$8</f>
        <v>-</v>
      </c>
      <c r="AV8" s="258"/>
      <c r="AW8" s="258"/>
      <c r="AX8" s="258">
        <f>NL!$E$8</f>
        <v>4890</v>
      </c>
      <c r="AY8" s="257">
        <f>NL!$F$8</f>
        <v>5720</v>
      </c>
      <c r="AZ8" s="216" t="str">
        <f>PL!$B$8</f>
        <v>-</v>
      </c>
      <c r="BA8" s="85" t="str">
        <f>PL!$C$8</f>
        <v>-</v>
      </c>
      <c r="BB8" s="85">
        <f>PL!$D$8</f>
        <v>20291.099999999999</v>
      </c>
      <c r="BC8" s="85">
        <f>PL!$E$8</f>
        <v>20690</v>
      </c>
      <c r="BD8" s="421">
        <f>PL!$F$8</f>
        <v>19750</v>
      </c>
    </row>
    <row r="9" spans="1:56" x14ac:dyDescent="0.25">
      <c r="A9" s="222" t="s">
        <v>1300</v>
      </c>
      <c r="B9" s="216" t="str">
        <f>AT!$B$9</f>
        <v>-</v>
      </c>
      <c r="C9" s="85">
        <f>AT!$C$9</f>
        <v>414</v>
      </c>
      <c r="D9" s="385">
        <f>AT!$D$9</f>
        <v>414</v>
      </c>
      <c r="E9" s="385" t="str">
        <f>AT!$E$9</f>
        <v>-</v>
      </c>
      <c r="F9" s="385" t="str">
        <f>AT!$F$9</f>
        <v>-</v>
      </c>
      <c r="G9" s="255" t="str">
        <f>BE!$B$9</f>
        <v>-</v>
      </c>
      <c r="H9" s="258" t="str">
        <f>BE!$C$9</f>
        <v>-</v>
      </c>
      <c r="I9" s="258">
        <f>BE!$D$9</f>
        <v>470</v>
      </c>
      <c r="J9" s="258" t="str">
        <f>BE!$E$9</f>
        <v>-</v>
      </c>
      <c r="K9" s="258" t="str">
        <f>BE!$F$9</f>
        <v>-</v>
      </c>
      <c r="L9" s="216" t="str">
        <f>CH!$B$9</f>
        <v>-</v>
      </c>
      <c r="M9" s="85" t="str">
        <f>CH!$C$9</f>
        <v>-</v>
      </c>
      <c r="N9" s="85" t="str">
        <f>CH!$D$9</f>
        <v>-</v>
      </c>
      <c r="O9" s="85" t="str">
        <f>CH!$E$9</f>
        <v>-</v>
      </c>
      <c r="P9" s="421" t="str">
        <f>CH!$F$9</f>
        <v>-</v>
      </c>
      <c r="Q9" s="255" t="str">
        <f>CZ!$B$9</f>
        <v>-</v>
      </c>
      <c r="R9" s="258" t="str">
        <f>CZ!$C$9</f>
        <v>-</v>
      </c>
      <c r="S9" s="258" t="str">
        <f>CZ!$D$9</f>
        <v>-</v>
      </c>
      <c r="T9" s="258" t="str">
        <f>CZ!$E$9</f>
        <v>-</v>
      </c>
      <c r="U9" s="257" t="str">
        <f>CZ!$F$9</f>
        <v>-</v>
      </c>
      <c r="V9" s="212" t="str">
        <f>DE!$B$9</f>
        <v>-</v>
      </c>
      <c r="W9" s="85" t="str">
        <f>DE!$C$9</f>
        <v>-</v>
      </c>
      <c r="X9" s="85" t="str">
        <f>DE!$D$9</f>
        <v>-</v>
      </c>
      <c r="Y9" s="85" t="str">
        <f>DE!$E$9</f>
        <v>-</v>
      </c>
      <c r="Z9" s="421" t="str">
        <f>DE!$F$9</f>
        <v>-</v>
      </c>
      <c r="AA9" s="255" t="str">
        <f>DK!$B$9</f>
        <v>-</v>
      </c>
      <c r="AB9" s="258" t="str">
        <f>DK!$C$9</f>
        <v>-</v>
      </c>
      <c r="AC9" s="258" t="str">
        <f>DK!$D$9</f>
        <v>-</v>
      </c>
      <c r="AD9" s="258" t="str">
        <f>DK!$E$9</f>
        <v>-</v>
      </c>
      <c r="AE9" s="257" t="str">
        <f>DK!$F$9</f>
        <v>-</v>
      </c>
      <c r="AF9" s="216" t="str">
        <f>ES!$B$9</f>
        <v>-</v>
      </c>
      <c r="AG9" s="85" t="str">
        <f>ES!$C$9</f>
        <v>-</v>
      </c>
      <c r="AH9" s="85" t="str">
        <f>ES!$D$9</f>
        <v>-</v>
      </c>
      <c r="AI9" s="85" t="str">
        <f>ES!$E$9</f>
        <v>-</v>
      </c>
      <c r="AJ9" s="421" t="str">
        <f>ES!$F$9</f>
        <v>-</v>
      </c>
      <c r="AK9" s="255" t="str">
        <f>FR!$B$9</f>
        <v>-</v>
      </c>
      <c r="AL9" s="258" t="str">
        <f>FR!$C$9</f>
        <v>-</v>
      </c>
      <c r="AM9" s="258" t="str">
        <f>FR!$D$9</f>
        <v>-</v>
      </c>
      <c r="AN9" s="258" t="str">
        <f>FR!$E$9</f>
        <v>-</v>
      </c>
      <c r="AO9" s="257" t="str">
        <f>FR!$F$9</f>
        <v>-</v>
      </c>
      <c r="AP9" s="216" t="str">
        <f>LU!$B$9</f>
        <v>-</v>
      </c>
      <c r="AQ9" s="85" t="str">
        <f>LU!$C$9</f>
        <v>-</v>
      </c>
      <c r="AR9" s="85" t="str">
        <f>LU!$D$9</f>
        <v>-</v>
      </c>
      <c r="AS9" s="85" t="str">
        <f>LU!$E$9</f>
        <v>-</v>
      </c>
      <c r="AT9" s="421" t="str">
        <f>LU!$F$9</f>
        <v>-</v>
      </c>
      <c r="AU9" s="255" t="str">
        <f>NL!$B$9</f>
        <v>-</v>
      </c>
      <c r="AV9" s="258" t="str">
        <f>NL!$C$9</f>
        <v>-</v>
      </c>
      <c r="AW9" s="258" t="str">
        <f>NL!$D$9</f>
        <v>-</v>
      </c>
      <c r="AX9" s="258" t="str">
        <f>NL!$E$9</f>
        <v>-</v>
      </c>
      <c r="AY9" s="257" t="str">
        <f>NL!$F$9</f>
        <v>-</v>
      </c>
      <c r="AZ9" s="216" t="str">
        <f>PL!$B$9</f>
        <v>-</v>
      </c>
      <c r="BA9" s="85" t="str">
        <f>PL!$C$9</f>
        <v>-</v>
      </c>
      <c r="BB9" s="85" t="str">
        <f>PL!$D$9</f>
        <v>-</v>
      </c>
      <c r="BC9" s="85" t="str">
        <f>PL!$E$9</f>
        <v>-</v>
      </c>
      <c r="BD9" s="421" t="str">
        <f>PL!$F$9</f>
        <v>-</v>
      </c>
    </row>
    <row r="10" spans="1:56" x14ac:dyDescent="0.25">
      <c r="A10" s="221" t="s">
        <v>1301</v>
      </c>
      <c r="B10" s="216" t="str">
        <f>AT!$B$10</f>
        <v>-</v>
      </c>
      <c r="C10" s="85">
        <f>AT!$C$10</f>
        <v>360.43600000000004</v>
      </c>
      <c r="D10" s="385">
        <f>AT!$D$10</f>
        <v>333.73599999999999</v>
      </c>
      <c r="E10" s="385">
        <f>AT!$E$10</f>
        <v>0</v>
      </c>
      <c r="F10" s="385">
        <f>AT!$F$10</f>
        <v>0</v>
      </c>
      <c r="G10" s="255" t="str">
        <f>BE!$B$10</f>
        <v>-</v>
      </c>
      <c r="H10" s="258" t="str">
        <f>BE!$C$10</f>
        <v>-</v>
      </c>
      <c r="I10" s="258">
        <f>BE!$D$10</f>
        <v>224.19999999999996</v>
      </c>
      <c r="J10" s="258">
        <f>BE!$E$10</f>
        <v>370</v>
      </c>
      <c r="K10" s="258">
        <f>BE!$F$10</f>
        <v>210</v>
      </c>
      <c r="L10" s="216" t="str">
        <f>CH!$B$10</f>
        <v>-</v>
      </c>
      <c r="M10" s="85" t="str">
        <f>CH!$C$10</f>
        <v>-</v>
      </c>
      <c r="N10" s="85" t="str">
        <f>CH!$D$10</f>
        <v>-</v>
      </c>
      <c r="O10" s="85">
        <f>CH!$E$10</f>
        <v>0</v>
      </c>
      <c r="P10" s="421">
        <f>CH!$F$10</f>
        <v>0</v>
      </c>
      <c r="Q10" s="255" t="str">
        <f>CZ!$B$10</f>
        <v>-</v>
      </c>
      <c r="R10" s="258" t="str">
        <f>CZ!$C$10</f>
        <v>-</v>
      </c>
      <c r="S10" s="258" t="str">
        <f>CZ!$D$10</f>
        <v>-</v>
      </c>
      <c r="T10" s="258">
        <f>CZ!$E$10</f>
        <v>0</v>
      </c>
      <c r="U10" s="257">
        <f>CZ!$F$10</f>
        <v>40</v>
      </c>
      <c r="V10" s="212" t="str">
        <f>DE!$B$10</f>
        <v>-</v>
      </c>
      <c r="W10" s="85">
        <f>DE!$C$10</f>
        <v>2905.9</v>
      </c>
      <c r="X10" s="85">
        <f>DE!$D$10</f>
        <v>2874.2999999999997</v>
      </c>
      <c r="Y10" s="85">
        <f>DE!$E$10</f>
        <v>3840</v>
      </c>
      <c r="Z10" s="421">
        <f>DE!$F$10</f>
        <v>3450</v>
      </c>
      <c r="AA10" s="255" t="str">
        <f>DK!$B$10</f>
        <v>-</v>
      </c>
      <c r="AB10" s="258" t="str">
        <f>DK!$C$10</f>
        <v>-</v>
      </c>
      <c r="AC10" s="258" t="str">
        <f>DK!$D$10</f>
        <v>-</v>
      </c>
      <c r="AD10" s="258">
        <f>DK!$E$10</f>
        <v>730</v>
      </c>
      <c r="AE10" s="257">
        <f>DK!$F$10</f>
        <v>50</v>
      </c>
      <c r="AF10" s="216" t="str">
        <f>ES!$B$10</f>
        <v>-</v>
      </c>
      <c r="AG10" s="85">
        <f>ES!$C$10</f>
        <v>3308.8199999999997</v>
      </c>
      <c r="AH10" s="85">
        <f>ES!$D$10</f>
        <v>3308.59</v>
      </c>
      <c r="AI10" s="85">
        <f>ES!$E$10</f>
        <v>0</v>
      </c>
      <c r="AJ10" s="421">
        <f>ES!$F$10</f>
        <v>0</v>
      </c>
      <c r="AK10" s="255" t="str">
        <f>FR!$B$10</f>
        <v>-</v>
      </c>
      <c r="AL10" s="258" t="str">
        <f>FR!$C$10</f>
        <v>-</v>
      </c>
      <c r="AM10" s="258">
        <f>FR!$D$10</f>
        <v>6670</v>
      </c>
      <c r="AN10" s="258">
        <f>FR!$E$10</f>
        <v>10100</v>
      </c>
      <c r="AO10" s="257">
        <f>FR!$F$10</f>
        <v>6700</v>
      </c>
      <c r="AP10" s="216" t="str">
        <f>LU!$B$10</f>
        <v>-</v>
      </c>
      <c r="AQ10" s="85" t="str">
        <f>LU!$C$10</f>
        <v>-</v>
      </c>
      <c r="AR10" s="85" t="str">
        <f>LU!$D$10</f>
        <v>-</v>
      </c>
      <c r="AS10" s="85">
        <f>LU!$E$10</f>
        <v>0</v>
      </c>
      <c r="AT10" s="421">
        <f>LU!$F$10</f>
        <v>0</v>
      </c>
      <c r="AU10" s="255" t="str">
        <f>NL!$B$10</f>
        <v>-</v>
      </c>
      <c r="AV10" s="258" t="str">
        <f>NL!$C$10</f>
        <v>-</v>
      </c>
      <c r="AW10" s="258" t="str">
        <f>NL!$D$10</f>
        <v>-</v>
      </c>
      <c r="AX10" s="258">
        <f>NL!$E$10</f>
        <v>260</v>
      </c>
      <c r="AY10" s="257">
        <f>NL!$F$10</f>
        <v>0</v>
      </c>
      <c r="AZ10" s="216" t="str">
        <f>PL!$B$10</f>
        <v>-</v>
      </c>
      <c r="BA10" s="85" t="str">
        <f>PL!$C$10</f>
        <v>-</v>
      </c>
      <c r="BB10" s="85" t="str">
        <f>PL!$D$10</f>
        <v>-</v>
      </c>
      <c r="BC10" s="85">
        <f>PL!$E$10</f>
        <v>0</v>
      </c>
      <c r="BD10" s="421">
        <f>PL!$F$10</f>
        <v>0</v>
      </c>
    </row>
    <row r="11" spans="1:56" x14ac:dyDescent="0.25">
      <c r="A11" s="221" t="s">
        <v>1302</v>
      </c>
      <c r="B11" s="216" t="str">
        <f>AT!$B$11</f>
        <v>-</v>
      </c>
      <c r="C11" s="85">
        <f>AT!$C$11</f>
        <v>5119.1130000000003</v>
      </c>
      <c r="D11" s="385">
        <f>AT!$D$11</f>
        <v>4888.6580000000004</v>
      </c>
      <c r="E11" s="385">
        <f>AT!$E$11</f>
        <v>0</v>
      </c>
      <c r="F11" s="385">
        <f>AT!$F$11</f>
        <v>0</v>
      </c>
      <c r="G11" s="255" t="str">
        <f>BE!$B$11</f>
        <v>-</v>
      </c>
      <c r="H11" s="258" t="str">
        <f>BE!$C$11</f>
        <v>-</v>
      </c>
      <c r="I11" s="258">
        <f>BE!$D$11</f>
        <v>4632</v>
      </c>
      <c r="J11" s="258">
        <f>BE!$E$11</f>
        <v>7850</v>
      </c>
      <c r="K11" s="258">
        <f>BE!$F$11</f>
        <v>6880</v>
      </c>
      <c r="L11" s="216" t="str">
        <f>CH!$B$11</f>
        <v>-</v>
      </c>
      <c r="M11" s="85" t="str">
        <f>CH!$C$11</f>
        <v>-</v>
      </c>
      <c r="N11" s="85" t="str">
        <f>CH!$D$11</f>
        <v>-</v>
      </c>
      <c r="O11" s="85">
        <f>CH!$E$11</f>
        <v>100</v>
      </c>
      <c r="P11" s="421">
        <f>CH!$F$11</f>
        <v>100</v>
      </c>
      <c r="Q11" s="255" t="str">
        <f>CZ!$B$11</f>
        <v>-</v>
      </c>
      <c r="R11" s="258">
        <f>CZ!$C$11</f>
        <v>1338.1</v>
      </c>
      <c r="S11" s="258">
        <f>CZ!$D$11</f>
        <v>2196.3000000000002</v>
      </c>
      <c r="T11" s="258">
        <f>CZ!$E$11</f>
        <v>600</v>
      </c>
      <c r="U11" s="257">
        <f>CZ!$F$11</f>
        <v>1390</v>
      </c>
      <c r="V11" s="212" t="str">
        <f>DE!$B$11</f>
        <v>-</v>
      </c>
      <c r="W11" s="85">
        <f>DE!$C$11</f>
        <v>26726</v>
      </c>
      <c r="X11" s="85">
        <f>DE!$D$11</f>
        <v>26894.799999999999</v>
      </c>
      <c r="Y11" s="85">
        <f>DE!$E$11</f>
        <v>28020</v>
      </c>
      <c r="Z11" s="421">
        <f>DE!$F$11</f>
        <v>28460</v>
      </c>
      <c r="AA11" s="255" t="str">
        <f>DK!$B$11</f>
        <v>-</v>
      </c>
      <c r="AB11" s="258" t="str">
        <f>DK!$C$11</f>
        <v>-</v>
      </c>
      <c r="AC11" s="258" t="str">
        <f>DK!$D$11</f>
        <v>-</v>
      </c>
      <c r="AD11" s="258">
        <f>DK!$E$11</f>
        <v>2710</v>
      </c>
      <c r="AE11" s="257">
        <f>DK!$F$11</f>
        <v>2190</v>
      </c>
      <c r="AF11" s="216" t="str">
        <f>ES!$B$11</f>
        <v>-</v>
      </c>
      <c r="AG11" s="85">
        <f>ES!$C$11</f>
        <v>27199.01</v>
      </c>
      <c r="AH11" s="85">
        <f>ES!$D$11</f>
        <v>27199.01</v>
      </c>
      <c r="AI11" s="85">
        <f>ES!$E$11</f>
        <v>31900</v>
      </c>
      <c r="AJ11" s="421">
        <f>ES!$F$11</f>
        <v>31720</v>
      </c>
      <c r="AK11" s="255" t="str">
        <f>FR!$B$11</f>
        <v>-</v>
      </c>
      <c r="AL11" s="258" t="str">
        <f>FR!$C$11</f>
        <v>-</v>
      </c>
      <c r="AM11" s="258">
        <f>FR!$D$11</f>
        <v>6121</v>
      </c>
      <c r="AN11" s="258">
        <f>FR!$E$11</f>
        <v>9700</v>
      </c>
      <c r="AO11" s="257">
        <f>FR!$F$11</f>
        <v>5800</v>
      </c>
      <c r="AP11" s="216" t="str">
        <f>LU!$B$11</f>
        <v>-</v>
      </c>
      <c r="AQ11" s="85" t="str">
        <f>LU!$C$11</f>
        <v>-</v>
      </c>
      <c r="AR11" s="85" t="str">
        <f>LU!$D$11</f>
        <v>-</v>
      </c>
      <c r="AS11" s="85">
        <f>LU!$E$11</f>
        <v>500</v>
      </c>
      <c r="AT11" s="421">
        <f>LU!$F$11</f>
        <v>500</v>
      </c>
      <c r="AU11" s="255" t="str">
        <f>NL!$B$11</f>
        <v>-</v>
      </c>
      <c r="AV11" s="258">
        <f>NL!$C$11</f>
        <v>16370</v>
      </c>
      <c r="AW11" s="258">
        <f>NL!$D$11</f>
        <v>15905</v>
      </c>
      <c r="AX11" s="258">
        <f>NL!$E$11</f>
        <v>21000</v>
      </c>
      <c r="AY11" s="257">
        <f>NL!$F$11</f>
        <v>20060</v>
      </c>
      <c r="AZ11" s="216" t="str">
        <f>PL!$B$11</f>
        <v>-</v>
      </c>
      <c r="BA11" s="85" t="str">
        <f>PL!$C$11</f>
        <v>-</v>
      </c>
      <c r="BB11" s="85">
        <f>PL!$D$11</f>
        <v>927.2</v>
      </c>
      <c r="BC11" s="85">
        <f>PL!$E$11</f>
        <v>730</v>
      </c>
      <c r="BD11" s="421">
        <f>PL!$F$11</f>
        <v>920</v>
      </c>
    </row>
    <row r="12" spans="1:56" x14ac:dyDescent="0.25">
      <c r="A12" s="223" t="s">
        <v>1303</v>
      </c>
      <c r="B12" s="216" t="str">
        <f>AT!$B$12</f>
        <v>-</v>
      </c>
      <c r="C12" s="85" t="str">
        <f>AT!$C$12</f>
        <v>-</v>
      </c>
      <c r="D12" s="385" t="str">
        <f>AT!$D$12</f>
        <v>-</v>
      </c>
      <c r="E12" s="385" t="str">
        <f>AT!$E$12</f>
        <v>-</v>
      </c>
      <c r="F12" s="385" t="str">
        <f>AT!$F$12</f>
        <v>-</v>
      </c>
      <c r="G12" s="255" t="str">
        <f>BE!$B$12</f>
        <v>-</v>
      </c>
      <c r="H12" s="258" t="str">
        <f>BE!$C$12</f>
        <v>-</v>
      </c>
      <c r="I12" s="258">
        <f>BE!$D$12</f>
        <v>3489</v>
      </c>
      <c r="J12" s="258" t="str">
        <f>BE!$E$12</f>
        <v>-</v>
      </c>
      <c r="K12" s="258" t="str">
        <f>BE!$F$12</f>
        <v>-</v>
      </c>
      <c r="L12" s="216" t="str">
        <f>CH!$B$12</f>
        <v>-</v>
      </c>
      <c r="M12" s="85" t="str">
        <f>CH!$C$12</f>
        <v>-</v>
      </c>
      <c r="N12" s="85" t="str">
        <f>CH!$D$12</f>
        <v>-</v>
      </c>
      <c r="O12" s="85" t="str">
        <f>CH!$E$12</f>
        <v>-</v>
      </c>
      <c r="P12" s="421" t="str">
        <f>CH!$F$12</f>
        <v>-</v>
      </c>
      <c r="Q12" s="255" t="str">
        <f>CZ!$B$12</f>
        <v>-</v>
      </c>
      <c r="R12" s="258">
        <f>CZ!$C$12</f>
        <v>518</v>
      </c>
      <c r="S12" s="258">
        <f>CZ!$D$12</f>
        <v>1363</v>
      </c>
      <c r="T12" s="258" t="str">
        <f>CZ!$E$12</f>
        <v>-</v>
      </c>
      <c r="U12" s="257" t="str">
        <f>CZ!$F$12</f>
        <v>-</v>
      </c>
      <c r="V12" s="212" t="str">
        <f>DE!$B$12</f>
        <v>-</v>
      </c>
      <c r="W12" s="85" t="str">
        <f>DE!$C$12</f>
        <v>-</v>
      </c>
      <c r="X12" s="85" t="str">
        <f>DE!$D$12</f>
        <v>-</v>
      </c>
      <c r="Y12" s="85" t="str">
        <f>DE!$E$12</f>
        <v>-</v>
      </c>
      <c r="Z12" s="421" t="str">
        <f>DE!$F$12</f>
        <v>-</v>
      </c>
      <c r="AA12" s="255" t="str">
        <f>DK!$B$12</f>
        <v>-</v>
      </c>
      <c r="AB12" s="258" t="str">
        <f>DK!$C$12</f>
        <v>-</v>
      </c>
      <c r="AC12" s="258" t="str">
        <f>DK!$D$12</f>
        <v>-</v>
      </c>
      <c r="AD12" s="258" t="str">
        <f>DK!$E$12</f>
        <v>-</v>
      </c>
      <c r="AE12" s="257" t="str">
        <f>DK!$F$12</f>
        <v>-</v>
      </c>
      <c r="AF12" s="216" t="str">
        <f>ES!$B$12</f>
        <v>-</v>
      </c>
      <c r="AG12" s="85">
        <f>ES!$C$12</f>
        <v>27199.01</v>
      </c>
      <c r="AH12" s="85">
        <f>ES!$D$12</f>
        <v>27199.01</v>
      </c>
      <c r="AI12" s="85" t="str">
        <f>ES!$E$12</f>
        <v>-</v>
      </c>
      <c r="AJ12" s="421" t="str">
        <f>ES!$F$12</f>
        <v>-</v>
      </c>
      <c r="AK12" s="255" t="str">
        <f>FR!$B$12</f>
        <v>-</v>
      </c>
      <c r="AL12" s="258" t="str">
        <f>FR!$C$12</f>
        <v>-</v>
      </c>
      <c r="AM12" s="258" t="str">
        <f>FR!$D$12</f>
        <v>-</v>
      </c>
      <c r="AN12" s="258" t="str">
        <f>FR!$E$12</f>
        <v>-</v>
      </c>
      <c r="AO12" s="257" t="str">
        <f>FR!$F$12</f>
        <v>-</v>
      </c>
      <c r="AP12" s="216" t="str">
        <f>LU!$B$12</f>
        <v>-</v>
      </c>
      <c r="AQ12" s="85" t="str">
        <f>LU!$C$12</f>
        <v>-</v>
      </c>
      <c r="AR12" s="85" t="str">
        <f>LU!$D$12</f>
        <v>-</v>
      </c>
      <c r="AS12" s="85" t="str">
        <f>LU!$E$12</f>
        <v>-</v>
      </c>
      <c r="AT12" s="421" t="str">
        <f>LU!$F$12</f>
        <v>-</v>
      </c>
      <c r="AU12" s="255" t="str">
        <f>NL!$B$12</f>
        <v>-</v>
      </c>
      <c r="AV12" s="258" t="str">
        <f>NL!$C$12</f>
        <v>-</v>
      </c>
      <c r="AW12" s="258" t="str">
        <f>NL!$D$12</f>
        <v>-</v>
      </c>
      <c r="AX12" s="258" t="str">
        <f>NL!$E$12</f>
        <v>-</v>
      </c>
      <c r="AY12" s="257" t="str">
        <f>NL!$F$12</f>
        <v>-</v>
      </c>
      <c r="AZ12" s="216" t="str">
        <f>PL!$B$12</f>
        <v>-</v>
      </c>
      <c r="BA12" s="85" t="str">
        <f>PL!$C$12</f>
        <v>-</v>
      </c>
      <c r="BB12" s="85" t="str">
        <f>PL!$D$12</f>
        <v>-</v>
      </c>
      <c r="BC12" s="85" t="str">
        <f>PL!$E$12</f>
        <v>-</v>
      </c>
      <c r="BD12" s="421" t="str">
        <f>PL!$F$12</f>
        <v>-</v>
      </c>
    </row>
    <row r="13" spans="1:56" x14ac:dyDescent="0.25">
      <c r="A13" s="224" t="s">
        <v>1304</v>
      </c>
      <c r="B13" s="216" t="str">
        <f>AT!$B$13</f>
        <v>-</v>
      </c>
      <c r="C13" s="85" t="str">
        <f>AT!$C$13</f>
        <v>-</v>
      </c>
      <c r="D13" s="385" t="str">
        <f>AT!$D$13</f>
        <v>-</v>
      </c>
      <c r="E13" s="385" t="str">
        <f>AT!$E$13</f>
        <v>-</v>
      </c>
      <c r="F13" s="385" t="str">
        <f>AT!$F$13</f>
        <v>-</v>
      </c>
      <c r="G13" s="255" t="str">
        <f>BE!$B$13</f>
        <v>-</v>
      </c>
      <c r="H13" s="258" t="str">
        <f>BE!$C$13</f>
        <v>-</v>
      </c>
      <c r="I13" s="258">
        <f>BE!$D$13</f>
        <v>292</v>
      </c>
      <c r="J13" s="258" t="str">
        <f>BE!$E$13</f>
        <v>-</v>
      </c>
      <c r="K13" s="258" t="str">
        <f>BE!$F$13</f>
        <v>-</v>
      </c>
      <c r="L13" s="216" t="str">
        <f>CH!$B$13</f>
        <v>-</v>
      </c>
      <c r="M13" s="85" t="str">
        <f>CH!$C$13</f>
        <v>-</v>
      </c>
      <c r="N13" s="85" t="str">
        <f>CH!$D$13</f>
        <v>-</v>
      </c>
      <c r="O13" s="85" t="str">
        <f>CH!$E$13</f>
        <v>-</v>
      </c>
      <c r="P13" s="421" t="str">
        <f>CH!$F$13</f>
        <v>-</v>
      </c>
      <c r="Q13" s="255" t="str">
        <f>CZ!$B$13</f>
        <v>-</v>
      </c>
      <c r="R13" s="258">
        <f>CZ!$C$13</f>
        <v>820.1</v>
      </c>
      <c r="S13" s="258">
        <f>CZ!$D$13</f>
        <v>833.3</v>
      </c>
      <c r="T13" s="258" t="str">
        <f>CZ!$E$13</f>
        <v>-</v>
      </c>
      <c r="U13" s="257" t="str">
        <f>CZ!$F$13</f>
        <v>-</v>
      </c>
      <c r="V13" s="212" t="str">
        <f>DE!$B$13</f>
        <v>-</v>
      </c>
      <c r="W13" s="85" t="str">
        <f>DE!$C$13</f>
        <v>-</v>
      </c>
      <c r="X13" s="85" t="str">
        <f>DE!$D$13</f>
        <v>-</v>
      </c>
      <c r="Y13" s="85" t="str">
        <f>DE!$E$13</f>
        <v>-</v>
      </c>
      <c r="Z13" s="421" t="str">
        <f>DE!$F$13</f>
        <v>-</v>
      </c>
      <c r="AA13" s="255" t="str">
        <f>DK!$B$13</f>
        <v>-</v>
      </c>
      <c r="AB13" s="258" t="str">
        <f>DK!$C$13</f>
        <v>-</v>
      </c>
      <c r="AC13" s="258" t="str">
        <f>DK!$D$13</f>
        <v>-</v>
      </c>
      <c r="AD13" s="258" t="str">
        <f>DK!$E$13</f>
        <v>-</v>
      </c>
      <c r="AE13" s="257" t="str">
        <f>DK!$F$13</f>
        <v>-</v>
      </c>
      <c r="AF13" s="216" t="str">
        <f>ES!$B$13</f>
        <v>-</v>
      </c>
      <c r="AG13" s="85" t="str">
        <f>ES!$C$13</f>
        <v>-</v>
      </c>
      <c r="AH13" s="85" t="str">
        <f>ES!$D$13</f>
        <v>-</v>
      </c>
      <c r="AI13" s="85" t="str">
        <f>ES!$E$13</f>
        <v>-</v>
      </c>
      <c r="AJ13" s="421" t="str">
        <f>ES!$F$13</f>
        <v>-</v>
      </c>
      <c r="AK13" s="255" t="str">
        <f>FR!$B$13</f>
        <v>-</v>
      </c>
      <c r="AL13" s="258" t="str">
        <f>FR!$C$13</f>
        <v>-</v>
      </c>
      <c r="AM13" s="258" t="str">
        <f>FR!$D$13</f>
        <v>-</v>
      </c>
      <c r="AN13" s="258" t="str">
        <f>FR!$E$13</f>
        <v>-</v>
      </c>
      <c r="AO13" s="257" t="str">
        <f>FR!$F$13</f>
        <v>-</v>
      </c>
      <c r="AP13" s="216" t="str">
        <f>LU!$B$13</f>
        <v>-</v>
      </c>
      <c r="AQ13" s="85" t="str">
        <f>LU!$C$13</f>
        <v>-</v>
      </c>
      <c r="AR13" s="85" t="str">
        <f>LU!$D$13</f>
        <v>-</v>
      </c>
      <c r="AS13" s="85" t="str">
        <f>LU!$E$13</f>
        <v>-</v>
      </c>
      <c r="AT13" s="421" t="str">
        <f>LU!$F$13</f>
        <v>-</v>
      </c>
      <c r="AU13" s="255" t="str">
        <f>NL!$B$13</f>
        <v>-</v>
      </c>
      <c r="AV13" s="258" t="str">
        <f>NL!$C$13</f>
        <v>-</v>
      </c>
      <c r="AW13" s="258" t="str">
        <f>NL!$D$13</f>
        <v>-</v>
      </c>
      <c r="AX13" s="258" t="str">
        <f>NL!$E$13</f>
        <v>-</v>
      </c>
      <c r="AY13" s="257" t="str">
        <f>NL!$F$13</f>
        <v>-</v>
      </c>
      <c r="AZ13" s="216" t="str">
        <f>PL!$B$13</f>
        <v>-</v>
      </c>
      <c r="BA13" s="85" t="str">
        <f>PL!$C$13</f>
        <v>-</v>
      </c>
      <c r="BB13" s="85" t="str">
        <f>PL!$D$13</f>
        <v>-</v>
      </c>
      <c r="BC13" s="85" t="str">
        <f>PL!$E$13</f>
        <v>-</v>
      </c>
      <c r="BD13" s="421" t="str">
        <f>PL!$F$13</f>
        <v>-</v>
      </c>
    </row>
    <row r="14" spans="1:56" x14ac:dyDescent="0.25">
      <c r="A14" s="221" t="s">
        <v>1307</v>
      </c>
      <c r="B14" s="242" t="str">
        <f>AT!$B$14</f>
        <v>-</v>
      </c>
      <c r="C14" s="243">
        <f>AT!$C$14</f>
        <v>496.74</v>
      </c>
      <c r="D14" s="387">
        <f>AT!$D$14</f>
        <v>436.24</v>
      </c>
      <c r="E14" s="387">
        <f>AT!$E$14</f>
        <v>0</v>
      </c>
      <c r="F14" s="387">
        <f>AT!$F$14</f>
        <v>0</v>
      </c>
      <c r="G14" s="259" t="str">
        <f>BE!$B$14</f>
        <v>-</v>
      </c>
      <c r="H14" s="260" t="str">
        <f>BE!$C$14</f>
        <v>-</v>
      </c>
      <c r="I14" s="260">
        <f>BE!$D$14</f>
        <v>315</v>
      </c>
      <c r="J14" s="260">
        <f>BE!$E$14</f>
        <v>0</v>
      </c>
      <c r="K14" s="260">
        <f>BE!$F$14</f>
        <v>0</v>
      </c>
      <c r="L14" s="242" t="str">
        <f>CH!$B$14</f>
        <v>-</v>
      </c>
      <c r="M14" s="243" t="str">
        <f>CH!$C$14</f>
        <v>-</v>
      </c>
      <c r="N14" s="243" t="str">
        <f>CH!$D$14</f>
        <v>-</v>
      </c>
      <c r="O14" s="243">
        <f>CH!$E$14</f>
        <v>0</v>
      </c>
      <c r="P14" s="422">
        <f>CH!$F$14</f>
        <v>0</v>
      </c>
      <c r="Q14" s="259" t="str">
        <f>CZ!$B$14</f>
        <v>-</v>
      </c>
      <c r="R14" s="260" t="str">
        <f>CZ!$C$14</f>
        <v>-</v>
      </c>
      <c r="S14" s="260" t="str">
        <f>CZ!$D$14</f>
        <v>-</v>
      </c>
      <c r="T14" s="260">
        <f>CZ!$E$14</f>
        <v>100</v>
      </c>
      <c r="U14" s="261">
        <f>CZ!$F$14</f>
        <v>0</v>
      </c>
      <c r="V14" s="323" t="str">
        <f>DE!$B$14</f>
        <v>-</v>
      </c>
      <c r="W14" s="243" t="str">
        <f>DE!$C$14</f>
        <v xml:space="preserve"> in Steinkohle inkludiert</v>
      </c>
      <c r="X14" s="243" t="str">
        <f>DE!$D$14</f>
        <v xml:space="preserve"> in Steinkohle inkludiert</v>
      </c>
      <c r="Y14" s="243">
        <f>DE!$E$14</f>
        <v>0</v>
      </c>
      <c r="Z14" s="422">
        <f>DE!$F$14</f>
        <v>0</v>
      </c>
      <c r="AA14" s="259" t="str">
        <f>DK!$B$14</f>
        <v>-</v>
      </c>
      <c r="AB14" s="260" t="str">
        <f>DK!$C$14</f>
        <v>-</v>
      </c>
      <c r="AC14" s="260" t="str">
        <f>DK!$D$14</f>
        <v>-</v>
      </c>
      <c r="AD14" s="260">
        <f>DK!$E$14</f>
        <v>920</v>
      </c>
      <c r="AE14" s="261">
        <f>DK!$F$14</f>
        <v>0</v>
      </c>
      <c r="AF14" s="242" t="str">
        <f>ES!$B$14</f>
        <v>-</v>
      </c>
      <c r="AG14" s="243" t="str">
        <f>ES!$C$14</f>
        <v>-</v>
      </c>
      <c r="AH14" s="243" t="str">
        <f>ES!$D$14</f>
        <v>-</v>
      </c>
      <c r="AI14" s="243">
        <f>ES!$E$14</f>
        <v>0</v>
      </c>
      <c r="AJ14" s="422">
        <f>ES!$F$14</f>
        <v>570</v>
      </c>
      <c r="AK14" s="259" t="str">
        <f>FR!$B$14</f>
        <v>-</v>
      </c>
      <c r="AL14" s="260" t="str">
        <f>FR!$C$14</f>
        <v>-</v>
      </c>
      <c r="AM14" s="260" t="str">
        <f>FR!$D$14</f>
        <v>-</v>
      </c>
      <c r="AN14" s="260">
        <f>FR!$E$14</f>
        <v>0</v>
      </c>
      <c r="AO14" s="261">
        <f>FR!$F$14</f>
        <v>5300</v>
      </c>
      <c r="AP14" s="242" t="str">
        <f>LU!$B$14</f>
        <v>-</v>
      </c>
      <c r="AQ14" s="243" t="str">
        <f>LU!$C$14</f>
        <v>-</v>
      </c>
      <c r="AR14" s="243" t="str">
        <f>LU!$D$14</f>
        <v>-</v>
      </c>
      <c r="AS14" s="243">
        <f>LU!$E$14</f>
        <v>0</v>
      </c>
      <c r="AT14" s="422">
        <f>LU!$F$14</f>
        <v>0</v>
      </c>
      <c r="AU14" s="259" t="str">
        <f>NL!$B$14</f>
        <v>-</v>
      </c>
      <c r="AV14" s="260" t="str">
        <f>NL!$C$14</f>
        <v>-</v>
      </c>
      <c r="AW14" s="260" t="str">
        <f>NL!$D$14</f>
        <v>-</v>
      </c>
      <c r="AX14" s="260">
        <f>NL!$E$14</f>
        <v>1210</v>
      </c>
      <c r="AY14" s="261">
        <f>NL!$F$14</f>
        <v>970</v>
      </c>
      <c r="AZ14" s="242" t="str">
        <f>PL!$B$14</f>
        <v>-</v>
      </c>
      <c r="BA14" s="243" t="str">
        <f>PL!$C$14</f>
        <v>-</v>
      </c>
      <c r="BB14" s="243" t="str">
        <f>PL!$D$14</f>
        <v>-</v>
      </c>
      <c r="BC14" s="243">
        <f>PL!$E$14</f>
        <v>0</v>
      </c>
      <c r="BD14" s="422">
        <f>PL!$F$14</f>
        <v>0</v>
      </c>
    </row>
    <row r="15" spans="1:56" x14ac:dyDescent="0.25">
      <c r="A15" s="220" t="s">
        <v>1</v>
      </c>
      <c r="B15" s="244">
        <f>AT!$B$15</f>
        <v>0</v>
      </c>
      <c r="C15" s="245">
        <f>AT!$C$15</f>
        <v>0</v>
      </c>
      <c r="D15" s="388">
        <f>AT!$D$15</f>
        <v>0</v>
      </c>
      <c r="E15" s="388">
        <f>AT!$E$15</f>
        <v>0</v>
      </c>
      <c r="F15" s="388">
        <f>AT!$F$15</f>
        <v>0</v>
      </c>
      <c r="G15" s="255">
        <f>BE!$B$15</f>
        <v>5927</v>
      </c>
      <c r="H15" s="258" t="str">
        <f>BE!$C$15</f>
        <v>-</v>
      </c>
      <c r="I15" s="258">
        <f>BE!$D$15</f>
        <v>5925.8</v>
      </c>
      <c r="J15" s="258">
        <f>BE!$E$15</f>
        <v>3910</v>
      </c>
      <c r="K15" s="258">
        <f>BE!$F$15</f>
        <v>5930</v>
      </c>
      <c r="L15" s="244">
        <f>CH!$B$15</f>
        <v>3278</v>
      </c>
      <c r="M15" s="245">
        <f>CH!$C$15</f>
        <v>3278</v>
      </c>
      <c r="N15" s="245">
        <f>CH!$D$15</f>
        <v>3333</v>
      </c>
      <c r="O15" s="245">
        <f>CH!$E$15</f>
        <v>3200</v>
      </c>
      <c r="P15" s="423">
        <f>CH!$F$15</f>
        <v>3200</v>
      </c>
      <c r="Q15" s="255">
        <f>CZ!$B$15</f>
        <v>4290</v>
      </c>
      <c r="R15" s="258">
        <f>CZ!$C$15</f>
        <v>4290</v>
      </c>
      <c r="S15" s="258">
        <f>CZ!$D$15</f>
        <v>4290</v>
      </c>
      <c r="T15" s="258">
        <f>CZ!$E$15</f>
        <v>3600</v>
      </c>
      <c r="U15" s="257">
        <f>CZ!$F$15</f>
        <v>3720</v>
      </c>
      <c r="V15" s="324">
        <f>DE!$B$15</f>
        <v>12068</v>
      </c>
      <c r="W15" s="245">
        <f>DE!$C$15</f>
        <v>12696</v>
      </c>
      <c r="X15" s="245">
        <f>DE!$D$15</f>
        <v>12696</v>
      </c>
      <c r="Y15" s="245">
        <f>DE!$E$15</f>
        <v>12050</v>
      </c>
      <c r="Z15" s="423">
        <f>DE!$F$15</f>
        <v>12070</v>
      </c>
      <c r="AA15" s="255" t="str">
        <f>DK!$B$15</f>
        <v>-</v>
      </c>
      <c r="AB15" s="258" t="str">
        <f>DK!$C$15</f>
        <v>-</v>
      </c>
      <c r="AC15" s="258" t="str">
        <f>DK!$D$15</f>
        <v>-</v>
      </c>
      <c r="AD15" s="258">
        <f>DK!$E$15</f>
        <v>0</v>
      </c>
      <c r="AE15" s="257">
        <f>DK!$F$15</f>
        <v>0</v>
      </c>
      <c r="AF15" s="244">
        <f>ES!$B$15</f>
        <v>6984</v>
      </c>
      <c r="AG15" s="245">
        <f>ES!$C$15</f>
        <v>7866.47</v>
      </c>
      <c r="AH15" s="245">
        <f>ES!$D$15</f>
        <v>7866.47</v>
      </c>
      <c r="AI15" s="245">
        <f>ES!$E$15</f>
        <v>7500</v>
      </c>
      <c r="AJ15" s="423">
        <f>ES!$F$15</f>
        <v>7580</v>
      </c>
      <c r="AK15" s="255">
        <f>FR!$B$15</f>
        <v>63130</v>
      </c>
      <c r="AL15" s="258">
        <f>FR!$C$15</f>
        <v>63130</v>
      </c>
      <c r="AM15" s="258">
        <f>FR!$D$15</f>
        <v>63130</v>
      </c>
      <c r="AN15" s="258">
        <f>FR!$E$15</f>
        <v>63100</v>
      </c>
      <c r="AO15" s="257">
        <f>FR!$F$15</f>
        <v>63100</v>
      </c>
      <c r="AP15" s="244" t="str">
        <f>LU!$B$15</f>
        <v>-</v>
      </c>
      <c r="AQ15" s="245" t="str">
        <f>LU!$C$15</f>
        <v>-</v>
      </c>
      <c r="AR15" s="245" t="str">
        <f>LU!$D$15</f>
        <v>-</v>
      </c>
      <c r="AS15" s="245">
        <f>LU!$E$15</f>
        <v>0</v>
      </c>
      <c r="AT15" s="423">
        <f>LU!$F$15</f>
        <v>0</v>
      </c>
      <c r="AU15" s="255">
        <f>NL!$B$15</f>
        <v>485</v>
      </c>
      <c r="AV15" s="258">
        <f>NL!$C$15</f>
        <v>492</v>
      </c>
      <c r="AW15" s="258">
        <f>NL!$D$15</f>
        <v>492</v>
      </c>
      <c r="AX15" s="258">
        <f>NL!$E$15</f>
        <v>490</v>
      </c>
      <c r="AY15" s="257">
        <f>NL!$F$15</f>
        <v>490</v>
      </c>
      <c r="AZ15" s="244">
        <f>PL!$B$15</f>
        <v>0</v>
      </c>
      <c r="BA15" s="245" t="str">
        <f>PL!$C$15</f>
        <v>-</v>
      </c>
      <c r="BB15" s="245" t="str">
        <f>PL!$D$15</f>
        <v>-</v>
      </c>
      <c r="BC15" s="245">
        <f>PL!$E$15</f>
        <v>0</v>
      </c>
      <c r="BD15" s="423">
        <f>PL!$F$15</f>
        <v>0</v>
      </c>
    </row>
    <row r="16" spans="1:56" x14ac:dyDescent="0.25">
      <c r="A16" s="225" t="s">
        <v>1306</v>
      </c>
      <c r="B16" s="246">
        <f>AT!$B$16</f>
        <v>13776.645</v>
      </c>
      <c r="C16" s="247">
        <f>AT!$C$16</f>
        <v>16181.297782</v>
      </c>
      <c r="D16" s="389">
        <f>AT!$D$16</f>
        <v>16893.078562000002</v>
      </c>
      <c r="E16" s="389">
        <f>AT!$E$16</f>
        <v>15600.000000000002</v>
      </c>
      <c r="F16" s="389">
        <f>AT!$F$16</f>
        <v>16600</v>
      </c>
      <c r="G16" s="246">
        <f>BE!$B$16</f>
        <v>5999</v>
      </c>
      <c r="H16" s="247" t="str">
        <f>BE!$C$16</f>
        <v>-</v>
      </c>
      <c r="I16" s="247">
        <f>BE!$D$16</f>
        <v>2974.2</v>
      </c>
      <c r="J16" s="247">
        <f>BE!$E$16</f>
        <v>7040</v>
      </c>
      <c r="K16" s="247">
        <f>BE!$F$16</f>
        <v>7170</v>
      </c>
      <c r="L16" s="246">
        <f>CH!$B$16</f>
        <v>16073</v>
      </c>
      <c r="M16" s="247">
        <f>CH!$C$16</f>
        <v>14008</v>
      </c>
      <c r="N16" s="247">
        <f>CH!$D$16</f>
        <v>14644</v>
      </c>
      <c r="O16" s="247">
        <f>CH!$E$16</f>
        <v>14300</v>
      </c>
      <c r="P16" s="419">
        <f>CH!$F$16</f>
        <v>15090</v>
      </c>
      <c r="Q16" s="246">
        <f>CZ!$B$16</f>
        <v>4578</v>
      </c>
      <c r="R16" s="247">
        <f>CZ!$C$16</f>
        <v>4631.6000000000004</v>
      </c>
      <c r="S16" s="247">
        <f>CZ!$D$16</f>
        <v>4597.3999999999996</v>
      </c>
      <c r="T16" s="247">
        <f>CZ!$E$16</f>
        <v>4500</v>
      </c>
      <c r="U16" s="248">
        <f>CZ!$F$16</f>
        <v>5359.9999999999991</v>
      </c>
      <c r="V16" s="325">
        <f>DE!$B$16</f>
        <v>82261</v>
      </c>
      <c r="W16" s="247">
        <f>DE!$C$16</f>
        <v>87463</v>
      </c>
      <c r="X16" s="247">
        <f>DE!$D$16</f>
        <v>94639.5</v>
      </c>
      <c r="Y16" s="247">
        <f>DE!$E$16</f>
        <v>81450</v>
      </c>
      <c r="Z16" s="419">
        <f>DE!$F$16</f>
        <v>87680</v>
      </c>
      <c r="AA16" s="246">
        <f>DK!$B$16</f>
        <v>5390</v>
      </c>
      <c r="AB16" s="247">
        <f>DK!$C$16</f>
        <v>5389.8499999999995</v>
      </c>
      <c r="AC16" s="247" t="str">
        <f>DK!$D$16</f>
        <v>-</v>
      </c>
      <c r="AD16" s="247">
        <f>DK!$E$16</f>
        <v>5450</v>
      </c>
      <c r="AE16" s="248">
        <f>DK!$F$16</f>
        <v>6790</v>
      </c>
      <c r="AF16" s="246">
        <f>ES!$B$16</f>
        <v>49068</v>
      </c>
      <c r="AG16" s="247">
        <f>ES!$C$16</f>
        <v>50791.000230000122</v>
      </c>
      <c r="AH16" s="247">
        <f>ES!$D$16</f>
        <v>50853.436740000128</v>
      </c>
      <c r="AI16" s="247">
        <f>ES!$E$16</f>
        <v>49000</v>
      </c>
      <c r="AJ16" s="419">
        <f>ES!$F$16</f>
        <v>50370.000000000007</v>
      </c>
      <c r="AK16" s="246">
        <f>FR!$B$16</f>
        <v>38512</v>
      </c>
      <c r="AL16" s="247">
        <f>FR!$C$16</f>
        <v>34183.129999999997</v>
      </c>
      <c r="AM16" s="247">
        <f>FR!$D$16</f>
        <v>24138.760000000002</v>
      </c>
      <c r="AN16" s="247">
        <f>FR!$E$16</f>
        <v>37600</v>
      </c>
      <c r="AO16" s="248">
        <f>FR!$F$16</f>
        <v>40800</v>
      </c>
      <c r="AP16" s="246">
        <f>LU!$B$16</f>
        <v>1287</v>
      </c>
      <c r="AQ16" s="247">
        <f>LU!$C$16</f>
        <v>1297.375</v>
      </c>
      <c r="AR16" s="247">
        <f>LU!$D$16</f>
        <v>1510.7640000000001</v>
      </c>
      <c r="AS16" s="247">
        <f>LU!$E$16</f>
        <v>1220</v>
      </c>
      <c r="AT16" s="419">
        <f>LU!$F$16</f>
        <v>1190</v>
      </c>
      <c r="AU16" s="246">
        <f>NL!$B$16</f>
        <v>3489</v>
      </c>
      <c r="AV16" s="247">
        <f>NL!$C$16</f>
        <v>48</v>
      </c>
      <c r="AW16" s="247">
        <f>NL!$D$16</f>
        <v>48</v>
      </c>
      <c r="AX16" s="247">
        <f>NL!$E$16</f>
        <v>2810</v>
      </c>
      <c r="AY16" s="248">
        <f>NL!$F$16</f>
        <v>3920</v>
      </c>
      <c r="AZ16" s="246">
        <f>PL!$B$16</f>
        <v>5786</v>
      </c>
      <c r="BA16" s="247" t="str">
        <f>PL!$C$16</f>
        <v>-</v>
      </c>
      <c r="BB16" s="247">
        <f>PL!$D$16</f>
        <v>6394.9</v>
      </c>
      <c r="BC16" s="247">
        <f>PL!$E$16</f>
        <v>5580</v>
      </c>
      <c r="BD16" s="419">
        <f>PL!$F$16</f>
        <v>6529.9999999999991</v>
      </c>
    </row>
    <row r="17" spans="1:56" x14ac:dyDescent="0.25">
      <c r="A17" s="220" t="s">
        <v>258</v>
      </c>
      <c r="B17" s="244">
        <f>AT!$B$17</f>
        <v>13149</v>
      </c>
      <c r="C17" s="245">
        <f>AT!$C$17</f>
        <v>13427.37077</v>
      </c>
      <c r="D17" s="388">
        <f>AT!$D$17</f>
        <v>13567.997300000001</v>
      </c>
      <c r="E17" s="388">
        <f>AT!$E$17</f>
        <v>13300</v>
      </c>
      <c r="F17" s="388">
        <f>AT!$F$17</f>
        <v>13800</v>
      </c>
      <c r="G17" s="255">
        <f>BE!$B$17</f>
        <v>1429</v>
      </c>
      <c r="H17" s="258" t="str">
        <f>BE!$C$17</f>
        <v>-</v>
      </c>
      <c r="I17" s="258">
        <f>BE!$D$17</f>
        <v>1394.1000000000001</v>
      </c>
      <c r="J17" s="258">
        <f>BE!$E$17</f>
        <v>1430</v>
      </c>
      <c r="K17" s="258">
        <f>BE!$F$17</f>
        <v>1430</v>
      </c>
      <c r="L17" s="244">
        <f>CH!$B$17</f>
        <v>15587</v>
      </c>
      <c r="M17" s="245">
        <f>CH!$C$17</f>
        <v>13770</v>
      </c>
      <c r="N17" s="245">
        <f>CH!$D$17</f>
        <v>13828</v>
      </c>
      <c r="O17" s="245">
        <f>CH!$E$17</f>
        <v>14000</v>
      </c>
      <c r="P17" s="423">
        <f>CH!$F$17</f>
        <v>14000</v>
      </c>
      <c r="Q17" s="255">
        <f>CZ!$B$17</f>
        <v>2252</v>
      </c>
      <c r="R17" s="258">
        <f>CZ!$C$17</f>
        <v>2229.1999999999998</v>
      </c>
      <c r="S17" s="258">
        <f>CZ!$D$17</f>
        <v>2251.9</v>
      </c>
      <c r="T17" s="258">
        <f>CZ!$E$17</f>
        <v>2100</v>
      </c>
      <c r="U17" s="257">
        <f>CZ!$F$17</f>
        <v>2150</v>
      </c>
      <c r="V17" s="324">
        <f>DE!$B$17</f>
        <v>11240</v>
      </c>
      <c r="W17" s="245">
        <f>DE!$C$17</f>
        <v>10314</v>
      </c>
      <c r="X17" s="245">
        <f>DE!$D$17</f>
        <v>10319.5</v>
      </c>
      <c r="Y17" s="245">
        <f>DE!$E$17</f>
        <v>11150</v>
      </c>
      <c r="Z17" s="423">
        <f>DE!$F$17</f>
        <v>10750</v>
      </c>
      <c r="AA17" s="255">
        <f>DK!$B$17</f>
        <v>9</v>
      </c>
      <c r="AB17" s="258">
        <f>DK!$C$17</f>
        <v>8.73</v>
      </c>
      <c r="AC17" s="258" t="str">
        <f>DK!$D$17</f>
        <v>-</v>
      </c>
      <c r="AD17" s="258">
        <f>DK!$E$17</f>
        <v>10</v>
      </c>
      <c r="AE17" s="257">
        <f>DK!$F$17</f>
        <v>10</v>
      </c>
      <c r="AF17" s="244">
        <f>ES!$B$17</f>
        <v>19094</v>
      </c>
      <c r="AG17" s="245">
        <f>ES!$C$17</f>
        <v>19894.72278</v>
      </c>
      <c r="AH17" s="245">
        <f>ES!$D$17</f>
        <v>19901.102780000001</v>
      </c>
      <c r="AI17" s="245">
        <f>ES!$E$17</f>
        <v>18800</v>
      </c>
      <c r="AJ17" s="423">
        <f>ES!$F$17</f>
        <v>19370</v>
      </c>
      <c r="AK17" s="255">
        <f>FR!$B$17</f>
        <v>25443</v>
      </c>
      <c r="AL17" s="258">
        <f>FR!$C$17</f>
        <v>25502.16</v>
      </c>
      <c r="AM17" s="258">
        <f>FR!$D$17</f>
        <v>23492.760000000002</v>
      </c>
      <c r="AN17" s="258">
        <f>FR!$E$17</f>
        <v>25200</v>
      </c>
      <c r="AO17" s="257">
        <f>FR!$F$17</f>
        <v>25200</v>
      </c>
      <c r="AP17" s="244">
        <f>LU!$B$17</f>
        <v>1134</v>
      </c>
      <c r="AQ17" s="245">
        <f>LU!$C$17</f>
        <v>1130.308</v>
      </c>
      <c r="AR17" s="245">
        <f>LU!$D$17</f>
        <v>1328.3</v>
      </c>
      <c r="AS17" s="245">
        <f>LU!$E$17</f>
        <v>1130</v>
      </c>
      <c r="AT17" s="423">
        <f>LU!$F$17</f>
        <v>1130</v>
      </c>
      <c r="AU17" s="255">
        <f>NL!$B$17</f>
        <v>37</v>
      </c>
      <c r="AV17" s="258" t="str">
        <f>NL!$C$17</f>
        <v>-</v>
      </c>
      <c r="AW17" s="258" t="str">
        <f>NL!$D$17</f>
        <v>-</v>
      </c>
      <c r="AX17" s="258">
        <f>NL!$E$17</f>
        <v>40</v>
      </c>
      <c r="AY17" s="257">
        <f>NL!$F$17</f>
        <v>40</v>
      </c>
      <c r="AZ17" s="244">
        <f>PL!$B$17</f>
        <v>2355</v>
      </c>
      <c r="BA17" s="245" t="str">
        <f>PL!$C$17</f>
        <v>-</v>
      </c>
      <c r="BB17" s="245">
        <f>PL!$D$17</f>
        <v>2207.6999999999998</v>
      </c>
      <c r="BC17" s="245">
        <f>PL!$E$17</f>
        <v>2340</v>
      </c>
      <c r="BD17" s="423">
        <f>PL!$F$17</f>
        <v>2360</v>
      </c>
    </row>
    <row r="18" spans="1:56" x14ac:dyDescent="0.25">
      <c r="A18" s="223" t="s">
        <v>1293</v>
      </c>
      <c r="B18" s="244" t="str">
        <f>AT!$B$18</f>
        <v>-</v>
      </c>
      <c r="C18" s="85">
        <f>AT!$C$18</f>
        <v>5580.6707699999997</v>
      </c>
      <c r="D18" s="385">
        <f>AT!$D$18</f>
        <v>5598.9642999999996</v>
      </c>
      <c r="E18" s="385" t="str">
        <f>AT!$E$18</f>
        <v>-</v>
      </c>
      <c r="F18" s="385" t="str">
        <f>AT!$F$18</f>
        <v>-</v>
      </c>
      <c r="G18" s="255" t="str">
        <f>BE!$B$18</f>
        <v>-</v>
      </c>
      <c r="H18" s="258" t="str">
        <f>BE!$C$18</f>
        <v>-</v>
      </c>
      <c r="I18" s="258" t="str">
        <f>BE!$D$18</f>
        <v>-</v>
      </c>
      <c r="J18" s="258" t="str">
        <f>BE!$E$18</f>
        <v>-</v>
      </c>
      <c r="K18" s="258" t="str">
        <f>BE!$F$18</f>
        <v>-</v>
      </c>
      <c r="L18" s="244" t="str">
        <f>CH!$B$18</f>
        <v>-</v>
      </c>
      <c r="M18" s="85" t="str">
        <f>CH!$C$18</f>
        <v>-</v>
      </c>
      <c r="N18" s="85" t="str">
        <f>CH!$D$18</f>
        <v>-</v>
      </c>
      <c r="O18" s="85" t="str">
        <f>CH!$E$18</f>
        <v>-</v>
      </c>
      <c r="P18" s="421" t="str">
        <f>CH!$F$18</f>
        <v>-</v>
      </c>
      <c r="Q18" s="255" t="str">
        <f>CZ!$B$18</f>
        <v>-</v>
      </c>
      <c r="R18" s="258" t="str">
        <f>CZ!$C$18</f>
        <v>-</v>
      </c>
      <c r="S18" s="258" t="str">
        <f>CZ!$D$18</f>
        <v>-</v>
      </c>
      <c r="T18" s="258" t="str">
        <f>CZ!$E$18</f>
        <v>-</v>
      </c>
      <c r="U18" s="257" t="str">
        <f>CZ!$F$18</f>
        <v>-</v>
      </c>
      <c r="V18" s="324" t="str">
        <f>DE!$B$18</f>
        <v>-</v>
      </c>
      <c r="W18" s="85" t="str">
        <f>DE!$C$18</f>
        <v>-</v>
      </c>
      <c r="X18" s="85" t="str">
        <f>DE!$D$18</f>
        <v>-</v>
      </c>
      <c r="Y18" s="85" t="str">
        <f>DE!$E$18</f>
        <v>-</v>
      </c>
      <c r="Z18" s="421" t="str">
        <f>DE!$F$18</f>
        <v>-</v>
      </c>
      <c r="AA18" s="255" t="str">
        <f>DK!$B$18</f>
        <v>-</v>
      </c>
      <c r="AB18" s="258" t="str">
        <f>DK!$C$18</f>
        <v>-</v>
      </c>
      <c r="AC18" s="258" t="str">
        <f>DK!$D$18</f>
        <v>-</v>
      </c>
      <c r="AD18" s="258" t="str">
        <f>DK!$E$18</f>
        <v>-</v>
      </c>
      <c r="AE18" s="257" t="str">
        <f>DK!$F$18</f>
        <v>-</v>
      </c>
      <c r="AF18" s="244" t="str">
        <f>ES!$B$18</f>
        <v>-</v>
      </c>
      <c r="AG18" s="85">
        <f>ES!$C$18</f>
        <v>15268.88</v>
      </c>
      <c r="AH18" s="85">
        <f>ES!$D$18</f>
        <v>15275.259999999998</v>
      </c>
      <c r="AI18" s="85" t="str">
        <f>ES!$E$18</f>
        <v>-</v>
      </c>
      <c r="AJ18" s="421" t="str">
        <f>ES!$F$18</f>
        <v>-</v>
      </c>
      <c r="AK18" s="255" t="str">
        <f>FR!$B$18</f>
        <v>-</v>
      </c>
      <c r="AL18" s="258" t="str">
        <f>FR!$C$18</f>
        <v>-</v>
      </c>
      <c r="AM18" s="258">
        <f>FR!$D$18</f>
        <v>10314.1</v>
      </c>
      <c r="AN18" s="258" t="str">
        <f>FR!$E$18</f>
        <v>-</v>
      </c>
      <c r="AO18" s="257" t="str">
        <f>FR!$F$18</f>
        <v>-</v>
      </c>
      <c r="AP18" s="244" t="str">
        <f>LU!$B$18</f>
        <v>-</v>
      </c>
      <c r="AQ18" s="85">
        <f>LU!$C$18</f>
        <v>32.299999999999997</v>
      </c>
      <c r="AR18" s="85">
        <f>LU!$D$18</f>
        <v>32.299999999999997</v>
      </c>
      <c r="AS18" s="85" t="str">
        <f>LU!$E$18</f>
        <v>-</v>
      </c>
      <c r="AT18" s="421" t="str">
        <f>LU!$F$18</f>
        <v>-</v>
      </c>
      <c r="AU18" s="255" t="str">
        <f>NL!$B$18</f>
        <v>-</v>
      </c>
      <c r="AV18" s="258" t="str">
        <f>NL!$C$18</f>
        <v>-</v>
      </c>
      <c r="AW18" s="258" t="str">
        <f>NL!$D$18</f>
        <v>-</v>
      </c>
      <c r="AX18" s="258" t="str">
        <f>NL!$E$18</f>
        <v>-</v>
      </c>
      <c r="AY18" s="257" t="str">
        <f>NL!$F$18</f>
        <v>-</v>
      </c>
      <c r="AZ18" s="244" t="str">
        <f>PL!$B$18</f>
        <v>-</v>
      </c>
      <c r="BA18" s="85" t="str">
        <f>PL!$C$18</f>
        <v>-</v>
      </c>
      <c r="BB18" s="85" t="str">
        <f>PL!$D$18</f>
        <v>-</v>
      </c>
      <c r="BC18" s="85" t="str">
        <f>PL!$E$18</f>
        <v>-</v>
      </c>
      <c r="BD18" s="421" t="str">
        <f>PL!$F$18</f>
        <v>-</v>
      </c>
    </row>
    <row r="19" spans="1:56" ht="30" x14ac:dyDescent="0.25">
      <c r="A19" s="464" t="s">
        <v>1314</v>
      </c>
      <c r="B19" s="244" t="str">
        <f>AT!$B$19</f>
        <v>-</v>
      </c>
      <c r="C19" s="85">
        <f>AT!$C$19</f>
        <v>7846.7</v>
      </c>
      <c r="D19" s="385">
        <f>AT!$D$19</f>
        <v>7969.0329999999994</v>
      </c>
      <c r="E19" s="385" t="str">
        <f>AT!$E$19</f>
        <v>-</v>
      </c>
      <c r="F19" s="385" t="str">
        <f>AT!$F$19</f>
        <v>-</v>
      </c>
      <c r="G19" s="255" t="str">
        <f>BE!$B$19</f>
        <v>-</v>
      </c>
      <c r="H19" s="258" t="str">
        <f>BE!$C$19</f>
        <v>-</v>
      </c>
      <c r="I19" s="258" t="str">
        <f>BE!$D$19</f>
        <v>-</v>
      </c>
      <c r="J19" s="258" t="str">
        <f>BE!$E$19</f>
        <v>-</v>
      </c>
      <c r="K19" s="258" t="str">
        <f>BE!$F$19</f>
        <v>-</v>
      </c>
      <c r="L19" s="244">
        <f>CH!$B$19</f>
        <v>450</v>
      </c>
      <c r="M19" s="85" t="str">
        <f>CH!$C$19</f>
        <v>-</v>
      </c>
      <c r="N19" s="85" t="str">
        <f>CH!$D$19</f>
        <v>-</v>
      </c>
      <c r="O19" s="85" t="str">
        <f>CH!$E$19</f>
        <v>-</v>
      </c>
      <c r="P19" s="421" t="str">
        <f>CH!$F$19</f>
        <v>-</v>
      </c>
      <c r="Q19" s="255" t="str">
        <f>CZ!$B$19</f>
        <v>-</v>
      </c>
      <c r="R19" s="258" t="str">
        <f>CZ!$C$19</f>
        <v>-</v>
      </c>
      <c r="S19" s="258" t="str">
        <f>CZ!$D$19</f>
        <v>-</v>
      </c>
      <c r="T19" s="258" t="str">
        <f>CZ!$E$19</f>
        <v>-</v>
      </c>
      <c r="U19" s="257" t="str">
        <f>CZ!$F$19</f>
        <v>-</v>
      </c>
      <c r="V19" s="324" t="str">
        <f>DE!$B$19</f>
        <v>-</v>
      </c>
      <c r="W19" s="85" t="str">
        <f>DE!$C$19</f>
        <v>-</v>
      </c>
      <c r="X19" s="85" t="str">
        <f>DE!$D$19</f>
        <v>-</v>
      </c>
      <c r="Y19" s="85" t="str">
        <f>DE!$E$19</f>
        <v>-</v>
      </c>
      <c r="Z19" s="421" t="str">
        <f>DE!$F$19</f>
        <v>-</v>
      </c>
      <c r="AA19" s="255" t="str">
        <f>DK!$B$19</f>
        <v>-</v>
      </c>
      <c r="AB19" s="258" t="str">
        <f>DK!$C$19</f>
        <v>-</v>
      </c>
      <c r="AC19" s="258" t="str">
        <f>DK!$D$19</f>
        <v>-</v>
      </c>
      <c r="AD19" s="258" t="str">
        <f>DK!$E$19</f>
        <v>-</v>
      </c>
      <c r="AE19" s="257" t="str">
        <f>DK!$F$19</f>
        <v>-</v>
      </c>
      <c r="AF19" s="244" t="str">
        <f>ES!$B$19</f>
        <v>-</v>
      </c>
      <c r="AG19" s="85" t="str">
        <f>ES!$C$19</f>
        <v>-</v>
      </c>
      <c r="AH19" s="85" t="str">
        <f>ES!$D$19</f>
        <v>-</v>
      </c>
      <c r="AI19" s="85" t="str">
        <f>ES!$E$19</f>
        <v>-</v>
      </c>
      <c r="AJ19" s="421" t="str">
        <f>ES!$F$19</f>
        <v>-</v>
      </c>
      <c r="AK19" s="255" t="str">
        <f>FR!$B$19</f>
        <v>-</v>
      </c>
      <c r="AL19" s="258" t="str">
        <f>FR!$C$19</f>
        <v>-</v>
      </c>
      <c r="AM19" s="258">
        <f>FR!$D$19</f>
        <v>8213.66</v>
      </c>
      <c r="AN19" s="258" t="str">
        <f>FR!$E$19</f>
        <v>-</v>
      </c>
      <c r="AO19" s="257" t="str">
        <f>FR!$F$19</f>
        <v>-</v>
      </c>
      <c r="AP19" s="244" t="str">
        <f>LU!$B$19</f>
        <v>-</v>
      </c>
      <c r="AQ19" s="85">
        <f>LU!$C$19</f>
        <v>1096</v>
      </c>
      <c r="AR19" s="85">
        <f>LU!$D$19</f>
        <v>1296</v>
      </c>
      <c r="AS19" s="85" t="str">
        <f>LU!$E$19</f>
        <v>-</v>
      </c>
      <c r="AT19" s="421" t="str">
        <f>LU!$F$19</f>
        <v>-</v>
      </c>
      <c r="AU19" s="255" t="str">
        <f>NL!$B$19</f>
        <v>-</v>
      </c>
      <c r="AV19" s="258" t="str">
        <f>NL!$C$19</f>
        <v>-</v>
      </c>
      <c r="AW19" s="258" t="str">
        <f>NL!$D$19</f>
        <v>-</v>
      </c>
      <c r="AX19" s="258" t="str">
        <f>NL!$E$19</f>
        <v>-</v>
      </c>
      <c r="AY19" s="257" t="str">
        <f>NL!$F$19</f>
        <v>-</v>
      </c>
      <c r="AZ19" s="244" t="str">
        <f>PL!$B$19</f>
        <v>-</v>
      </c>
      <c r="BA19" s="85" t="str">
        <f>PL!$C$19</f>
        <v>-</v>
      </c>
      <c r="BB19" s="85">
        <f>PL!$D$19</f>
        <v>1330</v>
      </c>
      <c r="BC19" s="85" t="str">
        <f>PL!$E$19</f>
        <v>-</v>
      </c>
      <c r="BD19" s="421" t="str">
        <f>PL!$F$19</f>
        <v>-</v>
      </c>
    </row>
    <row r="20" spans="1:56" x14ac:dyDescent="0.25">
      <c r="A20" s="223" t="s">
        <v>1308</v>
      </c>
      <c r="B20" s="244" t="str">
        <f>AT!$B$20</f>
        <v>-</v>
      </c>
      <c r="C20" s="85" t="str">
        <f>AT!$C$20</f>
        <v>-</v>
      </c>
      <c r="D20" s="385" t="str">
        <f>AT!$D$20</f>
        <v>-</v>
      </c>
      <c r="E20" s="385" t="str">
        <f>AT!$E$20</f>
        <v>-</v>
      </c>
      <c r="F20" s="385" t="str">
        <f>AT!$F$20</f>
        <v>-</v>
      </c>
      <c r="G20" s="255" t="str">
        <f>BE!$B$20</f>
        <v>-</v>
      </c>
      <c r="H20" s="258" t="str">
        <f>BE!$C$20</f>
        <v>-</v>
      </c>
      <c r="I20" s="258" t="str">
        <f>BE!$D$20</f>
        <v>-</v>
      </c>
      <c r="J20" s="258" t="str">
        <f>BE!$E$20</f>
        <v>-</v>
      </c>
      <c r="K20" s="258" t="str">
        <f>BE!$F$20</f>
        <v>-</v>
      </c>
      <c r="L20" s="244" t="str">
        <f>CH!$B$20</f>
        <v>-</v>
      </c>
      <c r="M20" s="85" t="str">
        <f>CH!$C$20</f>
        <v>-</v>
      </c>
      <c r="N20" s="85" t="str">
        <f>CH!$D$20</f>
        <v>-</v>
      </c>
      <c r="O20" s="85" t="str">
        <f>CH!$E$20</f>
        <v>-</v>
      </c>
      <c r="P20" s="421" t="str">
        <f>CH!$F$20</f>
        <v>-</v>
      </c>
      <c r="Q20" s="255" t="str">
        <f>CZ!$B$20</f>
        <v>-</v>
      </c>
      <c r="R20" s="258">
        <f>CZ!$C$20</f>
        <v>1146.5</v>
      </c>
      <c r="S20" s="258">
        <f>CZ!$D$20</f>
        <v>1171.5</v>
      </c>
      <c r="T20" s="258" t="str">
        <f>CZ!$E$20</f>
        <v>-</v>
      </c>
      <c r="U20" s="257" t="str">
        <f>CZ!$F$20</f>
        <v>-</v>
      </c>
      <c r="V20" s="324" t="str">
        <f>DE!$B$20</f>
        <v>-</v>
      </c>
      <c r="W20" s="85" t="str">
        <f>DE!$C$20</f>
        <v>-</v>
      </c>
      <c r="X20" s="85" t="str">
        <f>DE!$D$20</f>
        <v>-</v>
      </c>
      <c r="Y20" s="85" t="str">
        <f>DE!$E$20</f>
        <v>-</v>
      </c>
      <c r="Z20" s="421" t="str">
        <f>DE!$F$20</f>
        <v>-</v>
      </c>
      <c r="AA20" s="255" t="str">
        <f>DK!$B$20</f>
        <v>-</v>
      </c>
      <c r="AB20" s="258" t="str">
        <f>DK!$C$20</f>
        <v>-</v>
      </c>
      <c r="AC20" s="258" t="str">
        <f>DK!$D$20</f>
        <v>-</v>
      </c>
      <c r="AD20" s="258" t="str">
        <f>DK!$E$20</f>
        <v>-</v>
      </c>
      <c r="AE20" s="257" t="str">
        <f>DK!$F$20</f>
        <v>-</v>
      </c>
      <c r="AF20" s="244" t="str">
        <f>ES!$B$20</f>
        <v>-</v>
      </c>
      <c r="AG20" s="85">
        <f>ES!$C$20</f>
        <v>2516.9</v>
      </c>
      <c r="AH20" s="85">
        <f>ES!$D$20</f>
        <v>2516.9</v>
      </c>
      <c r="AI20" s="85" t="str">
        <f>ES!$E$20</f>
        <v>-</v>
      </c>
      <c r="AJ20" s="421" t="str">
        <f>ES!$F$20</f>
        <v>-</v>
      </c>
      <c r="AK20" s="255" t="str">
        <f>FR!$B$20</f>
        <v>-</v>
      </c>
      <c r="AL20" s="258" t="str">
        <f>FR!$C$20</f>
        <v>-</v>
      </c>
      <c r="AM20" s="258">
        <f>FR!$D$20</f>
        <v>4965</v>
      </c>
      <c r="AN20" s="258" t="str">
        <f>FR!$E$20</f>
        <v>-</v>
      </c>
      <c r="AO20" s="257" t="str">
        <f>FR!$F$20</f>
        <v>-</v>
      </c>
      <c r="AP20" s="244" t="str">
        <f>LU!$B$20</f>
        <v>-</v>
      </c>
      <c r="AQ20" s="85" t="str">
        <f>LU!$C$20</f>
        <v>-</v>
      </c>
      <c r="AR20" s="85" t="str">
        <f>LU!$D$20</f>
        <v>-</v>
      </c>
      <c r="AS20" s="85" t="str">
        <f>LU!$E$20</f>
        <v>-</v>
      </c>
      <c r="AT20" s="421" t="str">
        <f>LU!$F$20</f>
        <v>-</v>
      </c>
      <c r="AU20" s="255" t="str">
        <f>NL!$B$20</f>
        <v>-</v>
      </c>
      <c r="AV20" s="258" t="str">
        <f>NL!$C$20</f>
        <v>-</v>
      </c>
      <c r="AW20" s="258" t="str">
        <f>NL!$D$20</f>
        <v>-</v>
      </c>
      <c r="AX20" s="258" t="str">
        <f>NL!$E$20</f>
        <v>-</v>
      </c>
      <c r="AY20" s="257" t="str">
        <f>NL!$F$20</f>
        <v>-</v>
      </c>
      <c r="AZ20" s="244" t="str">
        <f>PL!$B$20</f>
        <v>-</v>
      </c>
      <c r="BA20" s="85" t="str">
        <f>PL!$C$20</f>
        <v>-</v>
      </c>
      <c r="BB20" s="85" t="str">
        <f>PL!$D$20</f>
        <v>-</v>
      </c>
      <c r="BC20" s="85" t="str">
        <f>PL!$E$20</f>
        <v>-</v>
      </c>
      <c r="BD20" s="421" t="str">
        <f>PL!$F$20</f>
        <v>-</v>
      </c>
    </row>
    <row r="21" spans="1:56" x14ac:dyDescent="0.25">
      <c r="A21" s="223" t="s">
        <v>46</v>
      </c>
      <c r="B21" s="244">
        <f>AT!$B$21</f>
        <v>1.645</v>
      </c>
      <c r="C21" s="85">
        <f>AT!$C$21</f>
        <v>1674.5375300000001</v>
      </c>
      <c r="D21" s="385">
        <f>AT!$D$21</f>
        <v>2110.2745800000002</v>
      </c>
      <c r="E21" s="385">
        <f>AT!$E$21</f>
        <v>1500</v>
      </c>
      <c r="F21" s="385">
        <f>AT!$F$21</f>
        <v>1900</v>
      </c>
      <c r="G21" s="255">
        <f>BE!$B$21</f>
        <v>1658</v>
      </c>
      <c r="H21" s="258" t="str">
        <f>BE!$C$21</f>
        <v>-</v>
      </c>
      <c r="I21" s="258">
        <f>BE!$D$21</f>
        <v>900.30000000000007</v>
      </c>
      <c r="J21" s="258">
        <f>BE!$E$21</f>
        <v>1890</v>
      </c>
      <c r="K21" s="258">
        <f>BE!$F$21</f>
        <v>1720</v>
      </c>
      <c r="L21" s="244">
        <f>CH!$B$21</f>
        <v>49</v>
      </c>
      <c r="M21" s="85">
        <f>CH!$C$21</f>
        <v>45</v>
      </c>
      <c r="N21" s="85">
        <f>CH!$D$21</f>
        <v>60</v>
      </c>
      <c r="O21" s="85">
        <f>CH!$E$21</f>
        <v>0</v>
      </c>
      <c r="P21" s="421">
        <f>CH!$F$21</f>
        <v>60</v>
      </c>
      <c r="Q21" s="255">
        <f>CZ!$B$21</f>
        <v>262</v>
      </c>
      <c r="R21" s="258">
        <f>CZ!$C$21</f>
        <v>270</v>
      </c>
      <c r="S21" s="258">
        <f>CZ!$D$21</f>
        <v>278.10000000000002</v>
      </c>
      <c r="T21" s="258">
        <f>CZ!$E$21</f>
        <v>200</v>
      </c>
      <c r="U21" s="257">
        <f>CZ!$F$21</f>
        <v>310</v>
      </c>
      <c r="V21" s="324">
        <f>DE!$B$21</f>
        <v>34660</v>
      </c>
      <c r="W21" s="85">
        <f>DE!$C$21</f>
        <v>34271</v>
      </c>
      <c r="X21" s="85">
        <f>DE!$D$21</f>
        <v>39193</v>
      </c>
      <c r="Y21" s="85">
        <f>DE!$E$21</f>
        <v>31600</v>
      </c>
      <c r="Z21" s="421">
        <f>DE!$F$21</f>
        <v>34720</v>
      </c>
      <c r="AA21" s="255">
        <f>DK!$B$21</f>
        <v>4810</v>
      </c>
      <c r="AB21" s="258">
        <f>DK!$C$21</f>
        <v>4810.32</v>
      </c>
      <c r="AC21" s="258" t="str">
        <f>DK!$D$21</f>
        <v>-</v>
      </c>
      <c r="AD21" s="258">
        <f>DK!$E$21</f>
        <v>4760</v>
      </c>
      <c r="AE21" s="257">
        <f>DK!$F$21</f>
        <v>4800</v>
      </c>
      <c r="AF21" s="244">
        <f>ES!$B$21</f>
        <v>22958</v>
      </c>
      <c r="AG21" s="85">
        <f>ES!$C$21</f>
        <v>22996.600349999993</v>
      </c>
      <c r="AH21" s="85">
        <f>ES!$D$21</f>
        <v>23008.110849999994</v>
      </c>
      <c r="AI21" s="85">
        <f>ES!$E$21</f>
        <v>22600</v>
      </c>
      <c r="AJ21" s="421">
        <f>ES!$F$21</f>
        <v>23000</v>
      </c>
      <c r="AK21" s="255">
        <f>FR!$B$21</f>
        <v>8202</v>
      </c>
      <c r="AL21" s="258">
        <f>FR!$C$21</f>
        <v>4330</v>
      </c>
      <c r="AM21" s="258">
        <f>FR!$D$21</f>
        <v>367</v>
      </c>
      <c r="AN21" s="258">
        <f>FR!$E$21</f>
        <v>7700</v>
      </c>
      <c r="AO21" s="257">
        <f>FR!$F$21</f>
        <v>9000</v>
      </c>
      <c r="AP21" s="244">
        <f>LU!$B$21</f>
        <v>58</v>
      </c>
      <c r="AQ21" s="85">
        <f>LU!$C$21</f>
        <v>58.326999999999998</v>
      </c>
      <c r="AR21" s="85">
        <f>LU!$D$21</f>
        <v>58.341999999999999</v>
      </c>
      <c r="AS21" s="85">
        <f>LU!$E$21</f>
        <v>40</v>
      </c>
      <c r="AT21" s="421">
        <f>LU!$F$21</f>
        <v>40</v>
      </c>
      <c r="AU21" s="255">
        <f>NL!$B$21</f>
        <v>2713</v>
      </c>
      <c r="AV21" s="258" t="str">
        <f>NL!$C$21</f>
        <v>-</v>
      </c>
      <c r="AW21" s="258" t="str">
        <f>NL!$D$21</f>
        <v>-</v>
      </c>
      <c r="AX21" s="258">
        <f>NL!$E$21</f>
        <v>2360</v>
      </c>
      <c r="AY21" s="257">
        <f>NL!$F$21</f>
        <v>2710</v>
      </c>
      <c r="AZ21" s="244">
        <f>PL!$B$21</f>
        <v>3429</v>
      </c>
      <c r="BA21" s="85" t="str">
        <f>PL!$C$21</f>
        <v>-</v>
      </c>
      <c r="BB21" s="85">
        <f>PL!$D$21</f>
        <v>3866</v>
      </c>
      <c r="BC21" s="85">
        <f>PL!$E$21</f>
        <v>2910</v>
      </c>
      <c r="BD21" s="421">
        <f>PL!$F$21</f>
        <v>3440</v>
      </c>
    </row>
    <row r="22" spans="1:56" x14ac:dyDescent="0.25">
      <c r="A22" s="223" t="s">
        <v>1295</v>
      </c>
      <c r="B22" s="244" t="str">
        <f>AT!$B$22</f>
        <v>-</v>
      </c>
      <c r="C22" s="85" t="str">
        <f>AT!$C$22</f>
        <v>-</v>
      </c>
      <c r="D22" s="385" t="str">
        <f>AT!$D$22</f>
        <v>-</v>
      </c>
      <c r="E22" s="385">
        <f>AT!$E$22</f>
        <v>1500</v>
      </c>
      <c r="F22" s="385">
        <f>AT!$F$22</f>
        <v>1900</v>
      </c>
      <c r="G22" s="255" t="str">
        <f>BE!$B$22</f>
        <v>-</v>
      </c>
      <c r="H22" s="258" t="str">
        <f>BE!$C$22</f>
        <v>-</v>
      </c>
      <c r="I22" s="258" t="str">
        <f>BE!$D$22</f>
        <v>-</v>
      </c>
      <c r="J22" s="258">
        <f>BE!$E$22</f>
        <v>1220</v>
      </c>
      <c r="K22" s="258">
        <f>BE!$F$22</f>
        <v>1140</v>
      </c>
      <c r="L22" s="244" t="str">
        <f>CH!$B$22</f>
        <v>-</v>
      </c>
      <c r="M22" s="85" t="str">
        <f>CH!$C$22</f>
        <v>-</v>
      </c>
      <c r="N22" s="85" t="str">
        <f>CH!$D$22</f>
        <v>-</v>
      </c>
      <c r="O22" s="85">
        <f>CH!$E$22</f>
        <v>0</v>
      </c>
      <c r="P22" s="421">
        <f>CH!$F$22</f>
        <v>60</v>
      </c>
      <c r="Q22" s="255" t="str">
        <f>CZ!$B$22</f>
        <v>-</v>
      </c>
      <c r="R22" s="258" t="str">
        <f>CZ!$C$22</f>
        <v>-</v>
      </c>
      <c r="S22" s="258" t="str">
        <f>CZ!$D$22</f>
        <v>-</v>
      </c>
      <c r="T22" s="258">
        <f>CZ!$E$22</f>
        <v>200</v>
      </c>
      <c r="U22" s="257">
        <f>CZ!$F$22</f>
        <v>310</v>
      </c>
      <c r="V22" s="324" t="str">
        <f>DE!$B$22</f>
        <v>-</v>
      </c>
      <c r="W22" s="85" t="str">
        <f>DE!$C$22</f>
        <v>-</v>
      </c>
      <c r="X22" s="85" t="str">
        <f>DE!$D$22</f>
        <v>-</v>
      </c>
      <c r="Y22" s="85">
        <f>DE!$E$22</f>
        <v>31200</v>
      </c>
      <c r="Z22" s="421">
        <f>DE!$F$22</f>
        <v>33840</v>
      </c>
      <c r="AA22" s="255" t="str">
        <f>DK!$B$22</f>
        <v>-</v>
      </c>
      <c r="AB22" s="258" t="str">
        <f>DK!$C$22</f>
        <v>-</v>
      </c>
      <c r="AC22" s="258" t="str">
        <f>DK!$D$22</f>
        <v>-</v>
      </c>
      <c r="AD22" s="258">
        <f>DK!$E$22</f>
        <v>3620</v>
      </c>
      <c r="AE22" s="257">
        <f>DK!$F$22</f>
        <v>3530</v>
      </c>
      <c r="AF22" s="244" t="str">
        <f>ES!$B$22</f>
        <v>-</v>
      </c>
      <c r="AG22" s="85" t="str">
        <f>ES!$C$22</f>
        <v>-</v>
      </c>
      <c r="AH22" s="85" t="str">
        <f>ES!$D$22</f>
        <v>-</v>
      </c>
      <c r="AI22" s="85">
        <f>ES!$E$22</f>
        <v>22600</v>
      </c>
      <c r="AJ22" s="421">
        <f>ES!$F$22</f>
        <v>23000</v>
      </c>
      <c r="AK22" s="255" t="str">
        <f>FR!$B$22</f>
        <v>-</v>
      </c>
      <c r="AL22" s="258" t="str">
        <f>FR!$C$22</f>
        <v>-</v>
      </c>
      <c r="AM22" s="258">
        <f>FR!$D$22</f>
        <v>357</v>
      </c>
      <c r="AN22" s="258">
        <f>FR!$E$22</f>
        <v>7700</v>
      </c>
      <c r="AO22" s="257">
        <f>FR!$F$22</f>
        <v>9000</v>
      </c>
      <c r="AP22" s="244" t="str">
        <f>LU!$B$22</f>
        <v>-</v>
      </c>
      <c r="AQ22" s="85" t="str">
        <f>LU!$C$22</f>
        <v>-</v>
      </c>
      <c r="AR22" s="85" t="str">
        <f>LU!$D$22</f>
        <v>-</v>
      </c>
      <c r="AS22" s="85">
        <f>LU!$E$22</f>
        <v>40</v>
      </c>
      <c r="AT22" s="421">
        <f>LU!$F$22</f>
        <v>40</v>
      </c>
      <c r="AU22" s="255" t="str">
        <f>NL!$B$22</f>
        <v>-</v>
      </c>
      <c r="AV22" s="258" t="str">
        <f>NL!$C$22</f>
        <v>-</v>
      </c>
      <c r="AW22" s="258" t="str">
        <f>NL!$D$22</f>
        <v>-</v>
      </c>
      <c r="AX22" s="258">
        <f>NL!$E$22</f>
        <v>2130</v>
      </c>
      <c r="AY22" s="257">
        <f>NL!$F$22</f>
        <v>2480</v>
      </c>
      <c r="AZ22" s="244" t="str">
        <f>PL!$B$22</f>
        <v>-</v>
      </c>
      <c r="BA22" s="85" t="str">
        <f>PL!$C$22</f>
        <v>-</v>
      </c>
      <c r="BB22" s="85" t="str">
        <f>PL!$D$22</f>
        <v>-</v>
      </c>
      <c r="BC22" s="85">
        <f>PL!$E$22</f>
        <v>2910</v>
      </c>
      <c r="BD22" s="421">
        <f>PL!$F$22</f>
        <v>3440</v>
      </c>
    </row>
    <row r="23" spans="1:56" x14ac:dyDescent="0.25">
      <c r="A23" s="223" t="s">
        <v>1294</v>
      </c>
      <c r="B23" s="244" t="str">
        <f>AT!$B$23</f>
        <v>-</v>
      </c>
      <c r="C23" s="85" t="str">
        <f>AT!$C$23</f>
        <v>-</v>
      </c>
      <c r="D23" s="385" t="str">
        <f>AT!$D$23</f>
        <v>-</v>
      </c>
      <c r="E23" s="385">
        <f>AT!$E$23</f>
        <v>0</v>
      </c>
      <c r="F23" s="385">
        <f>AT!$F$23</f>
        <v>0</v>
      </c>
      <c r="G23" s="255" t="str">
        <f>BE!$B$23</f>
        <v>-</v>
      </c>
      <c r="H23" s="258" t="str">
        <f>BE!$C$23</f>
        <v>-</v>
      </c>
      <c r="I23" s="258" t="str">
        <f>BE!$D$23</f>
        <v>-</v>
      </c>
      <c r="J23" s="258">
        <f>BE!$E$23</f>
        <v>670</v>
      </c>
      <c r="K23" s="258">
        <f>BE!$F$23</f>
        <v>580</v>
      </c>
      <c r="L23" s="244" t="str">
        <f>CH!$B$23</f>
        <v>-</v>
      </c>
      <c r="M23" s="85" t="str">
        <f>CH!$C$23</f>
        <v>-</v>
      </c>
      <c r="N23" s="85" t="str">
        <f>CH!$D$23</f>
        <v>-</v>
      </c>
      <c r="O23" s="85">
        <f>CH!$E$23</f>
        <v>0</v>
      </c>
      <c r="P23" s="421">
        <f>CH!$F$23</f>
        <v>0</v>
      </c>
      <c r="Q23" s="255" t="str">
        <f>CZ!$B$23</f>
        <v>-</v>
      </c>
      <c r="R23" s="258" t="str">
        <f>CZ!$C$23</f>
        <v>-</v>
      </c>
      <c r="S23" s="258" t="str">
        <f>CZ!$D$23</f>
        <v>-</v>
      </c>
      <c r="T23" s="258">
        <f>CZ!$E$23</f>
        <v>0</v>
      </c>
      <c r="U23" s="257">
        <f>CZ!$F$23</f>
        <v>0</v>
      </c>
      <c r="V23" s="324" t="str">
        <f>DE!$B$23</f>
        <v>-</v>
      </c>
      <c r="W23" s="85" t="str">
        <f>DE!$C$23</f>
        <v>-</v>
      </c>
      <c r="X23" s="85" t="str">
        <f>DE!$D$23</f>
        <v>-</v>
      </c>
      <c r="Y23" s="85">
        <f>DE!$E$23</f>
        <v>400</v>
      </c>
      <c r="Z23" s="421">
        <f>DE!$F$23</f>
        <v>880</v>
      </c>
      <c r="AA23" s="255" t="str">
        <f>DK!$B$23</f>
        <v>-</v>
      </c>
      <c r="AB23" s="258" t="str">
        <f>DK!$C$23</f>
        <v>-</v>
      </c>
      <c r="AC23" s="258" t="str">
        <f>DK!$D$23</f>
        <v>-</v>
      </c>
      <c r="AD23" s="258">
        <f>DK!$E$23</f>
        <v>1140</v>
      </c>
      <c r="AE23" s="257">
        <f>DK!$F$23</f>
        <v>1270</v>
      </c>
      <c r="AF23" s="244" t="str">
        <f>ES!$B$23</f>
        <v>-</v>
      </c>
      <c r="AG23" s="85" t="str">
        <f>ES!$C$23</f>
        <v>-</v>
      </c>
      <c r="AH23" s="85" t="str">
        <f>ES!$D$23</f>
        <v>-</v>
      </c>
      <c r="AI23" s="85">
        <f>ES!$E$23</f>
        <v>0</v>
      </c>
      <c r="AJ23" s="421">
        <f>ES!$F$23</f>
        <v>0</v>
      </c>
      <c r="AK23" s="255" t="str">
        <f>FR!$B$23</f>
        <v>-</v>
      </c>
      <c r="AL23" s="258" t="str">
        <f>FR!$C$23</f>
        <v>-</v>
      </c>
      <c r="AM23" s="258">
        <f>FR!$D$23</f>
        <v>10</v>
      </c>
      <c r="AN23" s="258">
        <f>FR!$E$23</f>
        <v>0</v>
      </c>
      <c r="AO23" s="257">
        <f>FR!$F$23</f>
        <v>0</v>
      </c>
      <c r="AP23" s="244" t="str">
        <f>LU!$B$23</f>
        <v>-</v>
      </c>
      <c r="AQ23" s="85" t="str">
        <f>LU!$C$23</f>
        <v>-</v>
      </c>
      <c r="AR23" s="85" t="str">
        <f>LU!$D$23</f>
        <v>-</v>
      </c>
      <c r="AS23" s="85">
        <f>LU!$E$23</f>
        <v>0</v>
      </c>
      <c r="AT23" s="421">
        <f>LU!$F$23</f>
        <v>0</v>
      </c>
      <c r="AU23" s="255" t="str">
        <f>NL!$B$23</f>
        <v>-</v>
      </c>
      <c r="AV23" s="258" t="str">
        <f>NL!$C$23</f>
        <v>-</v>
      </c>
      <c r="AW23" s="258" t="str">
        <f>NL!$D$23</f>
        <v>-</v>
      </c>
      <c r="AX23" s="258">
        <f>NL!$E$23</f>
        <v>230</v>
      </c>
      <c r="AY23" s="257">
        <f>NL!$F$23</f>
        <v>230</v>
      </c>
      <c r="AZ23" s="244" t="str">
        <f>PL!$B$23</f>
        <v>-</v>
      </c>
      <c r="BA23" s="85" t="str">
        <f>PL!$C$23</f>
        <v>-</v>
      </c>
      <c r="BB23" s="85" t="str">
        <f>PL!$D$23</f>
        <v>-</v>
      </c>
      <c r="BC23" s="85">
        <f>PL!$E$23</f>
        <v>0</v>
      </c>
      <c r="BD23" s="421">
        <f>PL!$F$23</f>
        <v>0</v>
      </c>
    </row>
    <row r="24" spans="1:56" x14ac:dyDescent="0.25">
      <c r="A24" s="223" t="s">
        <v>2</v>
      </c>
      <c r="B24" s="244">
        <f>AT!$B$24</f>
        <v>626</v>
      </c>
      <c r="C24" s="85">
        <f>AT!$C$24</f>
        <v>446.97468199999992</v>
      </c>
      <c r="D24" s="385">
        <f>AT!$D$24</f>
        <v>586.12438199999997</v>
      </c>
      <c r="E24" s="385">
        <f>AT!$E$24</f>
        <v>200</v>
      </c>
      <c r="F24" s="385">
        <f>AT!$F$24</f>
        <v>400</v>
      </c>
      <c r="G24" s="255">
        <f>BE!$B$24</f>
        <v>2912</v>
      </c>
      <c r="H24" s="258" t="str">
        <f>BE!$C$24</f>
        <v>-</v>
      </c>
      <c r="I24" s="258" t="str">
        <f>BE!$D$24</f>
        <v>-</v>
      </c>
      <c r="J24" s="258">
        <f>BE!$E$24</f>
        <v>2430</v>
      </c>
      <c r="K24" s="258">
        <f>BE!$F$24</f>
        <v>2680</v>
      </c>
      <c r="L24" s="244">
        <f>CH!$B$24</f>
        <v>437</v>
      </c>
      <c r="M24" s="85">
        <f>CH!$C$24</f>
        <v>192</v>
      </c>
      <c r="N24" s="85">
        <f>CH!$D$24</f>
        <v>756</v>
      </c>
      <c r="O24" s="85">
        <f>CH!$E$24</f>
        <v>0</v>
      </c>
      <c r="P24" s="421">
        <f>CH!$F$24</f>
        <v>730</v>
      </c>
      <c r="Q24" s="255">
        <f>CZ!$B$24</f>
        <v>2064</v>
      </c>
      <c r="R24" s="258">
        <f>CZ!$C$24</f>
        <v>2132.4</v>
      </c>
      <c r="S24" s="258">
        <f>CZ!$D$24</f>
        <v>2067.4</v>
      </c>
      <c r="T24" s="258">
        <f>CZ!$E$24</f>
        <v>2000</v>
      </c>
      <c r="U24" s="257">
        <f>CZ!$F$24</f>
        <v>2150</v>
      </c>
      <c r="V24" s="324">
        <f>DE!$B$24</f>
        <v>36337</v>
      </c>
      <c r="W24" s="85">
        <f>DE!$C$24</f>
        <v>36337</v>
      </c>
      <c r="X24" s="85">
        <f>DE!$D$24</f>
        <v>38236</v>
      </c>
      <c r="Y24" s="85">
        <f>DE!$E$24</f>
        <v>33000</v>
      </c>
      <c r="Z24" s="421">
        <f>DE!$F$24</f>
        <v>36330</v>
      </c>
      <c r="AA24" s="255">
        <f>DK!$B$24</f>
        <v>571</v>
      </c>
      <c r="AB24" s="258">
        <f>DK!$C$24</f>
        <v>570.79999999999995</v>
      </c>
      <c r="AC24" s="258" t="str">
        <f>DK!$D$24</f>
        <v>-</v>
      </c>
      <c r="AD24" s="258">
        <f>DK!$E$24</f>
        <v>200</v>
      </c>
      <c r="AE24" s="257">
        <f>DK!$F$24</f>
        <v>560</v>
      </c>
      <c r="AF24" s="244">
        <f>ES!$B$24</f>
        <v>7016</v>
      </c>
      <c r="AG24" s="85">
        <f>ES!$C$24</f>
        <v>6948.1276900001285</v>
      </c>
      <c r="AH24" s="85">
        <f>ES!$D$24</f>
        <v>6955.1507000001302</v>
      </c>
      <c r="AI24" s="85">
        <f>ES!$E$24</f>
        <v>6600</v>
      </c>
      <c r="AJ24" s="421">
        <f>ES!$F$24</f>
        <v>6950</v>
      </c>
      <c r="AK24" s="255">
        <f>FR!$B$24</f>
        <v>4625</v>
      </c>
      <c r="AL24" s="258">
        <f>FR!$C$24</f>
        <v>4350.97</v>
      </c>
      <c r="AM24" s="258">
        <f>FR!$D$24</f>
        <v>39</v>
      </c>
      <c r="AN24" s="258">
        <f>FR!$E$24</f>
        <v>3400</v>
      </c>
      <c r="AO24" s="257">
        <f>FR!$F$24</f>
        <v>5100</v>
      </c>
      <c r="AP24" s="244">
        <f>LU!$B$24</f>
        <v>95</v>
      </c>
      <c r="AQ24" s="85">
        <f>LU!$C$24</f>
        <v>95.021000000000001</v>
      </c>
      <c r="AR24" s="85">
        <f>LU!$D$24</f>
        <v>109.93300000000001</v>
      </c>
      <c r="AS24" s="85">
        <f>LU!$E$24</f>
        <v>30</v>
      </c>
      <c r="AT24" s="421">
        <f>LU!$F$24</f>
        <v>0</v>
      </c>
      <c r="AU24" s="255">
        <f>NL!$B$24</f>
        <v>739</v>
      </c>
      <c r="AV24" s="258" t="str">
        <f>NL!$C$24</f>
        <v>-</v>
      </c>
      <c r="AW24" s="258" t="str">
        <f>NL!$D$24</f>
        <v>-</v>
      </c>
      <c r="AX24" s="258">
        <f>NL!$E$24</f>
        <v>90</v>
      </c>
      <c r="AY24" s="257">
        <f>NL!$F$24</f>
        <v>760</v>
      </c>
      <c r="AZ24" s="244">
        <f>PL!$B$24</f>
        <v>2</v>
      </c>
      <c r="BA24" s="85" t="str">
        <f>PL!$C$24</f>
        <v>-</v>
      </c>
      <c r="BB24" s="85" t="str">
        <f>PL!$D$24</f>
        <v>-</v>
      </c>
      <c r="BC24" s="85">
        <f>PL!$E$24</f>
        <v>0</v>
      </c>
      <c r="BD24" s="421">
        <f>PL!$F$24</f>
        <v>0</v>
      </c>
    </row>
    <row r="25" spans="1:56" x14ac:dyDescent="0.25">
      <c r="A25" s="223" t="s">
        <v>1296</v>
      </c>
      <c r="B25" s="244">
        <f>AT!$B$25</f>
        <v>626</v>
      </c>
      <c r="C25" s="85">
        <f>AT!$C$25</f>
        <v>446.97468199999992</v>
      </c>
      <c r="D25" s="385">
        <f>AT!$D$25</f>
        <v>586.12438199999997</v>
      </c>
      <c r="E25" s="385" t="str">
        <f>AT!$E$25</f>
        <v>-</v>
      </c>
      <c r="F25" s="385" t="str">
        <f>AT!$F$25</f>
        <v>-</v>
      </c>
      <c r="G25" s="255">
        <f>BE!$B$25</f>
        <v>2912</v>
      </c>
      <c r="H25" s="258" t="str">
        <f>BE!$C$25</f>
        <v>-</v>
      </c>
      <c r="I25" s="258" t="str">
        <f>BE!$D$25</f>
        <v>-</v>
      </c>
      <c r="J25" s="258" t="str">
        <f>BE!$E$25</f>
        <v>-</v>
      </c>
      <c r="K25" s="258" t="str">
        <f>BE!$F$25</f>
        <v>-</v>
      </c>
      <c r="L25" s="244">
        <f>CH!$B$25</f>
        <v>437</v>
      </c>
      <c r="M25" s="85">
        <f>CH!$C$25</f>
        <v>192</v>
      </c>
      <c r="N25" s="85">
        <f>CH!$D$25</f>
        <v>756</v>
      </c>
      <c r="O25" s="85" t="str">
        <f>CH!$E$25</f>
        <v>-</v>
      </c>
      <c r="P25" s="421" t="str">
        <f>CH!$F$25</f>
        <v>-</v>
      </c>
      <c r="Q25" s="255">
        <f>CZ!$B$25</f>
        <v>2064</v>
      </c>
      <c r="R25" s="258">
        <f>CZ!$C$25</f>
        <v>2132.4</v>
      </c>
      <c r="S25" s="258">
        <f>CZ!$D$25</f>
        <v>2067.4</v>
      </c>
      <c r="T25" s="258" t="str">
        <f>CZ!$E$25</f>
        <v>-</v>
      </c>
      <c r="U25" s="257" t="str">
        <f>CZ!$F$25</f>
        <v>-</v>
      </c>
      <c r="V25" s="324">
        <f>DE!$B$25</f>
        <v>36335</v>
      </c>
      <c r="W25" s="85">
        <f>DE!$C$25</f>
        <v>0</v>
      </c>
      <c r="X25" s="85">
        <f>DE!$D$25</f>
        <v>0</v>
      </c>
      <c r="Y25" s="85" t="str">
        <f>DE!$E$25</f>
        <v>-</v>
      </c>
      <c r="Z25" s="421" t="str">
        <f>DE!$F$25</f>
        <v>-</v>
      </c>
      <c r="AA25" s="255">
        <f>DK!$B$25</f>
        <v>571</v>
      </c>
      <c r="AB25" s="258" t="str">
        <f>DK!$C$25</f>
        <v>-</v>
      </c>
      <c r="AC25" s="258" t="str">
        <f>DK!$D$25</f>
        <v>-</v>
      </c>
      <c r="AD25" s="258" t="str">
        <f>DK!$E$25</f>
        <v>-</v>
      </c>
      <c r="AE25" s="257" t="str">
        <f>DK!$F$25</f>
        <v>-</v>
      </c>
      <c r="AF25" s="244">
        <f>ES!$B$25</f>
        <v>4766</v>
      </c>
      <c r="AG25" s="85">
        <f>ES!$C$25</f>
        <v>4648.6001900001284</v>
      </c>
      <c r="AH25" s="85">
        <f>ES!$D$25</f>
        <v>4655.6232000001301</v>
      </c>
      <c r="AI25" s="85" t="str">
        <f>ES!$E$25</f>
        <v>-</v>
      </c>
      <c r="AJ25" s="421" t="str">
        <f>ES!$F$25</f>
        <v>-</v>
      </c>
      <c r="AK25" s="255">
        <f>FR!$B$25</f>
        <v>4625</v>
      </c>
      <c r="AL25" s="258">
        <f>FR!$C$25</f>
        <v>4350.97</v>
      </c>
      <c r="AM25" s="258" t="str">
        <f>FR!$D$25</f>
        <v>-</v>
      </c>
      <c r="AN25" s="258" t="str">
        <f>FR!$E$25</f>
        <v>-</v>
      </c>
      <c r="AO25" s="257" t="str">
        <f>FR!$F$25</f>
        <v>-</v>
      </c>
      <c r="AP25" s="244">
        <f>LU!$B$25</f>
        <v>95</v>
      </c>
      <c r="AQ25" s="85">
        <f>LU!$C$25</f>
        <v>95.021000000000001</v>
      </c>
      <c r="AR25" s="85">
        <f>LU!$D$25</f>
        <v>109.93300000000001</v>
      </c>
      <c r="AS25" s="85" t="str">
        <f>LU!$E$25</f>
        <v>-</v>
      </c>
      <c r="AT25" s="421" t="str">
        <f>LU!$F$25</f>
        <v>-</v>
      </c>
      <c r="AU25" s="255">
        <f>NL!$B$25</f>
        <v>739</v>
      </c>
      <c r="AV25" s="258" t="str">
        <f>NL!$C$25</f>
        <v>-</v>
      </c>
      <c r="AW25" s="258" t="str">
        <f>NL!$D$25</f>
        <v>-</v>
      </c>
      <c r="AX25" s="258" t="str">
        <f>NL!$E$25</f>
        <v>-</v>
      </c>
      <c r="AY25" s="257" t="str">
        <f>NL!$F$25</f>
        <v>-</v>
      </c>
      <c r="AZ25" s="244">
        <f>PL!$B$25</f>
        <v>2</v>
      </c>
      <c r="BA25" s="85" t="str">
        <f>PL!$C$25</f>
        <v>-</v>
      </c>
      <c r="BB25" s="85" t="str">
        <f>PL!$D$25</f>
        <v>-</v>
      </c>
      <c r="BC25" s="85" t="str">
        <f>PL!$E$25</f>
        <v>-</v>
      </c>
      <c r="BD25" s="421" t="str">
        <f>PL!$F$25</f>
        <v>-</v>
      </c>
    </row>
    <row r="26" spans="1:56" x14ac:dyDescent="0.25">
      <c r="A26" s="464" t="s">
        <v>1049</v>
      </c>
      <c r="B26" s="244">
        <f>AT!$B$26</f>
        <v>0</v>
      </c>
      <c r="C26" s="85">
        <f>AT!$C$26</f>
        <v>0</v>
      </c>
      <c r="D26" s="385">
        <f>AT!$D$26</f>
        <v>0</v>
      </c>
      <c r="E26" s="385" t="str">
        <f>AT!$E$26</f>
        <v>-</v>
      </c>
      <c r="F26" s="385" t="str">
        <f>AT!$F$26</f>
        <v>-</v>
      </c>
      <c r="G26" s="255" t="str">
        <f>BE!$B$26</f>
        <v>-</v>
      </c>
      <c r="H26" s="258" t="str">
        <f>BE!$C$26</f>
        <v>-</v>
      </c>
      <c r="I26" s="258" t="str">
        <f>BE!$D$26</f>
        <v>-</v>
      </c>
      <c r="J26" s="258" t="str">
        <f>BE!$E$26</f>
        <v>-</v>
      </c>
      <c r="K26" s="258" t="str">
        <f>BE!$F$26</f>
        <v>-</v>
      </c>
      <c r="L26" s="244" t="str">
        <f>CH!$B$26</f>
        <v>-</v>
      </c>
      <c r="M26" s="85" t="str">
        <f>CH!$C$26</f>
        <v>-</v>
      </c>
      <c r="N26" s="85" t="str">
        <f>CH!$D$26</f>
        <v>-</v>
      </c>
      <c r="O26" s="85" t="str">
        <f>CH!$E$26</f>
        <v>-</v>
      </c>
      <c r="P26" s="421" t="str">
        <f>CH!$F$26</f>
        <v>-</v>
      </c>
      <c r="Q26" s="255" t="str">
        <f>CZ!$B$26</f>
        <v>-</v>
      </c>
      <c r="R26" s="258" t="str">
        <f>CZ!$C$26</f>
        <v>-</v>
      </c>
      <c r="S26" s="258" t="str">
        <f>CZ!$D$26</f>
        <v>-</v>
      </c>
      <c r="T26" s="258" t="str">
        <f>CZ!$E$26</f>
        <v>-</v>
      </c>
      <c r="U26" s="257" t="str">
        <f>CZ!$F$26</f>
        <v>-</v>
      </c>
      <c r="V26" s="324">
        <f>DE!$B$26</f>
        <v>2</v>
      </c>
      <c r="W26" s="85">
        <f>DE!$C$26</f>
        <v>0</v>
      </c>
      <c r="X26" s="85">
        <f>DE!$D$26</f>
        <v>0</v>
      </c>
      <c r="Y26" s="85" t="str">
        <f>DE!$E$26</f>
        <v>-</v>
      </c>
      <c r="Z26" s="421" t="str">
        <f>DE!$F$26</f>
        <v>-</v>
      </c>
      <c r="AA26" s="255" t="str">
        <f>DK!$B$26</f>
        <v>-</v>
      </c>
      <c r="AB26" s="258" t="str">
        <f>DK!$C$26</f>
        <v>-</v>
      </c>
      <c r="AC26" s="258" t="str">
        <f>DK!$D$26</f>
        <v>-</v>
      </c>
      <c r="AD26" s="258" t="str">
        <f>DK!$E$26</f>
        <v>-</v>
      </c>
      <c r="AE26" s="257" t="str">
        <f>DK!$F$26</f>
        <v>-</v>
      </c>
      <c r="AF26" s="244">
        <f>ES!$B$26</f>
        <v>2250</v>
      </c>
      <c r="AG26" s="85">
        <f>ES!$C$26</f>
        <v>2299.5275000000001</v>
      </c>
      <c r="AH26" s="85">
        <f>ES!$D$26</f>
        <v>2299.5275000000001</v>
      </c>
      <c r="AI26" s="85" t="str">
        <f>ES!$E$26</f>
        <v>-</v>
      </c>
      <c r="AJ26" s="421" t="str">
        <f>ES!$F$26</f>
        <v>-</v>
      </c>
      <c r="AK26" s="255">
        <f>FR!$B$26</f>
        <v>0</v>
      </c>
      <c r="AL26" s="258" t="str">
        <f>FR!$C$26</f>
        <v>-</v>
      </c>
      <c r="AM26" s="258" t="str">
        <f>FR!$D$26</f>
        <v>-</v>
      </c>
      <c r="AN26" s="258" t="str">
        <f>FR!$E$26</f>
        <v>-</v>
      </c>
      <c r="AO26" s="257" t="str">
        <f>FR!$F$26</f>
        <v>-</v>
      </c>
      <c r="AP26" s="244" t="str">
        <f>LU!$B$26</f>
        <v>-</v>
      </c>
      <c r="AQ26" s="85" t="str">
        <f>LU!$C$26</f>
        <v>-</v>
      </c>
      <c r="AR26" s="85" t="str">
        <f>LU!$D$26</f>
        <v>-</v>
      </c>
      <c r="AS26" s="85" t="str">
        <f>LU!$E$26</f>
        <v>-</v>
      </c>
      <c r="AT26" s="421" t="str">
        <f>LU!$F$26</f>
        <v>-</v>
      </c>
      <c r="AU26" s="255" t="str">
        <f>NL!$B$26</f>
        <v>-</v>
      </c>
      <c r="AV26" s="258" t="str">
        <f>NL!$C$26</f>
        <v>-</v>
      </c>
      <c r="AW26" s="258" t="str">
        <f>NL!$D$26</f>
        <v>-</v>
      </c>
      <c r="AX26" s="258" t="str">
        <f>NL!$E$26</f>
        <v>-</v>
      </c>
      <c r="AY26" s="257" t="str">
        <f>NL!$F$26</f>
        <v>-</v>
      </c>
      <c r="AZ26" s="244" t="str">
        <f>PL!$B$26</f>
        <v>-</v>
      </c>
      <c r="BA26" s="85" t="str">
        <f>PL!$C$26</f>
        <v>-</v>
      </c>
      <c r="BB26" s="85" t="str">
        <f>PL!$D$26</f>
        <v>-</v>
      </c>
      <c r="BC26" s="85" t="str">
        <f>PL!$E$26</f>
        <v>-</v>
      </c>
      <c r="BD26" s="421" t="str">
        <f>PL!$F$26</f>
        <v>-</v>
      </c>
    </row>
    <row r="27" spans="1:56" x14ac:dyDescent="0.25">
      <c r="A27" s="223" t="s">
        <v>275</v>
      </c>
      <c r="B27" s="244">
        <f>AT!$B$27</f>
        <v>0</v>
      </c>
      <c r="C27" s="85">
        <f>AT!$C$27</f>
        <v>0.92200000000000004</v>
      </c>
      <c r="D27" s="385">
        <f>AT!$D$27</f>
        <v>0.91500000000000004</v>
      </c>
      <c r="E27" s="385" t="str">
        <f>AT!$E$27</f>
        <v>-</v>
      </c>
      <c r="F27" s="385" t="str">
        <f>AT!$F$27</f>
        <v>-</v>
      </c>
      <c r="G27" s="255" t="str">
        <f>BE!$B$27</f>
        <v>-</v>
      </c>
      <c r="H27" s="258" t="str">
        <f>BE!$C$27</f>
        <v>-</v>
      </c>
      <c r="I27" s="258" t="str">
        <f>BE!$D$27</f>
        <v>-</v>
      </c>
      <c r="J27" s="258" t="str">
        <f>BE!$E$27</f>
        <v>-</v>
      </c>
      <c r="K27" s="258" t="str">
        <f>BE!$F$27</f>
        <v>-</v>
      </c>
      <c r="L27" s="244" t="str">
        <f>CH!$B$27</f>
        <v>-</v>
      </c>
      <c r="M27" s="85" t="str">
        <f>CH!$C$27</f>
        <v>-</v>
      </c>
      <c r="N27" s="85" t="str">
        <f>CH!$D$27</f>
        <v>-</v>
      </c>
      <c r="O27" s="85" t="str">
        <f>CH!$E$27</f>
        <v>-</v>
      </c>
      <c r="P27" s="421" t="str">
        <f>CH!$F$27</f>
        <v>-</v>
      </c>
      <c r="Q27" s="255" t="str">
        <f>CZ!$B$27</f>
        <v>-</v>
      </c>
      <c r="R27" s="258" t="str">
        <f>CZ!$C$27</f>
        <v>-</v>
      </c>
      <c r="S27" s="258" t="str">
        <f>CZ!$D$27</f>
        <v>-</v>
      </c>
      <c r="T27" s="258" t="str">
        <f>CZ!$E$27</f>
        <v>-</v>
      </c>
      <c r="U27" s="257" t="str">
        <f>CZ!$F$27</f>
        <v>-</v>
      </c>
      <c r="V27" s="324">
        <f>DE!$B$27</f>
        <v>24</v>
      </c>
      <c r="W27" s="85">
        <f>DE!$C$27</f>
        <v>24</v>
      </c>
      <c r="X27" s="85">
        <f>DE!$D$27</f>
        <v>24</v>
      </c>
      <c r="Y27" s="85" t="str">
        <f>DE!$E$27</f>
        <v>-</v>
      </c>
      <c r="Z27" s="421" t="str">
        <f>DE!$F$27</f>
        <v>-</v>
      </c>
      <c r="AA27" s="255" t="str">
        <f>DK!$B$27</f>
        <v>-</v>
      </c>
      <c r="AB27" s="258" t="str">
        <f>DK!$C$27</f>
        <v>-</v>
      </c>
      <c r="AC27" s="258" t="str">
        <f>DK!$D$27</f>
        <v>-</v>
      </c>
      <c r="AD27" s="258" t="str">
        <f>DK!$E$27</f>
        <v>-</v>
      </c>
      <c r="AE27" s="257" t="str">
        <f>DK!$F$27</f>
        <v>-</v>
      </c>
      <c r="AF27" s="244" t="str">
        <f>ES!$B$27</f>
        <v>-</v>
      </c>
      <c r="AG27" s="85">
        <f>ES!$C$27</f>
        <v>0</v>
      </c>
      <c r="AH27" s="85">
        <f>ES!$D$27</f>
        <v>0</v>
      </c>
      <c r="AI27" s="85" t="str">
        <f>ES!$E$27</f>
        <v>-</v>
      </c>
      <c r="AJ27" s="421" t="str">
        <f>ES!$F$27</f>
        <v>-</v>
      </c>
      <c r="AK27" s="255">
        <f>FR!$B$27</f>
        <v>2</v>
      </c>
      <c r="AL27" s="258" t="str">
        <f>FR!$C$27</f>
        <v>-</v>
      </c>
      <c r="AM27" s="258" t="str">
        <f>FR!$D$27</f>
        <v>-</v>
      </c>
      <c r="AN27" s="258" t="str">
        <f>FR!$E$27</f>
        <v>-</v>
      </c>
      <c r="AO27" s="257" t="str">
        <f>FR!$F$27</f>
        <v>-</v>
      </c>
      <c r="AP27" s="244" t="str">
        <f>LU!$B$27</f>
        <v>-</v>
      </c>
      <c r="AQ27" s="85" t="str">
        <f>LU!$C$27</f>
        <v>-</v>
      </c>
      <c r="AR27" s="85" t="str">
        <f>LU!$D$27</f>
        <v>-</v>
      </c>
      <c r="AS27" s="85" t="str">
        <f>LU!$E$27</f>
        <v>-</v>
      </c>
      <c r="AT27" s="421" t="str">
        <f>LU!$F$27</f>
        <v>-</v>
      </c>
      <c r="AU27" s="255" t="str">
        <f>NL!$B$27</f>
        <v>-</v>
      </c>
      <c r="AV27" s="258" t="str">
        <f>NL!$C$27</f>
        <v>-</v>
      </c>
      <c r="AW27" s="258" t="str">
        <f>NL!$D$27</f>
        <v>-</v>
      </c>
      <c r="AX27" s="258" t="str">
        <f>NL!$E$27</f>
        <v>-</v>
      </c>
      <c r="AY27" s="257" t="str">
        <f>NL!$F$27</f>
        <v>-</v>
      </c>
      <c r="AZ27" s="244" t="str">
        <f>PL!$B$27</f>
        <v>-</v>
      </c>
      <c r="BA27" s="85" t="str">
        <f>PL!$C$27</f>
        <v>-</v>
      </c>
      <c r="BB27" s="85" t="str">
        <f>PL!$D$27</f>
        <v>-</v>
      </c>
      <c r="BC27" s="85" t="str">
        <f>PL!$E$27</f>
        <v>-</v>
      </c>
      <c r="BD27" s="421" t="str">
        <f>PL!$F$27</f>
        <v>-</v>
      </c>
    </row>
    <row r="28" spans="1:56" x14ac:dyDescent="0.25">
      <c r="A28" s="223" t="s">
        <v>1315</v>
      </c>
      <c r="B28" s="244" t="str">
        <f>AT!$B$28</f>
        <v>-</v>
      </c>
      <c r="C28" s="85" t="str">
        <f>AT!C$28</f>
        <v>-</v>
      </c>
      <c r="D28" s="385" t="str">
        <f>AT!$D$28</f>
        <v>-</v>
      </c>
      <c r="E28" s="385" t="str">
        <f>AT!$E$28</f>
        <v>-</v>
      </c>
      <c r="F28" s="385" t="str">
        <f>AT!$F$28</f>
        <v>-</v>
      </c>
      <c r="G28" s="255" t="str">
        <f>BE!$B$28</f>
        <v>-</v>
      </c>
      <c r="H28" s="258">
        <f>BE!T$28</f>
        <v>0</v>
      </c>
      <c r="I28" s="258" t="str">
        <f>BE!$D$28</f>
        <v>-</v>
      </c>
      <c r="J28" s="258" t="str">
        <f>BE!$E$28</f>
        <v>-</v>
      </c>
      <c r="K28" s="258" t="str">
        <f>BE!$F$28</f>
        <v>-</v>
      </c>
      <c r="L28" s="244" t="str">
        <f>CH!$B$28</f>
        <v>-</v>
      </c>
      <c r="M28" s="85" t="str">
        <f>CH!$C$30</f>
        <v>-</v>
      </c>
      <c r="N28" s="85" t="str">
        <f>CH!$D$28</f>
        <v>-</v>
      </c>
      <c r="O28" s="85" t="str">
        <f>CH!$E$28</f>
        <v>-</v>
      </c>
      <c r="P28" s="421" t="str">
        <f>CH!$F$28</f>
        <v>-</v>
      </c>
      <c r="Q28" s="255" t="str">
        <f>CZ!$B$28</f>
        <v>-</v>
      </c>
      <c r="R28" s="258" t="str">
        <f>CZ!$C$30</f>
        <v>-</v>
      </c>
      <c r="S28" s="258" t="str">
        <f>CZ!$D$28</f>
        <v>-</v>
      </c>
      <c r="T28" s="258" t="str">
        <f>CZ!$E$28</f>
        <v>-</v>
      </c>
      <c r="U28" s="257" t="str">
        <f>CZ!$F$28</f>
        <v>-</v>
      </c>
      <c r="V28" s="324" t="str">
        <f>DE!$B$28</f>
        <v>-</v>
      </c>
      <c r="W28" s="85" t="str">
        <f>DE!C28</f>
        <v>-</v>
      </c>
      <c r="X28" s="85" t="str">
        <f>DE!$D$28</f>
        <v>-</v>
      </c>
      <c r="Y28" s="85" t="str">
        <f>DE!$E$28</f>
        <v>-</v>
      </c>
      <c r="Z28" s="421" t="str">
        <f>DE!$F$28</f>
        <v>-</v>
      </c>
      <c r="AA28" s="255" t="str">
        <f>DK!$B$28</f>
        <v>-</v>
      </c>
      <c r="AB28" s="258">
        <f>DK!O$28</f>
        <v>0</v>
      </c>
      <c r="AC28" s="258" t="str">
        <f>DK!$D$28</f>
        <v>-</v>
      </c>
      <c r="AD28" s="258" t="str">
        <f>DK!$E$28</f>
        <v>-</v>
      </c>
      <c r="AE28" s="257" t="str">
        <f>DK!$F$28</f>
        <v>-</v>
      </c>
      <c r="AF28" s="244" t="str">
        <f>ES!$B$28</f>
        <v>-</v>
      </c>
      <c r="AG28" s="85" t="str">
        <f>ES!F$28</f>
        <v>-</v>
      </c>
      <c r="AH28" s="85">
        <f>ES!$D$28</f>
        <v>0</v>
      </c>
      <c r="AI28" s="85" t="str">
        <f>ES!$E$28</f>
        <v>-</v>
      </c>
      <c r="AJ28" s="421" t="str">
        <f>ES!$F$28</f>
        <v>-</v>
      </c>
      <c r="AK28" s="255">
        <f>FR!$B$28</f>
        <v>240</v>
      </c>
      <c r="AL28" s="258">
        <f>FR!K$28</f>
        <v>0</v>
      </c>
      <c r="AM28" s="258">
        <f>FR!$D$28</f>
        <v>240</v>
      </c>
      <c r="AN28" s="258" t="str">
        <f>FR!$E$28</f>
        <v>-</v>
      </c>
      <c r="AO28" s="257" t="str">
        <f>FR!$F$28</f>
        <v>-</v>
      </c>
      <c r="AP28" s="244" t="str">
        <f>LU!$B$28</f>
        <v>-</v>
      </c>
      <c r="AQ28" s="85">
        <f>LU!I$28</f>
        <v>0</v>
      </c>
      <c r="AR28" s="85" t="str">
        <f>LU!$D$28</f>
        <v>-</v>
      </c>
      <c r="AS28" s="85" t="str">
        <f>LU!$E$28</f>
        <v>-</v>
      </c>
      <c r="AT28" s="421" t="str">
        <f>LU!$F$28</f>
        <v>-</v>
      </c>
      <c r="AU28" s="255" t="str">
        <f>NL!$B$28</f>
        <v>-</v>
      </c>
      <c r="AV28" s="258">
        <f>NL!AA$28</f>
        <v>0</v>
      </c>
      <c r="AW28" s="258" t="str">
        <f>NL!$D$28</f>
        <v>-</v>
      </c>
      <c r="AX28" s="258" t="str">
        <f>NL!$E$28</f>
        <v>-</v>
      </c>
      <c r="AY28" s="257" t="str">
        <f>NL!$F$28</f>
        <v>-</v>
      </c>
      <c r="AZ28" s="244" t="str">
        <f>PL!$B$28</f>
        <v>-</v>
      </c>
      <c r="BA28" s="85" t="str">
        <f>PL!$C$30</f>
        <v>-</v>
      </c>
      <c r="BB28" s="85" t="str">
        <f>PL!$D$28</f>
        <v>-</v>
      </c>
      <c r="BC28" s="85" t="str">
        <f>PL!$E$28</f>
        <v>-</v>
      </c>
      <c r="BD28" s="421" t="str">
        <f>PL!$F$28</f>
        <v>-</v>
      </c>
    </row>
    <row r="29" spans="1:56" s="154" customFormat="1" x14ac:dyDescent="0.25">
      <c r="A29" s="223" t="s">
        <v>1312</v>
      </c>
      <c r="B29" s="244" t="str">
        <f>AT!$B$29</f>
        <v>-</v>
      </c>
      <c r="C29" s="85">
        <f>AT!$C$29</f>
        <v>631.4928000000001</v>
      </c>
      <c r="D29" s="385">
        <f>AT!$D$29</f>
        <v>627.76730000000009</v>
      </c>
      <c r="E29" s="385">
        <f>AT!$E$29</f>
        <v>600</v>
      </c>
      <c r="F29" s="385">
        <f>AT!$F$29</f>
        <v>400</v>
      </c>
      <c r="G29" s="255" t="str">
        <f>BE!$B$29</f>
        <v>-</v>
      </c>
      <c r="H29" s="258" t="str">
        <f>BE!$C$29</f>
        <v>-</v>
      </c>
      <c r="I29" s="258">
        <f>BE!$D$29</f>
        <v>679.8</v>
      </c>
      <c r="J29" s="258">
        <f>BE!$E$29</f>
        <v>1290</v>
      </c>
      <c r="K29" s="258">
        <f>BE!$F$29</f>
        <v>1340</v>
      </c>
      <c r="L29" s="244" t="str">
        <f>CH!$B$29</f>
        <v>-</v>
      </c>
      <c r="M29" s="85">
        <f>CH!$C$29</f>
        <v>1</v>
      </c>
      <c r="N29" s="85">
        <f>CH!$D$29</f>
        <v>1</v>
      </c>
      <c r="O29" s="85">
        <f>CH!$E$29</f>
        <v>0</v>
      </c>
      <c r="P29" s="421">
        <f>CH!$F$29</f>
        <v>0</v>
      </c>
      <c r="Q29" s="255" t="str">
        <f>CZ!$B$29</f>
        <v>-</v>
      </c>
      <c r="R29" s="258" t="str">
        <f>CZ!$C$29</f>
        <v>-</v>
      </c>
      <c r="S29" s="258" t="str">
        <f>CZ!$D$29</f>
        <v>-</v>
      </c>
      <c r="T29" s="258">
        <f>CZ!$E$29</f>
        <v>200</v>
      </c>
      <c r="U29" s="257">
        <f>CZ!$F$29</f>
        <v>360</v>
      </c>
      <c r="V29" s="324" t="str">
        <f>DE!$B$29</f>
        <v>-</v>
      </c>
      <c r="W29" s="85">
        <f>DE!$C$29</f>
        <v>6517</v>
      </c>
      <c r="X29" s="85">
        <f>DE!$D$29</f>
        <v>6867</v>
      </c>
      <c r="Y29" s="85">
        <f>DE!$E$29</f>
        <v>5700</v>
      </c>
      <c r="Z29" s="421">
        <f>DE!$F$29</f>
        <v>5880</v>
      </c>
      <c r="AA29" s="255" t="str">
        <f>DK!$B$29</f>
        <v>-</v>
      </c>
      <c r="AB29" s="258" t="str">
        <f>DK!$C$29</f>
        <v>-</v>
      </c>
      <c r="AC29" s="258" t="str">
        <f>DK!$D$29</f>
        <v>-</v>
      </c>
      <c r="AD29" s="258">
        <f>DK!$E$29</f>
        <v>470</v>
      </c>
      <c r="AE29" s="257">
        <f>DK!$F$29</f>
        <v>1420</v>
      </c>
      <c r="AF29" s="244" t="str">
        <f>ES!$B$29</f>
        <v>-</v>
      </c>
      <c r="AG29" s="85">
        <f>ES!$C$29</f>
        <v>951.54941000000008</v>
      </c>
      <c r="AH29" s="85">
        <f>ES!$D$29</f>
        <v>989.07240999999999</v>
      </c>
      <c r="AI29" s="85">
        <f>ES!$E$29</f>
        <v>900</v>
      </c>
      <c r="AJ29" s="421">
        <f>ES!$F$29</f>
        <v>940</v>
      </c>
      <c r="AK29" s="255" t="str">
        <f>FR!$B$29</f>
        <v>-</v>
      </c>
      <c r="AL29" s="258" t="str">
        <f>FR!$C$29</f>
        <v>-</v>
      </c>
      <c r="AM29" s="258" t="str">
        <f>FR!$D$29</f>
        <v>-</v>
      </c>
      <c r="AN29" s="258">
        <f>FR!$E$29</f>
        <v>1300</v>
      </c>
      <c r="AO29" s="257">
        <f>FR!$F$29</f>
        <v>1500</v>
      </c>
      <c r="AP29" s="244" t="str">
        <f>LU!$B$29</f>
        <v>-</v>
      </c>
      <c r="AQ29" s="85">
        <f>LU!$C$29</f>
        <v>13.719000000000001</v>
      </c>
      <c r="AR29" s="85">
        <f>LU!$D$29</f>
        <v>14.189</v>
      </c>
      <c r="AS29" s="85">
        <f>LU!$E$29</f>
        <v>0</v>
      </c>
      <c r="AT29" s="421">
        <f>LU!$F$29</f>
        <v>20</v>
      </c>
      <c r="AU29" s="255" t="str">
        <f>NL!$B$29</f>
        <v>-</v>
      </c>
      <c r="AV29" s="258">
        <f>NL!$C$30</f>
        <v>48</v>
      </c>
      <c r="AW29" s="258">
        <f>NL!$D$29</f>
        <v>48</v>
      </c>
      <c r="AX29" s="258">
        <f>NL!$E$29</f>
        <v>330</v>
      </c>
      <c r="AY29" s="257">
        <f>NL!$F$29</f>
        <v>400</v>
      </c>
      <c r="AZ29" s="244" t="str">
        <f>PL!$B$29</f>
        <v>-</v>
      </c>
      <c r="BA29" s="85" t="str">
        <f>PL!$C$29</f>
        <v>-</v>
      </c>
      <c r="BB29" s="85" t="str">
        <f>PL!$D$29</f>
        <v>-</v>
      </c>
      <c r="BC29" s="85">
        <f>PL!$E$29</f>
        <v>330</v>
      </c>
      <c r="BD29" s="421">
        <f>PL!$F$29</f>
        <v>720</v>
      </c>
    </row>
    <row r="30" spans="1:56" s="154" customFormat="1" x14ac:dyDescent="0.25">
      <c r="A30" s="226" t="s">
        <v>1309</v>
      </c>
      <c r="B30" s="244" t="str">
        <f>AT!$B$30</f>
        <v>-</v>
      </c>
      <c r="C30" s="85">
        <f>AT!$C$30</f>
        <v>409.80500000000001</v>
      </c>
      <c r="D30" s="385">
        <f>AT!$D$30</f>
        <v>408.666</v>
      </c>
      <c r="E30" s="385">
        <f>AT!$E$30</f>
        <v>600</v>
      </c>
      <c r="F30" s="385">
        <f>AT!$F$30</f>
        <v>400</v>
      </c>
      <c r="G30" s="255" t="str">
        <f>BE!$B$30</f>
        <v>-</v>
      </c>
      <c r="H30" s="258" t="str">
        <f>BE!$C$30</f>
        <v>-</v>
      </c>
      <c r="I30" s="258" t="str">
        <f>BE!$D$30</f>
        <v>-</v>
      </c>
      <c r="J30" s="258">
        <f>BE!$E$30</f>
        <v>1290</v>
      </c>
      <c r="K30" s="258">
        <f>BE!$F$30</f>
        <v>1340</v>
      </c>
      <c r="L30" s="244" t="str">
        <f>CH!$B$30</f>
        <v>-</v>
      </c>
      <c r="M30" s="85" t="str">
        <f>CH!$C$30</f>
        <v>-</v>
      </c>
      <c r="N30" s="85" t="str">
        <f>CH!$D$30</f>
        <v>-</v>
      </c>
      <c r="O30" s="85">
        <f>CH!$E$30</f>
        <v>0</v>
      </c>
      <c r="P30" s="421">
        <f>CH!$F$30</f>
        <v>0</v>
      </c>
      <c r="Q30" s="255" t="str">
        <f>CZ!$B$30</f>
        <v>-</v>
      </c>
      <c r="R30" s="258" t="str">
        <f>CZ!$C$30</f>
        <v>-</v>
      </c>
      <c r="S30" s="258" t="str">
        <f>CZ!$D$30</f>
        <v>-</v>
      </c>
      <c r="T30" s="258">
        <f>CZ!$E$30</f>
        <v>200</v>
      </c>
      <c r="U30" s="257">
        <f>CZ!$F$30</f>
        <v>360</v>
      </c>
      <c r="V30" s="324" t="str">
        <f>DE!$B$30</f>
        <v>-</v>
      </c>
      <c r="W30" s="85">
        <f>DE!$C$30</f>
        <v>6517</v>
      </c>
      <c r="X30" s="85">
        <f>DE!$D$30</f>
        <v>6867</v>
      </c>
      <c r="Y30" s="85">
        <f>DE!$E$30</f>
        <v>5700</v>
      </c>
      <c r="Z30" s="421">
        <f>DE!$F$30</f>
        <v>5880</v>
      </c>
      <c r="AA30" s="255" t="str">
        <f>DK!$B$30</f>
        <v>-</v>
      </c>
      <c r="AB30" s="258" t="str">
        <f>DK!$C$30</f>
        <v>-</v>
      </c>
      <c r="AC30" s="258" t="str">
        <f>DK!$D$30</f>
        <v>-</v>
      </c>
      <c r="AD30" s="258">
        <f>DK!$E$30</f>
        <v>470</v>
      </c>
      <c r="AE30" s="257">
        <f>DK!$F$30</f>
        <v>1420</v>
      </c>
      <c r="AF30" s="244" t="str">
        <f>ES!$B$30</f>
        <v>-</v>
      </c>
      <c r="AG30" s="85" t="str">
        <f>ES!$C$30</f>
        <v>-</v>
      </c>
      <c r="AH30" s="85" t="str">
        <f>ES!$D$30</f>
        <v>-</v>
      </c>
      <c r="AI30" s="85">
        <f>ES!$E$30</f>
        <v>900</v>
      </c>
      <c r="AJ30" s="421">
        <f>ES!$F$30</f>
        <v>940</v>
      </c>
      <c r="AK30" s="255" t="str">
        <f>FR!$B$30</f>
        <v>-</v>
      </c>
      <c r="AL30" s="258" t="str">
        <f>FR!$C$30</f>
        <v>-</v>
      </c>
      <c r="AM30" s="258" t="str">
        <f>FR!$D$30</f>
        <v>-</v>
      </c>
      <c r="AN30" s="258">
        <f>FR!$E$30</f>
        <v>1300</v>
      </c>
      <c r="AO30" s="257">
        <f>FR!$F$30</f>
        <v>1500</v>
      </c>
      <c r="AP30" s="244" t="str">
        <f>LU!$B$30</f>
        <v>-</v>
      </c>
      <c r="AQ30" s="85" t="str">
        <f>LU!$C$30</f>
        <v>-</v>
      </c>
      <c r="AR30" s="85" t="str">
        <f>LU!$D$30</f>
        <v>-</v>
      </c>
      <c r="AS30" s="85">
        <f>LU!$E$30</f>
        <v>0</v>
      </c>
      <c r="AT30" s="421">
        <f>LU!$F$30</f>
        <v>20</v>
      </c>
      <c r="AU30" s="255" t="str">
        <f>NL!$B$30</f>
        <v>-</v>
      </c>
      <c r="AV30" s="258" t="e">
        <f>NL!#REF!</f>
        <v>#REF!</v>
      </c>
      <c r="AW30" s="258">
        <f>NL!$D$30</f>
        <v>48</v>
      </c>
      <c r="AX30" s="258">
        <f>NL!$E$30</f>
        <v>330</v>
      </c>
      <c r="AY30" s="257">
        <f>NL!$F$30</f>
        <v>400</v>
      </c>
      <c r="AZ30" s="244" t="str">
        <f>PL!$B$30</f>
        <v>-</v>
      </c>
      <c r="BA30" s="85" t="str">
        <f>PL!$C$30</f>
        <v>-</v>
      </c>
      <c r="BB30" s="85" t="str">
        <f>PL!$D$30</f>
        <v>-</v>
      </c>
      <c r="BC30" s="85">
        <f>PL!$E$30</f>
        <v>330</v>
      </c>
      <c r="BD30" s="421">
        <f>PL!$F$30</f>
        <v>720</v>
      </c>
    </row>
    <row r="31" spans="1:56" s="154" customFormat="1" x14ac:dyDescent="0.25">
      <c r="A31" s="226" t="s">
        <v>1068</v>
      </c>
      <c r="B31" s="244" t="str">
        <f>AT!$B$31</f>
        <v>-</v>
      </c>
      <c r="C31" s="85">
        <f>AT!$C$31</f>
        <v>84.075800000000001</v>
      </c>
      <c r="D31" s="385">
        <f>AT!$D$31</f>
        <v>82.445300000000003</v>
      </c>
      <c r="E31" s="385" t="str">
        <f>AT!$E$31</f>
        <v>-</v>
      </c>
      <c r="F31" s="385" t="str">
        <f>AT!$F$31</f>
        <v>-</v>
      </c>
      <c r="G31" s="255" t="str">
        <f>BE!$B$31</f>
        <v>-</v>
      </c>
      <c r="H31" s="258" t="str">
        <f>BE!$C$31</f>
        <v>-</v>
      </c>
      <c r="I31" s="258" t="str">
        <f>BE!$D$31</f>
        <v>-</v>
      </c>
      <c r="J31" s="258" t="str">
        <f>BE!$E$31</f>
        <v>-</v>
      </c>
      <c r="K31" s="258" t="str">
        <f>BE!$F$31</f>
        <v>-</v>
      </c>
      <c r="L31" s="244" t="str">
        <f>CH!$B$31</f>
        <v>-</v>
      </c>
      <c r="M31" s="85" t="str">
        <f>CH!$C$31</f>
        <v>-</v>
      </c>
      <c r="N31" s="85" t="str">
        <f>CH!$D$31</f>
        <v>-</v>
      </c>
      <c r="O31" s="85" t="str">
        <f>CH!$E$31</f>
        <v>-</v>
      </c>
      <c r="P31" s="421" t="str">
        <f>CH!$F$31</f>
        <v>-</v>
      </c>
      <c r="Q31" s="255" t="str">
        <f>CZ!$B$31</f>
        <v>-</v>
      </c>
      <c r="R31" s="258" t="str">
        <f>CZ!$C$31</f>
        <v>-</v>
      </c>
      <c r="S31" s="258" t="str">
        <f>CZ!$D$31</f>
        <v>-</v>
      </c>
      <c r="T31" s="258" t="str">
        <f>CZ!$E$31</f>
        <v>-</v>
      </c>
      <c r="U31" s="257" t="str">
        <f>CZ!$F$31</f>
        <v>-</v>
      </c>
      <c r="V31" s="324" t="str">
        <f>DE!$B$31</f>
        <v>-</v>
      </c>
      <c r="W31" s="85" t="str">
        <f>DE!$C$31</f>
        <v>-</v>
      </c>
      <c r="X31" s="85" t="str">
        <f>DE!$D$31</f>
        <v>-</v>
      </c>
      <c r="Y31" s="85" t="str">
        <f>DE!$E$31</f>
        <v>-</v>
      </c>
      <c r="Z31" s="421" t="str">
        <f>DE!$F$31</f>
        <v>-</v>
      </c>
      <c r="AA31" s="255" t="str">
        <f>DK!$B$31</f>
        <v>-</v>
      </c>
      <c r="AB31" s="258" t="str">
        <f>DK!$C$31</f>
        <v>-</v>
      </c>
      <c r="AC31" s="258" t="str">
        <f>DK!$D$31</f>
        <v>-</v>
      </c>
      <c r="AD31" s="258" t="str">
        <f>DK!$E$31</f>
        <v>-</v>
      </c>
      <c r="AE31" s="257" t="str">
        <f>DK!$F$31</f>
        <v>-</v>
      </c>
      <c r="AF31" s="244" t="str">
        <f>ES!$B$31</f>
        <v>-</v>
      </c>
      <c r="AG31" s="85" t="str">
        <f>ES!$C$31</f>
        <v>-</v>
      </c>
      <c r="AH31" s="85" t="str">
        <f>ES!$D$31</f>
        <v>-</v>
      </c>
      <c r="AI31" s="85" t="str">
        <f>ES!$E$31</f>
        <v>-</v>
      </c>
      <c r="AJ31" s="421" t="str">
        <f>ES!$F$31</f>
        <v>-</v>
      </c>
      <c r="AK31" s="255" t="str">
        <f>FR!$B$31</f>
        <v>-</v>
      </c>
      <c r="AL31" s="258" t="str">
        <f>FR!$C$31</f>
        <v>-</v>
      </c>
      <c r="AM31" s="258" t="str">
        <f>FR!$D$31</f>
        <v>-</v>
      </c>
      <c r="AN31" s="258" t="str">
        <f>FR!$E$31</f>
        <v>-</v>
      </c>
      <c r="AO31" s="257" t="str">
        <f>FR!$F$31</f>
        <v>-</v>
      </c>
      <c r="AP31" s="244" t="str">
        <f>LU!$B$31</f>
        <v>-</v>
      </c>
      <c r="AQ31" s="85">
        <f>LU!$C$31</f>
        <v>7.9160000000000004</v>
      </c>
      <c r="AR31" s="85">
        <f>LU!$D$31</f>
        <v>8.3160000000000007</v>
      </c>
      <c r="AS31" s="85" t="str">
        <f>LU!$E$31</f>
        <v>-</v>
      </c>
      <c r="AT31" s="421" t="str">
        <f>LU!$F$31</f>
        <v>-</v>
      </c>
      <c r="AU31" s="255" t="str">
        <f>NL!$B$31</f>
        <v>-</v>
      </c>
      <c r="AV31" s="258" t="str">
        <f>NL!$C$31</f>
        <v>-</v>
      </c>
      <c r="AW31" s="258" t="str">
        <f>NL!$D$31</f>
        <v>-</v>
      </c>
      <c r="AX31" s="258" t="str">
        <f>NL!$E$31</f>
        <v>-</v>
      </c>
      <c r="AY31" s="257" t="str">
        <f>NL!$F$31</f>
        <v>-</v>
      </c>
      <c r="AZ31" s="244" t="str">
        <f>PL!$B$31</f>
        <v>-</v>
      </c>
      <c r="BA31" s="85" t="str">
        <f>PL!$C$31</f>
        <v>-</v>
      </c>
      <c r="BB31" s="85" t="str">
        <f>PL!$D$31</f>
        <v>-</v>
      </c>
      <c r="BC31" s="85" t="str">
        <f>PL!$E$31</f>
        <v>-</v>
      </c>
      <c r="BD31" s="421" t="str">
        <f>PL!$F$31</f>
        <v>-</v>
      </c>
    </row>
    <row r="32" spans="1:56" s="154" customFormat="1" x14ac:dyDescent="0.25">
      <c r="A32" s="226" t="s">
        <v>1313</v>
      </c>
      <c r="B32" s="244" t="str">
        <f>AT!$B$32</f>
        <v>-</v>
      </c>
      <c r="C32" s="85">
        <f>AT!$C$32</f>
        <v>22.911999999999999</v>
      </c>
      <c r="D32" s="385">
        <f>AT!$D$32</f>
        <v>21.956</v>
      </c>
      <c r="E32" s="385" t="str">
        <f>AT!$E$32</f>
        <v>-</v>
      </c>
      <c r="F32" s="385" t="str">
        <f>AT!$F$32</f>
        <v>-</v>
      </c>
      <c r="G32" s="255" t="str">
        <f>BE!$B$32</f>
        <v>-</v>
      </c>
      <c r="H32" s="258" t="str">
        <f>BE!$C$32</f>
        <v>-</v>
      </c>
      <c r="I32" s="258" t="str">
        <f>BE!$D$32</f>
        <v>-</v>
      </c>
      <c r="J32" s="258" t="str">
        <f>BE!$E$32</f>
        <v>-</v>
      </c>
      <c r="K32" s="258" t="str">
        <f>BE!$F$32</f>
        <v>-</v>
      </c>
      <c r="L32" s="244" t="str">
        <f>CH!$B$32</f>
        <v>-</v>
      </c>
      <c r="M32" s="85">
        <f>CH!$C$32</f>
        <v>1</v>
      </c>
      <c r="N32" s="85">
        <f>CH!$D$32</f>
        <v>1</v>
      </c>
      <c r="O32" s="85" t="str">
        <f>CH!$E$32</f>
        <v>-</v>
      </c>
      <c r="P32" s="421" t="str">
        <f>CH!$F$32</f>
        <v>-</v>
      </c>
      <c r="Q32" s="255" t="str">
        <f>CZ!$B$32</f>
        <v>-</v>
      </c>
      <c r="R32" s="258" t="str">
        <f>CZ!$C$32</f>
        <v>-</v>
      </c>
      <c r="S32" s="258" t="str">
        <f>CZ!$D$32</f>
        <v>-</v>
      </c>
      <c r="T32" s="258" t="str">
        <f>CZ!$E$32</f>
        <v>-</v>
      </c>
      <c r="U32" s="257" t="str">
        <f>CZ!$F$32</f>
        <v>-</v>
      </c>
      <c r="V32" s="324" t="str">
        <f>DE!$B$32</f>
        <v>-</v>
      </c>
      <c r="W32" s="85" t="str">
        <f>DE!$C$32</f>
        <v>-</v>
      </c>
      <c r="X32" s="85" t="str">
        <f>DE!$D$32</f>
        <v>-</v>
      </c>
      <c r="Y32" s="85" t="str">
        <f>DE!$E$32</f>
        <v>-</v>
      </c>
      <c r="Z32" s="421" t="str">
        <f>DE!$F$32</f>
        <v>-</v>
      </c>
      <c r="AA32" s="255" t="str">
        <f>DK!$B$32</f>
        <v>-</v>
      </c>
      <c r="AB32" s="258" t="str">
        <f>DK!$C$32</f>
        <v>-</v>
      </c>
      <c r="AC32" s="258" t="str">
        <f>DK!$D$32</f>
        <v>-</v>
      </c>
      <c r="AD32" s="258" t="str">
        <f>DK!$E$32</f>
        <v>-</v>
      </c>
      <c r="AE32" s="257" t="str">
        <f>DK!$F$32</f>
        <v>-</v>
      </c>
      <c r="AF32" s="244" t="str">
        <f>ES!$B$32</f>
        <v>-</v>
      </c>
      <c r="AG32" s="85" t="str">
        <f>ES!$C$32</f>
        <v>-</v>
      </c>
      <c r="AH32" s="85" t="str">
        <f>ES!$D$32</f>
        <v>-</v>
      </c>
      <c r="AI32" s="85" t="str">
        <f>ES!$E$32</f>
        <v>-</v>
      </c>
      <c r="AJ32" s="421" t="str">
        <f>ES!$F$32</f>
        <v>-</v>
      </c>
      <c r="AK32" s="255" t="str">
        <f>FR!$B$32</f>
        <v>-</v>
      </c>
      <c r="AL32" s="258" t="str">
        <f>FR!$C$32</f>
        <v>-</v>
      </c>
      <c r="AM32" s="258" t="str">
        <f>FR!$D$32</f>
        <v>-</v>
      </c>
      <c r="AN32" s="258" t="str">
        <f>FR!$E$32</f>
        <v>-</v>
      </c>
      <c r="AO32" s="257" t="str">
        <f>FR!$F$32</f>
        <v>-</v>
      </c>
      <c r="AP32" s="244" t="str">
        <f>LU!$B$32</f>
        <v>-</v>
      </c>
      <c r="AQ32" s="85">
        <f>LU!$C$32</f>
        <v>7.4999999999999997E-2</v>
      </c>
      <c r="AR32" s="85">
        <f>LU!$D$32</f>
        <v>7.4999999999999997E-2</v>
      </c>
      <c r="AS32" s="85" t="str">
        <f>LU!$E$32</f>
        <v>-</v>
      </c>
      <c r="AT32" s="421" t="str">
        <f>LU!$F$32</f>
        <v>-</v>
      </c>
      <c r="AU32" s="255" t="str">
        <f>NL!$B$32</f>
        <v>-</v>
      </c>
      <c r="AV32" s="258" t="str">
        <f>NL!$C$32</f>
        <v>-</v>
      </c>
      <c r="AW32" s="258" t="str">
        <f>NL!$D$32</f>
        <v>-</v>
      </c>
      <c r="AX32" s="258" t="str">
        <f>NL!$E$32</f>
        <v>-</v>
      </c>
      <c r="AY32" s="257" t="str">
        <f>NL!$F$32</f>
        <v>-</v>
      </c>
      <c r="AZ32" s="244" t="str">
        <f>PL!$B$32</f>
        <v>-</v>
      </c>
      <c r="BA32" s="85" t="str">
        <f>PL!$C$32</f>
        <v>-</v>
      </c>
      <c r="BB32" s="85" t="str">
        <f>PL!$D$32</f>
        <v>-</v>
      </c>
      <c r="BC32" s="85" t="str">
        <f>PL!$E$32</f>
        <v>-</v>
      </c>
      <c r="BD32" s="421" t="str">
        <f>PL!$F$32</f>
        <v>-</v>
      </c>
    </row>
    <row r="33" spans="1:56" s="154" customFormat="1" x14ac:dyDescent="0.25">
      <c r="A33" s="226" t="s">
        <v>1310</v>
      </c>
      <c r="B33" s="244" t="str">
        <f>AT!$B$33</f>
        <v>-</v>
      </c>
      <c r="C33" s="85">
        <f>AT!$C$33</f>
        <v>114.7</v>
      </c>
      <c r="D33" s="385">
        <f>AT!$D$33</f>
        <v>114.7</v>
      </c>
      <c r="E33" s="385" t="str">
        <f>AT!$E$33</f>
        <v>-</v>
      </c>
      <c r="F33" s="385" t="str">
        <f>AT!$F$33</f>
        <v>-</v>
      </c>
      <c r="G33" s="255" t="str">
        <f>BE!$B$33</f>
        <v>-</v>
      </c>
      <c r="H33" s="258" t="str">
        <f>BE!$C$33</f>
        <v>-</v>
      </c>
      <c r="I33" s="258">
        <f>BE!$D$33</f>
        <v>679.8</v>
      </c>
      <c r="J33" s="258" t="str">
        <f>BE!$E$33</f>
        <v>-</v>
      </c>
      <c r="K33" s="258" t="str">
        <f>BE!$F$33</f>
        <v>-</v>
      </c>
      <c r="L33" s="244" t="str">
        <f>CH!$B$33</f>
        <v>-</v>
      </c>
      <c r="M33" s="85" t="str">
        <f>CH!$C$33</f>
        <v>-</v>
      </c>
      <c r="N33" s="85" t="str">
        <f>CH!$D$33</f>
        <v>-</v>
      </c>
      <c r="O33" s="85" t="str">
        <f>CH!$E$33</f>
        <v>-</v>
      </c>
      <c r="P33" s="421" t="str">
        <f>CH!$F$33</f>
        <v>-</v>
      </c>
      <c r="Q33" s="255" t="str">
        <f>CZ!$B$33</f>
        <v>-</v>
      </c>
      <c r="R33" s="258" t="str">
        <f>CZ!$C$33</f>
        <v>-</v>
      </c>
      <c r="S33" s="258" t="str">
        <f>CZ!$D$33</f>
        <v>-</v>
      </c>
      <c r="T33" s="258" t="str">
        <f>CZ!$E$33</f>
        <v>-</v>
      </c>
      <c r="U33" s="257" t="str">
        <f>CZ!$F$33</f>
        <v>-</v>
      </c>
      <c r="V33" s="324" t="str">
        <f>DE!$B$33</f>
        <v>-</v>
      </c>
      <c r="W33" s="85" t="str">
        <f>DE!$C$33</f>
        <v>-</v>
      </c>
      <c r="X33" s="85" t="str">
        <f>DE!$D$33</f>
        <v>-</v>
      </c>
      <c r="Y33" s="85" t="str">
        <f>DE!$E$33</f>
        <v>-</v>
      </c>
      <c r="Z33" s="421" t="str">
        <f>DE!$F$33</f>
        <v>-</v>
      </c>
      <c r="AA33" s="255" t="str">
        <f>DK!$B$33</f>
        <v>-</v>
      </c>
      <c r="AB33" s="258" t="str">
        <f>DK!$C$33</f>
        <v>-</v>
      </c>
      <c r="AC33" s="258" t="str">
        <f>DK!$D$33</f>
        <v>-</v>
      </c>
      <c r="AD33" s="258" t="str">
        <f>DK!$E$33</f>
        <v>-</v>
      </c>
      <c r="AE33" s="257" t="str">
        <f>DK!$F$33</f>
        <v>-</v>
      </c>
      <c r="AF33" s="244" t="str">
        <f>ES!$B$33</f>
        <v>-</v>
      </c>
      <c r="AG33" s="85" t="str">
        <f>ES!$C$33</f>
        <v>-</v>
      </c>
      <c r="AH33" s="85" t="str">
        <f>ES!$D$33</f>
        <v>-</v>
      </c>
      <c r="AI33" s="85" t="str">
        <f>ES!$E$33</f>
        <v>-</v>
      </c>
      <c r="AJ33" s="421" t="str">
        <f>ES!$F$33</f>
        <v>-</v>
      </c>
      <c r="AK33" s="255" t="str">
        <f>FR!$B$33</f>
        <v>-</v>
      </c>
      <c r="AL33" s="258" t="str">
        <f>FR!$C$33</f>
        <v>-</v>
      </c>
      <c r="AM33" s="258" t="str">
        <f>FR!$D$33</f>
        <v>-</v>
      </c>
      <c r="AN33" s="258" t="str">
        <f>FR!$E$33</f>
        <v>-</v>
      </c>
      <c r="AO33" s="257" t="str">
        <f>FR!$F$33</f>
        <v>-</v>
      </c>
      <c r="AP33" s="244" t="str">
        <f>LU!$B$33</f>
        <v>-</v>
      </c>
      <c r="AQ33" s="85">
        <f>LU!$C$33</f>
        <v>5.7279999999999998</v>
      </c>
      <c r="AR33" s="85">
        <f>LU!$D$33</f>
        <v>5.798</v>
      </c>
      <c r="AS33" s="85" t="str">
        <f>LU!$E$33</f>
        <v>-</v>
      </c>
      <c r="AT33" s="421" t="str">
        <f>LU!$F$33</f>
        <v>-</v>
      </c>
      <c r="AU33" s="255" t="str">
        <f>NL!$B$33</f>
        <v>-</v>
      </c>
      <c r="AV33" s="258" t="str">
        <f>NL!$C$33</f>
        <v>-</v>
      </c>
      <c r="AW33" s="258" t="str">
        <f>NL!$D$33</f>
        <v>-</v>
      </c>
      <c r="AX33" s="258" t="str">
        <f>NL!$E$33</f>
        <v>-</v>
      </c>
      <c r="AY33" s="257" t="str">
        <f>NL!$F$33</f>
        <v>-</v>
      </c>
      <c r="AZ33" s="244" t="str">
        <f>PL!$B$33</f>
        <v>-</v>
      </c>
      <c r="BA33" s="85" t="str">
        <f>PL!$C$33</f>
        <v>-</v>
      </c>
      <c r="BB33" s="85" t="str">
        <f>PL!$D$33</f>
        <v>-</v>
      </c>
      <c r="BC33" s="85" t="str">
        <f>PL!$E$33</f>
        <v>-</v>
      </c>
      <c r="BD33" s="421" t="str">
        <f>PL!$F$33</f>
        <v>-</v>
      </c>
    </row>
    <row r="34" spans="1:56" ht="15.75" thickBot="1" x14ac:dyDescent="0.3">
      <c r="A34" s="432" t="s">
        <v>1311</v>
      </c>
      <c r="B34" s="433">
        <f>AT!$B$34</f>
        <v>0</v>
      </c>
      <c r="C34" s="288">
        <f>AT!$C$34</f>
        <v>80.400000000000006</v>
      </c>
      <c r="D34" s="434">
        <f>AT!$D$34</f>
        <v>87.4</v>
      </c>
      <c r="E34" s="434" t="str">
        <f>AT!$E$34</f>
        <v>-</v>
      </c>
      <c r="F34" s="434" t="str">
        <f>AT!$F$34</f>
        <v>-</v>
      </c>
      <c r="G34" s="435">
        <f>BE!$B$34</f>
        <v>4</v>
      </c>
      <c r="H34" s="288" t="str">
        <f>BE!$C$34</f>
        <v>-</v>
      </c>
      <c r="I34" s="288" t="str">
        <f>BE!$D$34</f>
        <v>-</v>
      </c>
      <c r="J34" s="288" t="str">
        <f>BE!$E$34</f>
        <v>-</v>
      </c>
      <c r="K34" s="288" t="str">
        <f>BE!$F$34</f>
        <v>-</v>
      </c>
      <c r="L34" s="433" t="s">
        <v>304</v>
      </c>
      <c r="M34" s="288" t="s">
        <v>304</v>
      </c>
      <c r="N34" s="288" t="s">
        <v>304</v>
      </c>
      <c r="O34" s="288" t="str">
        <f>CH!$E$34</f>
        <v>-</v>
      </c>
      <c r="P34" s="434" t="str">
        <f>CH!$F$34</f>
        <v>-</v>
      </c>
      <c r="Q34" s="249" t="s">
        <v>304</v>
      </c>
      <c r="R34" s="250" t="s">
        <v>304</v>
      </c>
      <c r="S34" s="250" t="s">
        <v>304</v>
      </c>
      <c r="T34" s="250" t="str">
        <f>CZ!$E$34</f>
        <v>-</v>
      </c>
      <c r="U34" s="251" t="str">
        <f>CZ!$F$34</f>
        <v>-</v>
      </c>
      <c r="V34" s="326">
        <f>DE!$B$34</f>
        <v>0.42</v>
      </c>
      <c r="W34" s="250">
        <f>DE!$C$34</f>
        <v>7610.2999999999993</v>
      </c>
      <c r="X34" s="250">
        <f>DE!$D$34</f>
        <v>7039</v>
      </c>
      <c r="Y34" s="250" t="str">
        <f>DE!$E$34</f>
        <v>-</v>
      </c>
      <c r="Z34" s="383" t="str">
        <f>DE!$F$34</f>
        <v>-</v>
      </c>
      <c r="AA34" s="249">
        <f>DK!$B$34</f>
        <v>0</v>
      </c>
      <c r="AB34" s="250">
        <f>DK!$C$34</f>
        <v>577.57000000000005</v>
      </c>
      <c r="AC34" s="250" t="str">
        <f>DK!$D$34</f>
        <v>-</v>
      </c>
      <c r="AD34" s="250" t="str">
        <f>DK!$E$34</f>
        <v>-</v>
      </c>
      <c r="AE34" s="251" t="str">
        <f>DK!$F$34</f>
        <v>-</v>
      </c>
      <c r="AF34" s="249" t="str">
        <f>ES!$B$34</f>
        <v>-</v>
      </c>
      <c r="AG34" s="250">
        <f>ES!$C$34</f>
        <v>7223.0362999999979</v>
      </c>
      <c r="AH34" s="288">
        <f>ES!$D$34</f>
        <v>7218.6427999999987</v>
      </c>
      <c r="AI34" s="288" t="str">
        <f>ES!$E$34</f>
        <v>-</v>
      </c>
      <c r="AJ34" s="383" t="str">
        <f>ES!$F$34</f>
        <v>-</v>
      </c>
      <c r="AK34" s="249">
        <f>FR!$B$34</f>
        <v>1270</v>
      </c>
      <c r="AL34" s="250">
        <f>FR!$C$34</f>
        <v>1486.33</v>
      </c>
      <c r="AM34" s="250">
        <f>FR!$D$34</f>
        <v>62</v>
      </c>
      <c r="AN34" s="250" t="str">
        <f>FR!$E$34</f>
        <v>-</v>
      </c>
      <c r="AO34" s="251" t="str">
        <f>FR!$F$34</f>
        <v>-</v>
      </c>
      <c r="AP34" s="249">
        <f>LU!$B$34</f>
        <v>0</v>
      </c>
      <c r="AQ34" s="250">
        <f>LU!$C$34</f>
        <v>0</v>
      </c>
      <c r="AR34" s="288">
        <f>LU!$D$34</f>
        <v>0</v>
      </c>
      <c r="AS34" s="288" t="str">
        <f>LU!$E$34</f>
        <v>-</v>
      </c>
      <c r="AT34" s="383" t="str">
        <f>LU!$F$34</f>
        <v>-</v>
      </c>
      <c r="AU34" s="249">
        <f>NL!$B$34</f>
        <v>38</v>
      </c>
      <c r="AV34" s="250">
        <f>NL!$C$34</f>
        <v>743</v>
      </c>
      <c r="AW34" s="250">
        <f>NL!$D$34</f>
        <v>692</v>
      </c>
      <c r="AX34" s="250" t="str">
        <f>NL!$E$34</f>
        <v>-</v>
      </c>
      <c r="AY34" s="251" t="str">
        <f>NL!$F$34</f>
        <v>-</v>
      </c>
      <c r="AZ34" s="249">
        <f>PL!$B$34</f>
        <v>2</v>
      </c>
      <c r="BA34" s="250" t="str">
        <f>PL!$C$34</f>
        <v>-</v>
      </c>
      <c r="BB34" s="288">
        <f>PL!$D$34</f>
        <v>1871.5</v>
      </c>
      <c r="BC34" s="288" t="str">
        <f>PL!$E$34</f>
        <v>-</v>
      </c>
      <c r="BD34" s="383" t="str">
        <f>PL!$F$34</f>
        <v>-</v>
      </c>
    </row>
    <row r="35" spans="1:56" s="67" customFormat="1" x14ac:dyDescent="0.25">
      <c r="A35" s="451" t="s">
        <v>299</v>
      </c>
      <c r="B35" s="426">
        <f>AT!$B$35</f>
        <v>21947.645</v>
      </c>
      <c r="C35" s="427">
        <f>AT!$C$35</f>
        <v>23822.986782</v>
      </c>
      <c r="D35" s="428">
        <f>AT!$D$35</f>
        <v>24224.112562000002</v>
      </c>
      <c r="E35" s="428">
        <f>AT!$E$35</f>
        <v>23300</v>
      </c>
      <c r="F35" s="428">
        <f>AT!$F$35</f>
        <v>24400</v>
      </c>
      <c r="G35" s="429">
        <f>BE!$B$35</f>
        <v>20840</v>
      </c>
      <c r="H35" s="430" t="str">
        <f>BE!$C$35</f>
        <v>-</v>
      </c>
      <c r="I35" s="430">
        <f>BE!$D$35</f>
        <v>14541.2</v>
      </c>
      <c r="J35" s="430">
        <f>BE!$E$35</f>
        <v>19840</v>
      </c>
      <c r="K35" s="430">
        <f>BE!$F$35</f>
        <v>20600</v>
      </c>
      <c r="L35" s="426">
        <f>CH!$B$35</f>
        <v>20310</v>
      </c>
      <c r="M35" s="427">
        <f>CH!$C$35</f>
        <v>18209</v>
      </c>
      <c r="N35" s="427">
        <f>CH!$D$35</f>
        <v>18997</v>
      </c>
      <c r="O35" s="427">
        <f>CH!$E$35</f>
        <v>18100</v>
      </c>
      <c r="P35" s="431">
        <f>CH!$F$35</f>
        <v>18890</v>
      </c>
      <c r="Q35" s="295">
        <f>CZ!$B$35</f>
        <v>21079</v>
      </c>
      <c r="R35" s="296">
        <f>CZ!$C$35</f>
        <v>21079.199999999997</v>
      </c>
      <c r="S35" s="296">
        <f>CZ!$D$35</f>
        <v>21920.400000000001</v>
      </c>
      <c r="T35" s="296">
        <f>CZ!$E$35</f>
        <v>18200</v>
      </c>
      <c r="U35" s="297">
        <f>CZ!$F$35</f>
        <v>19430</v>
      </c>
      <c r="V35" s="292">
        <f>DE!$B$35</f>
        <v>185697.42</v>
      </c>
      <c r="W35" s="293">
        <f>DE!$C$35</f>
        <v>189687.9</v>
      </c>
      <c r="X35" s="293">
        <f>DE!$D$35</f>
        <v>201840.6</v>
      </c>
      <c r="Y35" s="293">
        <f>DE!$E$35</f>
        <v>182160</v>
      </c>
      <c r="Z35" s="294">
        <f>DE!$F$35</f>
        <v>188180</v>
      </c>
      <c r="AA35" s="295">
        <f>DK!$B$35</f>
        <v>13547</v>
      </c>
      <c r="AB35" s="296">
        <f>DK!$C$35</f>
        <v>13548.82</v>
      </c>
      <c r="AC35" s="296" t="str">
        <f>DK!$D$35</f>
        <v>-</v>
      </c>
      <c r="AD35" s="296">
        <f>DK!$E$35</f>
        <v>11760</v>
      </c>
      <c r="AE35" s="297">
        <f>DK!$F$35</f>
        <v>11440</v>
      </c>
      <c r="AF35" s="292">
        <f>ES!$B$35</f>
        <v>105838</v>
      </c>
      <c r="AG35" s="293">
        <f>ES!$C$35</f>
        <v>108030.00653000012</v>
      </c>
      <c r="AH35" s="293">
        <f>ES!$D$35</f>
        <v>107928.42954000013</v>
      </c>
      <c r="AI35" s="293">
        <f>ES!$E$35</f>
        <v>99600</v>
      </c>
      <c r="AJ35" s="294">
        <f>ES!$F$35</f>
        <v>101100</v>
      </c>
      <c r="AK35" s="295">
        <f>FR!$B$35</f>
        <v>130112</v>
      </c>
      <c r="AL35" s="296">
        <f>FR!$C$35</f>
        <v>123949.29000000001</v>
      </c>
      <c r="AM35" s="296">
        <f>FR!$D$35</f>
        <v>104931.76000000001</v>
      </c>
      <c r="AN35" s="296">
        <f>FR!$E$35</f>
        <v>128100</v>
      </c>
      <c r="AO35" s="297">
        <f>FR!$F$35</f>
        <v>126900</v>
      </c>
      <c r="AP35" s="292">
        <f>LU!$B$35</f>
        <v>1813</v>
      </c>
      <c r="AQ35" s="293">
        <f>LU!$C$35</f>
        <v>1809.07</v>
      </c>
      <c r="AR35" s="293">
        <f>LU!$D$35</f>
        <v>2020.509</v>
      </c>
      <c r="AS35" s="293">
        <f>LU!$E$35</f>
        <v>1720</v>
      </c>
      <c r="AT35" s="294">
        <f>LU!$F$35</f>
        <v>1690</v>
      </c>
      <c r="AU35" s="295">
        <f>NL!$B$35</f>
        <v>30532</v>
      </c>
      <c r="AV35" s="296">
        <f>NL!$C$35</f>
        <v>23527</v>
      </c>
      <c r="AW35" s="296">
        <f>NL!$D$35</f>
        <v>22975</v>
      </c>
      <c r="AX35" s="296">
        <f>NL!$E$35</f>
        <v>31280</v>
      </c>
      <c r="AY35" s="297">
        <f>NL!$F$35</f>
        <v>31850</v>
      </c>
      <c r="AZ35" s="292">
        <f>PL!$B$35</f>
        <v>35815</v>
      </c>
      <c r="BA35" s="293" t="str">
        <f>PL!$C$35</f>
        <v>-</v>
      </c>
      <c r="BB35" s="293">
        <f>PL!$D$35</f>
        <v>39353.1</v>
      </c>
      <c r="BC35" s="293">
        <f>PL!$E$35</f>
        <v>35720</v>
      </c>
      <c r="BD35" s="294">
        <f>PL!$F$35</f>
        <v>35780</v>
      </c>
    </row>
    <row r="37" spans="1:56" x14ac:dyDescent="0.25">
      <c r="A37" s="265"/>
    </row>
  </sheetData>
  <mergeCells count="24">
    <mergeCell ref="B1:F1"/>
    <mergeCell ref="B2:F2"/>
    <mergeCell ref="G2:K2"/>
    <mergeCell ref="G1:K1"/>
    <mergeCell ref="AA2:AE2"/>
    <mergeCell ref="AA1:AE1"/>
    <mergeCell ref="AF2:AJ2"/>
    <mergeCell ref="AF1:AJ1"/>
    <mergeCell ref="AP1:AT1"/>
    <mergeCell ref="AP2:AT2"/>
    <mergeCell ref="AK1:AO1"/>
    <mergeCell ref="AK2:AO2"/>
    <mergeCell ref="L1:P1"/>
    <mergeCell ref="L2:P2"/>
    <mergeCell ref="Q2:U2"/>
    <mergeCell ref="Q1:U1"/>
    <mergeCell ref="V2:Z2"/>
    <mergeCell ref="V1:Z1"/>
    <mergeCell ref="AG7:AG8"/>
    <mergeCell ref="AH7:AH8"/>
    <mergeCell ref="AU1:AY1"/>
    <mergeCell ref="AU2:AY2"/>
    <mergeCell ref="AZ1:BD1"/>
    <mergeCell ref="AZ2:BD2"/>
  </mergeCells>
  <pageMargins left="0.7" right="0.7" top="0.78740157499999996" bottom="0.78740157499999996"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3"/>
  <sheetViews>
    <sheetView topLeftCell="A31" workbookViewId="0">
      <selection activeCell="A76" sqref="A76"/>
    </sheetView>
  </sheetViews>
  <sheetFormatPr baseColWidth="10" defaultRowHeight="15" x14ac:dyDescent="0.25"/>
  <cols>
    <col min="1" max="1" width="31.85546875" customWidth="1"/>
    <col min="2" max="2" width="22.5703125" customWidth="1"/>
    <col min="3" max="3" width="22.28515625" customWidth="1"/>
    <col min="4" max="4" width="19" customWidth="1"/>
    <col min="5" max="5" width="22.85546875" customWidth="1"/>
    <col min="6" max="6" width="23.5703125" bestFit="1" customWidth="1"/>
  </cols>
  <sheetData>
    <row r="1" spans="1:13" s="154" customFormat="1" x14ac:dyDescent="0.25"/>
    <row r="2" spans="1:13" s="154" customFormat="1" x14ac:dyDescent="0.25">
      <c r="B2" s="506" t="s">
        <v>987</v>
      </c>
      <c r="C2" s="507"/>
      <c r="D2" s="507"/>
      <c r="E2" s="507"/>
      <c r="F2" s="508"/>
      <c r="G2" s="155"/>
      <c r="H2" s="155"/>
      <c r="I2" s="155"/>
      <c r="J2" s="155"/>
      <c r="K2" s="155"/>
      <c r="L2" s="155"/>
      <c r="M2" s="155"/>
    </row>
    <row r="3" spans="1:13" s="154" customFormat="1" x14ac:dyDescent="0.25">
      <c r="B3" s="336">
        <v>2013</v>
      </c>
      <c r="C3" s="336">
        <v>2013</v>
      </c>
      <c r="D3" s="336">
        <v>2014</v>
      </c>
      <c r="E3" s="398">
        <v>2013</v>
      </c>
      <c r="F3" s="398">
        <v>2014</v>
      </c>
      <c r="G3" s="155"/>
      <c r="H3" s="155"/>
      <c r="I3" s="155"/>
      <c r="J3" s="155"/>
      <c r="K3" s="155"/>
      <c r="L3" s="155"/>
      <c r="M3" s="155"/>
    </row>
    <row r="4" spans="1:13" s="154" customFormat="1" x14ac:dyDescent="0.25">
      <c r="B4" s="85" t="s">
        <v>1050</v>
      </c>
      <c r="C4" s="119" t="s">
        <v>1088</v>
      </c>
      <c r="D4" s="85" t="s">
        <v>1088</v>
      </c>
      <c r="E4" s="398" t="s">
        <v>1213</v>
      </c>
      <c r="F4" s="398" t="s">
        <v>1213</v>
      </c>
      <c r="G4" s="155"/>
      <c r="H4" s="155"/>
      <c r="I4" s="155"/>
      <c r="J4" s="161"/>
      <c r="K4" s="161"/>
      <c r="L4" s="155"/>
      <c r="M4" s="155"/>
    </row>
    <row r="5" spans="1:13" s="154" customFormat="1" x14ac:dyDescent="0.25">
      <c r="A5" s="201" t="s">
        <v>1034</v>
      </c>
      <c r="B5" s="196">
        <f>B6</f>
        <v>526</v>
      </c>
      <c r="C5" s="196">
        <f>C6</f>
        <v>511.69499999999999</v>
      </c>
      <c r="D5" s="196">
        <f>D6</f>
        <v>509.745</v>
      </c>
      <c r="E5" s="196">
        <f>E6+E15</f>
        <v>500</v>
      </c>
      <c r="F5" s="196">
        <f>F6+F15</f>
        <v>500</v>
      </c>
      <c r="G5" s="155"/>
      <c r="H5" s="155"/>
      <c r="I5" s="155"/>
      <c r="J5" s="155"/>
      <c r="K5" s="155"/>
      <c r="L5" s="155"/>
      <c r="M5" s="155"/>
    </row>
    <row r="6" spans="1:13" s="154" customFormat="1" x14ac:dyDescent="0.25">
      <c r="A6" s="202" t="s">
        <v>340</v>
      </c>
      <c r="B6" s="263">
        <f>D63</f>
        <v>526</v>
      </c>
      <c r="C6" s="198">
        <f>D43+D44</f>
        <v>511.69499999999999</v>
      </c>
      <c r="D6" s="198">
        <f>F44+F43</f>
        <v>509.745</v>
      </c>
      <c r="E6" s="197">
        <f>B164*1000</f>
        <v>500</v>
      </c>
      <c r="F6" s="197">
        <f>B114*1000</f>
        <v>500</v>
      </c>
      <c r="G6" s="155"/>
      <c r="H6" s="155"/>
      <c r="I6" s="155"/>
      <c r="J6" s="155"/>
      <c r="K6" s="155"/>
      <c r="L6" s="155"/>
      <c r="M6" s="155"/>
    </row>
    <row r="7" spans="1:13" s="154" customFormat="1" x14ac:dyDescent="0.25">
      <c r="A7" s="203" t="s">
        <v>341</v>
      </c>
      <c r="B7" s="197" t="s">
        <v>304</v>
      </c>
      <c r="C7" s="197" t="s">
        <v>304</v>
      </c>
      <c r="D7" s="197" t="s">
        <v>304</v>
      </c>
      <c r="E7" s="197">
        <f>B165*1000</f>
        <v>0</v>
      </c>
      <c r="F7" s="197">
        <f>B115*1000</f>
        <v>0</v>
      </c>
      <c r="G7" s="155"/>
      <c r="H7" s="155"/>
      <c r="I7" s="155"/>
      <c r="J7" s="155"/>
      <c r="K7" s="155"/>
      <c r="L7" s="155"/>
      <c r="M7" s="155"/>
    </row>
    <row r="8" spans="1:13" s="154" customFormat="1" x14ac:dyDescent="0.25">
      <c r="A8" s="203" t="s">
        <v>345</v>
      </c>
      <c r="B8" s="197" t="s">
        <v>304</v>
      </c>
      <c r="C8" s="197" t="s">
        <v>304</v>
      </c>
      <c r="D8" s="197" t="s">
        <v>304</v>
      </c>
      <c r="E8" s="197">
        <f>B166*1000</f>
        <v>0</v>
      </c>
      <c r="F8" s="197">
        <f>B116*1000</f>
        <v>0</v>
      </c>
      <c r="G8" s="155"/>
      <c r="H8" s="155"/>
      <c r="I8" s="155"/>
      <c r="J8" s="155"/>
      <c r="K8" s="155"/>
      <c r="L8" s="155"/>
      <c r="M8" s="155"/>
    </row>
    <row r="9" spans="1:13" s="154" customFormat="1" x14ac:dyDescent="0.25">
      <c r="A9" s="204" t="s">
        <v>1046</v>
      </c>
      <c r="B9" s="197" t="s">
        <v>304</v>
      </c>
      <c r="C9" s="197" t="s">
        <v>304</v>
      </c>
      <c r="D9" s="197" t="s">
        <v>304</v>
      </c>
      <c r="E9" s="197" t="s">
        <v>304</v>
      </c>
      <c r="F9" s="197" t="s">
        <v>304</v>
      </c>
      <c r="G9" s="155"/>
      <c r="H9" s="155"/>
      <c r="I9" s="155"/>
      <c r="J9" s="155"/>
      <c r="K9" s="155"/>
      <c r="L9" s="155"/>
      <c r="M9" s="155"/>
    </row>
    <row r="10" spans="1:13" s="154" customFormat="1" x14ac:dyDescent="0.25">
      <c r="A10" s="203" t="s">
        <v>996</v>
      </c>
      <c r="B10" s="197" t="s">
        <v>304</v>
      </c>
      <c r="C10" s="197" t="s">
        <v>304</v>
      </c>
      <c r="D10" s="197" t="s">
        <v>304</v>
      </c>
      <c r="E10" s="197">
        <f>B168*1000</f>
        <v>0</v>
      </c>
      <c r="F10" s="197">
        <f>B118*1000</f>
        <v>0</v>
      </c>
      <c r="G10" s="155"/>
      <c r="H10" s="155"/>
      <c r="I10" s="155"/>
      <c r="J10" s="155"/>
      <c r="K10" s="155"/>
      <c r="L10" s="155"/>
      <c r="M10" s="155"/>
    </row>
    <row r="11" spans="1:13" s="154" customFormat="1" x14ac:dyDescent="0.25">
      <c r="A11" s="203" t="s">
        <v>342</v>
      </c>
      <c r="B11" s="197" t="s">
        <v>304</v>
      </c>
      <c r="C11" s="197" t="s">
        <v>304</v>
      </c>
      <c r="D11" s="197" t="s">
        <v>304</v>
      </c>
      <c r="E11" s="197">
        <f>B167*1000</f>
        <v>500</v>
      </c>
      <c r="F11" s="197">
        <f>B117*1000</f>
        <v>500</v>
      </c>
      <c r="G11" s="155"/>
      <c r="H11" s="155"/>
      <c r="I11" s="155"/>
      <c r="J11" s="155"/>
      <c r="K11" s="155"/>
      <c r="L11" s="155"/>
      <c r="M11" s="155"/>
    </row>
    <row r="12" spans="1:13" s="154" customFormat="1" ht="15" customHeight="1" x14ac:dyDescent="0.25">
      <c r="A12" s="205" t="s">
        <v>1035</v>
      </c>
      <c r="B12" s="197" t="s">
        <v>304</v>
      </c>
      <c r="C12" s="197" t="s">
        <v>304</v>
      </c>
      <c r="D12" s="197" t="s">
        <v>304</v>
      </c>
      <c r="E12" s="197" t="s">
        <v>304</v>
      </c>
      <c r="F12" s="197" t="s">
        <v>304</v>
      </c>
      <c r="G12" s="155"/>
      <c r="H12" s="155"/>
      <c r="I12" s="155"/>
      <c r="J12" s="155"/>
      <c r="K12" s="155"/>
      <c r="L12" s="155"/>
      <c r="M12" s="155"/>
    </row>
    <row r="13" spans="1:13" s="154" customFormat="1" x14ac:dyDescent="0.25">
      <c r="A13" s="206" t="s">
        <v>1036</v>
      </c>
      <c r="B13" s="197" t="s">
        <v>304</v>
      </c>
      <c r="C13" s="197" t="s">
        <v>304</v>
      </c>
      <c r="D13" s="197" t="s">
        <v>304</v>
      </c>
      <c r="E13" s="197" t="s">
        <v>304</v>
      </c>
      <c r="F13" s="197" t="s">
        <v>304</v>
      </c>
      <c r="G13" s="155"/>
      <c r="H13" s="155"/>
      <c r="I13" s="155"/>
      <c r="J13" s="155"/>
      <c r="K13" s="155"/>
      <c r="L13" s="155"/>
      <c r="M13" s="155"/>
    </row>
    <row r="14" spans="1:13" s="154" customFormat="1" x14ac:dyDescent="0.25">
      <c r="A14" s="203" t="s">
        <v>343</v>
      </c>
      <c r="B14" s="197" t="s">
        <v>304</v>
      </c>
      <c r="C14" s="197" t="s">
        <v>304</v>
      </c>
      <c r="D14" s="197" t="s">
        <v>304</v>
      </c>
      <c r="E14" s="197">
        <f>B169*1000</f>
        <v>0</v>
      </c>
      <c r="F14" s="197">
        <f>B119*1000</f>
        <v>0</v>
      </c>
      <c r="G14" s="155"/>
      <c r="H14" s="155"/>
      <c r="I14" s="155"/>
      <c r="J14" s="155"/>
      <c r="K14" s="155"/>
      <c r="L14" s="155"/>
      <c r="M14" s="155"/>
    </row>
    <row r="15" spans="1:13" s="154" customFormat="1" x14ac:dyDescent="0.25">
      <c r="A15" s="202" t="s">
        <v>344</v>
      </c>
      <c r="B15" s="197" t="s">
        <v>304</v>
      </c>
      <c r="C15" s="197" t="s">
        <v>304</v>
      </c>
      <c r="D15" s="197" t="s">
        <v>304</v>
      </c>
      <c r="E15" s="197">
        <f>B163*1000</f>
        <v>0</v>
      </c>
      <c r="F15" s="197">
        <f>B113*1000</f>
        <v>0</v>
      </c>
      <c r="G15" s="155"/>
      <c r="H15" s="155"/>
      <c r="I15" s="155"/>
      <c r="J15" s="155"/>
      <c r="K15" s="155"/>
      <c r="L15" s="155"/>
      <c r="M15" s="155"/>
    </row>
    <row r="16" spans="1:13" s="154" customFormat="1" x14ac:dyDescent="0.25">
      <c r="A16" s="208" t="s">
        <v>1030</v>
      </c>
      <c r="B16" s="199">
        <f>B17+B21+B24</f>
        <v>1287</v>
      </c>
      <c r="C16" s="199">
        <f>C17+C21+C24+C29</f>
        <v>1297.375</v>
      </c>
      <c r="D16" s="199">
        <f>D17+D21+D24+D29</f>
        <v>1510.7640000000001</v>
      </c>
      <c r="E16" s="199">
        <f>(B170+B176)*1000</f>
        <v>1220</v>
      </c>
      <c r="F16" s="199">
        <f>(B120+B126)*1000</f>
        <v>1190</v>
      </c>
      <c r="G16" s="155"/>
      <c r="H16" s="155"/>
      <c r="I16" s="155"/>
      <c r="J16" s="155"/>
      <c r="K16" s="155"/>
      <c r="L16" s="155"/>
      <c r="M16" s="155"/>
    </row>
    <row r="17" spans="1:13" s="154" customFormat="1" x14ac:dyDescent="0.25">
      <c r="A17" s="202" t="s">
        <v>339</v>
      </c>
      <c r="B17" s="198">
        <f>D65</f>
        <v>1134</v>
      </c>
      <c r="C17" s="198">
        <f>C18+C19+D48</f>
        <v>1130.308</v>
      </c>
      <c r="D17" s="198">
        <f>D18+D19</f>
        <v>1328.3</v>
      </c>
      <c r="E17" s="197">
        <f>B176*1000</f>
        <v>1130</v>
      </c>
      <c r="F17" s="197">
        <f>B126*1000</f>
        <v>1130</v>
      </c>
      <c r="G17" s="155"/>
      <c r="H17" s="155"/>
      <c r="I17" s="155"/>
      <c r="J17" s="155"/>
      <c r="K17" s="155"/>
      <c r="L17" s="155"/>
      <c r="M17" s="155"/>
    </row>
    <row r="18" spans="1:13" s="154" customFormat="1" ht="15" customHeight="1" x14ac:dyDescent="0.25">
      <c r="A18" s="205" t="s">
        <v>1028</v>
      </c>
      <c r="B18" s="197" t="s">
        <v>304</v>
      </c>
      <c r="C18" s="197">
        <f>D47</f>
        <v>32.299999999999997</v>
      </c>
      <c r="D18" s="197">
        <f>F47</f>
        <v>32.299999999999997</v>
      </c>
      <c r="E18" s="197" t="s">
        <v>304</v>
      </c>
      <c r="F18" s="197" t="s">
        <v>304</v>
      </c>
      <c r="G18" s="155"/>
      <c r="H18" s="155"/>
      <c r="I18" s="155"/>
      <c r="J18" s="155"/>
      <c r="K18" s="155"/>
      <c r="L18" s="155"/>
      <c r="M18" s="155"/>
    </row>
    <row r="19" spans="1:13" s="154" customFormat="1" ht="30" x14ac:dyDescent="0.25">
      <c r="A19" s="205" t="s">
        <v>1033</v>
      </c>
      <c r="B19" s="197" t="s">
        <v>304</v>
      </c>
      <c r="C19" s="197">
        <f>D46</f>
        <v>1096</v>
      </c>
      <c r="D19" s="197">
        <f>F46</f>
        <v>1296</v>
      </c>
      <c r="E19" s="197" t="s">
        <v>304</v>
      </c>
      <c r="F19" s="197" t="s">
        <v>304</v>
      </c>
      <c r="G19" s="155"/>
      <c r="H19" s="155"/>
      <c r="I19" s="155"/>
      <c r="J19" s="155"/>
      <c r="K19" s="155"/>
      <c r="L19" s="155"/>
      <c r="M19" s="155"/>
    </row>
    <row r="20" spans="1:13" s="154" customFormat="1" x14ac:dyDescent="0.25">
      <c r="A20" s="205" t="s">
        <v>396</v>
      </c>
      <c r="B20" s="197" t="s">
        <v>304</v>
      </c>
      <c r="C20" s="197" t="s">
        <v>304</v>
      </c>
      <c r="D20" s="197" t="s">
        <v>304</v>
      </c>
      <c r="E20" s="197" t="s">
        <v>304</v>
      </c>
      <c r="F20" s="197" t="s">
        <v>304</v>
      </c>
      <c r="G20" s="155"/>
      <c r="H20" s="155"/>
      <c r="I20" s="155"/>
      <c r="J20" s="155"/>
      <c r="K20" s="155"/>
      <c r="L20" s="155"/>
      <c r="M20" s="155"/>
    </row>
    <row r="21" spans="1:13" s="154" customFormat="1" x14ac:dyDescent="0.25">
      <c r="A21" s="205" t="s">
        <v>46</v>
      </c>
      <c r="B21" s="197">
        <f>D66</f>
        <v>58</v>
      </c>
      <c r="C21" s="197">
        <f>D55</f>
        <v>58.326999999999998</v>
      </c>
      <c r="D21" s="197">
        <f>F55</f>
        <v>58.341999999999999</v>
      </c>
      <c r="E21" s="197">
        <f>B171*1000</f>
        <v>40</v>
      </c>
      <c r="F21" s="197">
        <f>B121*1000</f>
        <v>40</v>
      </c>
      <c r="G21" s="155"/>
      <c r="H21" s="155"/>
      <c r="I21" s="155"/>
      <c r="J21" s="155"/>
      <c r="K21" s="155"/>
      <c r="L21" s="155"/>
      <c r="M21" s="155"/>
    </row>
    <row r="22" spans="1:13" s="154" customFormat="1" x14ac:dyDescent="0.25">
      <c r="A22" s="205" t="s">
        <v>1032</v>
      </c>
      <c r="B22" s="197" t="s">
        <v>304</v>
      </c>
      <c r="C22" s="197" t="s">
        <v>304</v>
      </c>
      <c r="D22" s="197" t="s">
        <v>304</v>
      </c>
      <c r="E22" s="197">
        <f>B172*1000</f>
        <v>40</v>
      </c>
      <c r="F22" s="197">
        <f>B122*1000</f>
        <v>40</v>
      </c>
      <c r="G22" s="155"/>
      <c r="H22" s="155"/>
      <c r="I22" s="155"/>
      <c r="J22" s="155"/>
      <c r="K22" s="155"/>
      <c r="L22" s="155"/>
      <c r="M22" s="155"/>
    </row>
    <row r="23" spans="1:13" s="154" customFormat="1" x14ac:dyDescent="0.25">
      <c r="A23" s="205" t="s">
        <v>1031</v>
      </c>
      <c r="B23" s="197" t="s">
        <v>304</v>
      </c>
      <c r="C23" s="197" t="s">
        <v>304</v>
      </c>
      <c r="D23" s="197" t="s">
        <v>304</v>
      </c>
      <c r="E23" s="197">
        <f>B173*1000</f>
        <v>0</v>
      </c>
      <c r="F23" s="197">
        <f>B123*1000</f>
        <v>0</v>
      </c>
      <c r="G23" s="155"/>
      <c r="H23" s="155"/>
      <c r="I23" s="155"/>
      <c r="J23" s="155"/>
      <c r="K23" s="155"/>
      <c r="L23" s="155"/>
      <c r="M23" s="155"/>
    </row>
    <row r="24" spans="1:13" s="154" customFormat="1" x14ac:dyDescent="0.25">
      <c r="A24" s="205" t="s">
        <v>2</v>
      </c>
      <c r="B24" s="197">
        <f>B25</f>
        <v>95</v>
      </c>
      <c r="C24" s="197">
        <f>C25</f>
        <v>95.021000000000001</v>
      </c>
      <c r="D24" s="197">
        <f>D25</f>
        <v>109.93300000000001</v>
      </c>
      <c r="E24" s="197">
        <f>B174*1000</f>
        <v>30</v>
      </c>
      <c r="F24" s="197">
        <f>B124*1000</f>
        <v>0</v>
      </c>
      <c r="G24" s="155"/>
      <c r="H24" s="155"/>
      <c r="I24" s="155"/>
      <c r="J24" s="155"/>
      <c r="K24" s="155"/>
      <c r="L24" s="155"/>
      <c r="M24" s="155"/>
    </row>
    <row r="25" spans="1:13" s="154" customFormat="1" x14ac:dyDescent="0.25">
      <c r="A25" s="205" t="s">
        <v>1048</v>
      </c>
      <c r="B25" s="197">
        <f>D67</f>
        <v>95</v>
      </c>
      <c r="C25" s="197">
        <f>D52</f>
        <v>95.021000000000001</v>
      </c>
      <c r="D25" s="197">
        <f>F52</f>
        <v>109.93300000000001</v>
      </c>
      <c r="E25" s="197" t="s">
        <v>304</v>
      </c>
      <c r="F25" s="197" t="s">
        <v>304</v>
      </c>
      <c r="G25" s="155"/>
      <c r="H25" s="155"/>
      <c r="I25" s="155"/>
      <c r="J25" s="155"/>
      <c r="K25" s="155"/>
      <c r="L25" s="155"/>
      <c r="M25" s="155"/>
    </row>
    <row r="26" spans="1:13" s="154" customFormat="1" x14ac:dyDescent="0.25">
      <c r="A26" s="205" t="s">
        <v>1049</v>
      </c>
      <c r="B26" s="197" t="s">
        <v>304</v>
      </c>
      <c r="C26" s="197" t="s">
        <v>304</v>
      </c>
      <c r="D26" s="197" t="s">
        <v>304</v>
      </c>
      <c r="E26" s="197" t="s">
        <v>304</v>
      </c>
      <c r="F26" s="197" t="s">
        <v>304</v>
      </c>
      <c r="G26" s="155"/>
      <c r="H26" s="155"/>
      <c r="I26" s="155"/>
      <c r="J26" s="155"/>
      <c r="K26" s="155"/>
      <c r="L26" s="155"/>
      <c r="M26" s="155"/>
    </row>
    <row r="27" spans="1:13" s="154" customFormat="1" x14ac:dyDescent="0.25">
      <c r="A27" s="205" t="s">
        <v>49</v>
      </c>
      <c r="B27" s="197" t="s">
        <v>304</v>
      </c>
      <c r="C27" s="197" t="s">
        <v>304</v>
      </c>
      <c r="D27" s="197" t="s">
        <v>304</v>
      </c>
      <c r="E27" s="197" t="s">
        <v>304</v>
      </c>
      <c r="F27" s="197" t="s">
        <v>304</v>
      </c>
      <c r="G27" s="155"/>
      <c r="H27" s="155"/>
      <c r="I27" s="155"/>
      <c r="J27" s="155"/>
      <c r="K27" s="155"/>
      <c r="L27" s="155"/>
      <c r="M27" s="155"/>
    </row>
    <row r="28" spans="1:13" s="154" customFormat="1" ht="30" x14ac:dyDescent="0.25">
      <c r="A28" s="205" t="s">
        <v>1079</v>
      </c>
      <c r="B28" s="197" t="s">
        <v>304</v>
      </c>
      <c r="C28" s="197" t="s">
        <v>304</v>
      </c>
      <c r="D28" s="197" t="s">
        <v>304</v>
      </c>
      <c r="E28" s="197" t="s">
        <v>304</v>
      </c>
      <c r="F28" s="197" t="s">
        <v>304</v>
      </c>
      <c r="G28" s="155"/>
      <c r="H28" s="155"/>
      <c r="I28" s="155"/>
      <c r="J28" s="155"/>
      <c r="K28" s="155"/>
      <c r="L28" s="155"/>
      <c r="M28" s="155"/>
    </row>
    <row r="29" spans="1:13" s="154" customFormat="1" x14ac:dyDescent="0.25">
      <c r="A29" s="205" t="s">
        <v>1066</v>
      </c>
      <c r="B29" s="197" t="s">
        <v>304</v>
      </c>
      <c r="C29" s="197">
        <f>C31+C32+C33</f>
        <v>13.719000000000001</v>
      </c>
      <c r="D29" s="197">
        <f>D31+D32+D33</f>
        <v>14.189</v>
      </c>
      <c r="E29" s="197">
        <f>E30</f>
        <v>0</v>
      </c>
      <c r="F29" s="197">
        <f>F30</f>
        <v>20</v>
      </c>
      <c r="G29" s="155"/>
      <c r="H29" s="155"/>
      <c r="I29" s="155"/>
      <c r="J29" s="155"/>
      <c r="K29" s="155"/>
      <c r="L29" s="155"/>
      <c r="M29" s="155"/>
    </row>
    <row r="30" spans="1:13" s="154" customFormat="1" x14ac:dyDescent="0.25">
      <c r="A30" s="209" t="s">
        <v>1067</v>
      </c>
      <c r="B30" s="197" t="s">
        <v>304</v>
      </c>
      <c r="C30" s="197" t="s">
        <v>304</v>
      </c>
      <c r="D30" s="197" t="s">
        <v>304</v>
      </c>
      <c r="E30" s="197">
        <f>B175*1000</f>
        <v>0</v>
      </c>
      <c r="F30" s="197">
        <f>B125*1000</f>
        <v>20</v>
      </c>
      <c r="G30" s="162"/>
      <c r="I30" s="162"/>
      <c r="J30" s="162"/>
      <c r="K30" s="162"/>
    </row>
    <row r="31" spans="1:13" s="154" customFormat="1" x14ac:dyDescent="0.25">
      <c r="A31" s="209" t="s">
        <v>1068</v>
      </c>
      <c r="B31" s="197" t="s">
        <v>304</v>
      </c>
      <c r="C31" s="197">
        <f>D54</f>
        <v>7.9160000000000004</v>
      </c>
      <c r="D31" s="197">
        <f>F54</f>
        <v>8.3160000000000007</v>
      </c>
      <c r="E31" s="197" t="s">
        <v>304</v>
      </c>
      <c r="F31" s="197" t="s">
        <v>304</v>
      </c>
      <c r="G31" s="162"/>
      <c r="I31" s="162"/>
      <c r="J31" s="162"/>
      <c r="K31" s="162"/>
    </row>
    <row r="32" spans="1:13" s="154" customFormat="1" x14ac:dyDescent="0.25">
      <c r="A32" s="209" t="s">
        <v>1069</v>
      </c>
      <c r="B32" s="197" t="s">
        <v>304</v>
      </c>
      <c r="C32" s="197">
        <f>D51</f>
        <v>7.4999999999999997E-2</v>
      </c>
      <c r="D32" s="197">
        <f>F51</f>
        <v>7.4999999999999997E-2</v>
      </c>
      <c r="E32" s="197" t="s">
        <v>304</v>
      </c>
      <c r="F32" s="197" t="s">
        <v>304</v>
      </c>
      <c r="G32" s="162"/>
      <c r="I32" s="162"/>
      <c r="J32" s="162"/>
      <c r="K32" s="162"/>
    </row>
    <row r="33" spans="1:11" s="154" customFormat="1" x14ac:dyDescent="0.25">
      <c r="A33" s="209" t="s">
        <v>1070</v>
      </c>
      <c r="B33" s="197" t="s">
        <v>304</v>
      </c>
      <c r="C33" s="197">
        <f>D50+D53</f>
        <v>5.7279999999999998</v>
      </c>
      <c r="D33" s="197">
        <f>F50+F53</f>
        <v>5.798</v>
      </c>
      <c r="E33" s="197" t="s">
        <v>304</v>
      </c>
      <c r="F33" s="197" t="s">
        <v>304</v>
      </c>
      <c r="G33" s="162"/>
      <c r="I33" s="162"/>
      <c r="J33" s="162"/>
      <c r="K33" s="162"/>
    </row>
    <row r="34" spans="1:11" s="154" customFormat="1" x14ac:dyDescent="0.25">
      <c r="A34" s="210" t="s">
        <v>1047</v>
      </c>
      <c r="B34" s="200">
        <f>D70/1000</f>
        <v>0</v>
      </c>
      <c r="C34" s="200">
        <v>0</v>
      </c>
      <c r="D34" s="200">
        <v>0</v>
      </c>
      <c r="E34" s="200" t="s">
        <v>304</v>
      </c>
      <c r="F34" s="200" t="s">
        <v>304</v>
      </c>
      <c r="G34" s="162"/>
      <c r="I34" s="162"/>
      <c r="J34" s="162"/>
      <c r="K34" s="162"/>
    </row>
    <row r="35" spans="1:11" s="154" customFormat="1" x14ac:dyDescent="0.25">
      <c r="A35" s="205" t="s">
        <v>30</v>
      </c>
      <c r="B35" s="197">
        <f>B16+B5+B34</f>
        <v>1813</v>
      </c>
      <c r="C35" s="197">
        <f>C16+C5+C34</f>
        <v>1809.07</v>
      </c>
      <c r="D35" s="197">
        <f>D16+D5+D34</f>
        <v>2020.509</v>
      </c>
      <c r="E35" s="197">
        <f>B179*1000</f>
        <v>1720</v>
      </c>
      <c r="F35" s="197">
        <f>B129*1000</f>
        <v>1690</v>
      </c>
      <c r="G35" s="162"/>
      <c r="H35" s="162"/>
      <c r="I35" s="162"/>
      <c r="J35" s="162"/>
      <c r="K35" s="162"/>
    </row>
    <row r="36" spans="1:11" s="154" customFormat="1" x14ac:dyDescent="0.25"/>
    <row r="37" spans="1:11" s="154" customFormat="1" x14ac:dyDescent="0.25"/>
    <row r="38" spans="1:11" s="154" customFormat="1" x14ac:dyDescent="0.25"/>
    <row r="39" spans="1:11" s="110" customFormat="1" ht="15.75" thickBot="1" x14ac:dyDescent="0.3"/>
    <row r="40" spans="1:11" ht="15.75" thickTop="1" x14ac:dyDescent="0.25"/>
    <row r="41" spans="1:11" x14ac:dyDescent="0.25">
      <c r="C41" s="73">
        <v>41639</v>
      </c>
      <c r="D41" s="73">
        <v>41639</v>
      </c>
      <c r="E41" s="73">
        <v>42004</v>
      </c>
      <c r="F41" s="73">
        <v>42004</v>
      </c>
    </row>
    <row r="42" spans="1:11" ht="45" x14ac:dyDescent="0.25">
      <c r="C42" s="49" t="s">
        <v>1084</v>
      </c>
      <c r="D42" s="49" t="s">
        <v>374</v>
      </c>
      <c r="E42" s="49" t="s">
        <v>372</v>
      </c>
      <c r="F42" s="49" t="s">
        <v>374</v>
      </c>
    </row>
    <row r="43" spans="1:11" x14ac:dyDescent="0.25">
      <c r="A43" t="s">
        <v>359</v>
      </c>
      <c r="C43">
        <v>116495</v>
      </c>
      <c r="D43" s="163">
        <f>C43/1000</f>
        <v>116.495</v>
      </c>
      <c r="E43">
        <v>116495</v>
      </c>
      <c r="F43" s="68">
        <f>E43/1000</f>
        <v>116.495</v>
      </c>
    </row>
    <row r="44" spans="1:11" x14ac:dyDescent="0.25">
      <c r="A44" t="s">
        <v>360</v>
      </c>
      <c r="C44">
        <v>395200</v>
      </c>
      <c r="D44" s="163">
        <f>C44/1000</f>
        <v>395.2</v>
      </c>
      <c r="E44">
        <v>393250</v>
      </c>
      <c r="F44" s="68">
        <f>E44/1000</f>
        <v>393.25</v>
      </c>
    </row>
    <row r="45" spans="1:11" x14ac:dyDescent="0.25">
      <c r="A45" t="s">
        <v>361</v>
      </c>
      <c r="B45" t="s">
        <v>339</v>
      </c>
      <c r="D45" s="163"/>
      <c r="F45" s="68"/>
    </row>
    <row r="46" spans="1:11" x14ac:dyDescent="0.25">
      <c r="A46" s="262" t="s">
        <v>362</v>
      </c>
      <c r="C46">
        <v>1096000</v>
      </c>
      <c r="D46" s="163">
        <f t="shared" ref="D46:D56" si="0">C46/1000</f>
        <v>1096</v>
      </c>
      <c r="E46">
        <v>1296000</v>
      </c>
      <c r="F46" s="68">
        <f t="shared" ref="F46:F56" si="1">E46/1000</f>
        <v>1296</v>
      </c>
    </row>
    <row r="47" spans="1:11" x14ac:dyDescent="0.25">
      <c r="A47" s="262" t="s">
        <v>363</v>
      </c>
      <c r="C47">
        <v>32300</v>
      </c>
      <c r="D47" s="163">
        <f t="shared" si="0"/>
        <v>32.299999999999997</v>
      </c>
      <c r="E47">
        <v>32300</v>
      </c>
      <c r="F47" s="68">
        <f t="shared" si="1"/>
        <v>32.299999999999997</v>
      </c>
    </row>
    <row r="48" spans="1:11" x14ac:dyDescent="0.25">
      <c r="A48" s="262" t="s">
        <v>364</v>
      </c>
      <c r="C48">
        <v>2008</v>
      </c>
      <c r="D48" s="163">
        <f t="shared" si="0"/>
        <v>2.008</v>
      </c>
      <c r="E48">
        <v>2008</v>
      </c>
      <c r="F48" s="68">
        <f t="shared" si="1"/>
        <v>2.008</v>
      </c>
    </row>
    <row r="49" spans="1:6" x14ac:dyDescent="0.25">
      <c r="A49" t="s">
        <v>365</v>
      </c>
      <c r="C49">
        <v>1130308</v>
      </c>
      <c r="D49" s="163">
        <f t="shared" si="0"/>
        <v>1130.308</v>
      </c>
      <c r="E49">
        <v>1330308</v>
      </c>
      <c r="F49" s="68">
        <f t="shared" si="1"/>
        <v>1330.308</v>
      </c>
    </row>
    <row r="50" spans="1:6" x14ac:dyDescent="0.25">
      <c r="A50" t="s">
        <v>366</v>
      </c>
      <c r="B50" t="s">
        <v>1086</v>
      </c>
      <c r="C50">
        <v>1978</v>
      </c>
      <c r="D50" s="163">
        <f t="shared" si="0"/>
        <v>1.978</v>
      </c>
      <c r="E50">
        <v>2048</v>
      </c>
      <c r="F50" s="68">
        <f t="shared" si="1"/>
        <v>2.048</v>
      </c>
    </row>
    <row r="51" spans="1:6" x14ac:dyDescent="0.25">
      <c r="A51" t="s">
        <v>367</v>
      </c>
      <c r="B51" t="s">
        <v>1085</v>
      </c>
      <c r="C51">
        <v>75</v>
      </c>
      <c r="D51" s="163">
        <f t="shared" si="0"/>
        <v>7.4999999999999997E-2</v>
      </c>
      <c r="E51">
        <v>75</v>
      </c>
      <c r="F51" s="68">
        <f t="shared" si="1"/>
        <v>7.4999999999999997E-2</v>
      </c>
    </row>
    <row r="52" spans="1:6" x14ac:dyDescent="0.25">
      <c r="A52" t="s">
        <v>368</v>
      </c>
      <c r="C52">
        <v>95021</v>
      </c>
      <c r="D52" s="163">
        <f t="shared" si="0"/>
        <v>95.021000000000001</v>
      </c>
      <c r="E52">
        <v>109933</v>
      </c>
      <c r="F52" s="68">
        <f t="shared" si="1"/>
        <v>109.93300000000001</v>
      </c>
    </row>
    <row r="53" spans="1:6" x14ac:dyDescent="0.25">
      <c r="A53" t="s">
        <v>369</v>
      </c>
      <c r="B53" t="s">
        <v>1087</v>
      </c>
      <c r="C53">
        <v>3750</v>
      </c>
      <c r="D53" s="163">
        <f t="shared" si="0"/>
        <v>3.75</v>
      </c>
      <c r="E53">
        <v>3750</v>
      </c>
      <c r="F53" s="68">
        <f t="shared" si="1"/>
        <v>3.75</v>
      </c>
    </row>
    <row r="54" spans="1:6" x14ac:dyDescent="0.25">
      <c r="A54" t="s">
        <v>370</v>
      </c>
      <c r="B54" t="s">
        <v>212</v>
      </c>
      <c r="C54">
        <v>7916</v>
      </c>
      <c r="D54" s="163">
        <f t="shared" si="0"/>
        <v>7.9160000000000004</v>
      </c>
      <c r="E54">
        <v>8316</v>
      </c>
      <c r="F54" s="68">
        <f t="shared" si="1"/>
        <v>8.3160000000000007</v>
      </c>
    </row>
    <row r="55" spans="1:6" x14ac:dyDescent="0.25">
      <c r="A55" t="s">
        <v>371</v>
      </c>
      <c r="B55" t="s">
        <v>46</v>
      </c>
      <c r="C55">
        <v>58327</v>
      </c>
      <c r="D55" s="163">
        <f t="shared" si="0"/>
        <v>58.326999999999998</v>
      </c>
      <c r="E55">
        <v>58342</v>
      </c>
      <c r="F55" s="68">
        <f t="shared" si="1"/>
        <v>58.341999999999999</v>
      </c>
    </row>
    <row r="56" spans="1:6" x14ac:dyDescent="0.25">
      <c r="A56" t="s">
        <v>373</v>
      </c>
      <c r="D56" s="163">
        <f t="shared" si="0"/>
        <v>0</v>
      </c>
      <c r="E56">
        <v>2022517</v>
      </c>
      <c r="F56" s="68">
        <f t="shared" si="1"/>
        <v>2022.5170000000001</v>
      </c>
    </row>
    <row r="57" spans="1:6" x14ac:dyDescent="0.25">
      <c r="A57" t="s">
        <v>1082</v>
      </c>
    </row>
    <row r="58" spans="1:6" x14ac:dyDescent="0.25">
      <c r="A58" s="109" t="s">
        <v>1083</v>
      </c>
    </row>
    <row r="61" spans="1:6" ht="15.75" x14ac:dyDescent="0.25">
      <c r="A61" s="154"/>
      <c r="B61" s="154"/>
      <c r="C61" s="154"/>
      <c r="D61" s="229">
        <v>2013</v>
      </c>
    </row>
    <row r="62" spans="1:6" x14ac:dyDescent="0.25">
      <c r="A62" s="227" t="s">
        <v>271</v>
      </c>
      <c r="B62" s="230"/>
      <c r="C62" s="230"/>
      <c r="D62" s="270">
        <v>1813</v>
      </c>
    </row>
    <row r="63" spans="1:6" x14ac:dyDescent="0.25">
      <c r="A63" s="228" t="s">
        <v>272</v>
      </c>
      <c r="B63" s="231"/>
      <c r="C63" s="231"/>
      <c r="D63" s="271">
        <v>526</v>
      </c>
    </row>
    <row r="64" spans="1:6" x14ac:dyDescent="0.25">
      <c r="A64" s="228" t="s">
        <v>1</v>
      </c>
      <c r="B64" s="231"/>
      <c r="C64" s="231"/>
      <c r="D64" s="271">
        <v>0</v>
      </c>
    </row>
    <row r="65" spans="1:4" x14ac:dyDescent="0.25">
      <c r="A65" s="228" t="s">
        <v>258</v>
      </c>
      <c r="B65" s="231"/>
      <c r="C65" s="231"/>
      <c r="D65" s="271">
        <v>1134</v>
      </c>
    </row>
    <row r="66" spans="1:4" x14ac:dyDescent="0.25">
      <c r="A66" s="228" t="s">
        <v>46</v>
      </c>
      <c r="B66" s="231"/>
      <c r="C66" s="231"/>
      <c r="D66" s="271">
        <v>58</v>
      </c>
    </row>
    <row r="67" spans="1:4" x14ac:dyDescent="0.25">
      <c r="A67" s="228" t="s">
        <v>273</v>
      </c>
      <c r="B67" s="231"/>
      <c r="C67" s="231"/>
      <c r="D67" s="271">
        <v>95</v>
      </c>
    </row>
    <row r="68" spans="1:4" x14ac:dyDescent="0.25">
      <c r="A68" s="228" t="s">
        <v>274</v>
      </c>
      <c r="B68" s="231"/>
      <c r="C68" s="231"/>
      <c r="D68" s="271">
        <v>0</v>
      </c>
    </row>
    <row r="69" spans="1:4" x14ac:dyDescent="0.25">
      <c r="A69" s="228" t="s">
        <v>275</v>
      </c>
      <c r="B69" s="231"/>
      <c r="C69" s="231"/>
      <c r="D69" s="271">
        <v>0</v>
      </c>
    </row>
    <row r="70" spans="1:4" x14ac:dyDescent="0.25">
      <c r="A70" s="228" t="s">
        <v>276</v>
      </c>
      <c r="B70" s="231"/>
      <c r="C70" s="231"/>
      <c r="D70" s="271">
        <v>0</v>
      </c>
    </row>
    <row r="71" spans="1:4" x14ac:dyDescent="0.25">
      <c r="A71" s="228" t="s">
        <v>277</v>
      </c>
      <c r="B71" s="231"/>
      <c r="C71" s="231"/>
      <c r="D71" s="271">
        <v>0</v>
      </c>
    </row>
    <row r="72" spans="1:4" x14ac:dyDescent="0.25">
      <c r="A72" s="109" t="s">
        <v>1039</v>
      </c>
      <c r="B72" s="154"/>
      <c r="C72" s="154"/>
      <c r="D72" s="154"/>
    </row>
    <row r="75" spans="1:4" ht="18.75" x14ac:dyDescent="0.3">
      <c r="A75" s="276" t="s">
        <v>1139</v>
      </c>
    </row>
    <row r="100" spans="1:11" ht="15.75" x14ac:dyDescent="0.25">
      <c r="A100" s="378" t="s">
        <v>1164</v>
      </c>
      <c r="B100" s="378"/>
      <c r="C100" s="378"/>
      <c r="D100" s="378"/>
      <c r="E100" s="378"/>
      <c r="F100" s="378"/>
      <c r="G100" s="378"/>
      <c r="H100" s="378"/>
      <c r="I100" s="378"/>
      <c r="J100" s="378"/>
      <c r="K100" s="378"/>
    </row>
    <row r="101" spans="1:11" x14ac:dyDescent="0.25">
      <c r="A101" s="331"/>
      <c r="B101" s="331"/>
      <c r="C101" s="331"/>
      <c r="D101" s="331"/>
      <c r="E101" s="331"/>
      <c r="F101" s="331"/>
      <c r="G101" s="331"/>
      <c r="H101" s="331"/>
      <c r="I101" s="331"/>
      <c r="J101" s="331"/>
      <c r="K101" s="331"/>
    </row>
    <row r="102" spans="1:11" x14ac:dyDescent="0.25">
      <c r="A102" s="379" t="s">
        <v>1165</v>
      </c>
      <c r="B102" s="380" t="s">
        <v>1244</v>
      </c>
      <c r="C102" s="331"/>
      <c r="D102" s="331"/>
      <c r="E102" s="331"/>
      <c r="F102" s="331"/>
      <c r="G102" s="331"/>
      <c r="H102" s="331"/>
      <c r="I102" s="331"/>
      <c r="J102" s="331"/>
      <c r="K102" s="331"/>
    </row>
    <row r="103" spans="1:11" x14ac:dyDescent="0.25">
      <c r="A103" s="379" t="s">
        <v>1167</v>
      </c>
      <c r="B103" s="380">
        <v>100</v>
      </c>
      <c r="C103" s="331"/>
      <c r="D103" s="331"/>
      <c r="E103" s="331"/>
      <c r="F103" s="331"/>
      <c r="G103" s="331"/>
      <c r="H103" s="331"/>
      <c r="I103" s="331"/>
      <c r="J103" s="331"/>
      <c r="K103" s="331"/>
    </row>
    <row r="104" spans="1:11" x14ac:dyDescent="0.25">
      <c r="A104" s="379" t="s">
        <v>1168</v>
      </c>
      <c r="B104" s="380" t="s">
        <v>1169</v>
      </c>
      <c r="C104" s="331"/>
      <c r="D104" s="331"/>
      <c r="E104" s="331"/>
      <c r="F104" s="331"/>
      <c r="G104" s="331"/>
      <c r="H104" s="331"/>
      <c r="I104" s="331"/>
      <c r="J104" s="331"/>
      <c r="K104" s="331"/>
    </row>
    <row r="105" spans="1:11" x14ac:dyDescent="0.25">
      <c r="A105" s="379" t="s">
        <v>1170</v>
      </c>
      <c r="B105" s="380" t="s">
        <v>1247</v>
      </c>
      <c r="C105" s="331"/>
      <c r="D105" s="331"/>
      <c r="E105" s="331"/>
      <c r="F105" s="331"/>
      <c r="G105" s="331"/>
      <c r="H105" s="331"/>
      <c r="I105" s="331"/>
      <c r="J105" s="331"/>
      <c r="K105" s="331"/>
    </row>
    <row r="106" spans="1:11" x14ac:dyDescent="0.25">
      <c r="A106" s="379" t="s">
        <v>1172</v>
      </c>
      <c r="B106" s="380" t="s">
        <v>1248</v>
      </c>
      <c r="C106" s="331"/>
      <c r="D106" s="331"/>
      <c r="E106" s="331"/>
      <c r="F106" s="331"/>
      <c r="G106" s="331"/>
      <c r="H106" s="331"/>
      <c r="I106" s="331"/>
      <c r="J106" s="331"/>
      <c r="K106" s="331"/>
    </row>
    <row r="107" spans="1:11" x14ac:dyDescent="0.25">
      <c r="A107" s="331"/>
      <c r="B107" s="331"/>
      <c r="C107" s="331"/>
      <c r="D107" s="331"/>
      <c r="E107" s="331"/>
      <c r="F107" s="331"/>
      <c r="G107" s="331"/>
      <c r="H107" s="331"/>
      <c r="I107" s="331"/>
      <c r="J107" s="331"/>
      <c r="K107" s="331"/>
    </row>
    <row r="108" spans="1:11" x14ac:dyDescent="0.25">
      <c r="A108" s="331"/>
      <c r="B108" s="331"/>
      <c r="C108" s="331"/>
      <c r="D108" s="331"/>
      <c r="E108" s="331"/>
      <c r="F108" s="331"/>
      <c r="G108" s="331"/>
      <c r="H108" s="331"/>
      <c r="I108" s="331"/>
      <c r="J108" s="331"/>
      <c r="K108" s="331"/>
    </row>
    <row r="109" spans="1:11" x14ac:dyDescent="0.25">
      <c r="A109" s="381" t="s">
        <v>1174</v>
      </c>
      <c r="B109" s="381"/>
      <c r="C109" s="381"/>
      <c r="D109" s="381"/>
      <c r="E109" s="381"/>
      <c r="F109" s="381"/>
      <c r="G109" s="381"/>
      <c r="H109" s="381"/>
      <c r="I109" s="381"/>
      <c r="J109" s="381"/>
      <c r="K109" s="381"/>
    </row>
    <row r="110" spans="1:11" x14ac:dyDescent="0.25">
      <c r="A110" s="331"/>
      <c r="B110" s="331"/>
      <c r="C110" s="331"/>
      <c r="D110" s="331"/>
      <c r="E110" s="331"/>
      <c r="F110" s="331"/>
      <c r="G110" s="331"/>
      <c r="H110" s="331"/>
      <c r="I110" s="331"/>
      <c r="J110" s="331"/>
      <c r="K110" s="331"/>
    </row>
    <row r="111" spans="1:11" x14ac:dyDescent="0.25">
      <c r="A111" s="382"/>
      <c r="B111" s="382">
        <v>2014</v>
      </c>
      <c r="C111" s="382"/>
      <c r="D111" s="382">
        <v>2015</v>
      </c>
      <c r="E111" s="382"/>
      <c r="F111" s="382">
        <v>2016</v>
      </c>
      <c r="G111" s="382"/>
      <c r="H111" s="382">
        <v>2020</v>
      </c>
      <c r="I111" s="382"/>
      <c r="J111" s="382">
        <v>2025</v>
      </c>
      <c r="K111" s="382"/>
    </row>
    <row r="112" spans="1:11" x14ac:dyDescent="0.25">
      <c r="A112" s="382" t="s">
        <v>1175</v>
      </c>
      <c r="B112" s="382" t="s">
        <v>1176</v>
      </c>
      <c r="C112" s="382" t="s">
        <v>1177</v>
      </c>
      <c r="D112" s="382" t="s">
        <v>1178</v>
      </c>
      <c r="E112" s="382" t="s">
        <v>1179</v>
      </c>
      <c r="F112" s="382" t="s">
        <v>1180</v>
      </c>
      <c r="G112" s="382" t="s">
        <v>1181</v>
      </c>
      <c r="H112" s="382" t="s">
        <v>1182</v>
      </c>
      <c r="I112" s="382" t="s">
        <v>1183</v>
      </c>
      <c r="J112" s="382" t="s">
        <v>1184</v>
      </c>
      <c r="K112" s="382" t="s">
        <v>1185</v>
      </c>
    </row>
    <row r="113" spans="1:11" x14ac:dyDescent="0.25">
      <c r="A113" s="394" t="s">
        <v>1186</v>
      </c>
      <c r="B113" s="395">
        <v>0</v>
      </c>
      <c r="C113" s="395">
        <v>0</v>
      </c>
      <c r="D113" s="395">
        <v>0</v>
      </c>
      <c r="E113" s="395">
        <v>0</v>
      </c>
      <c r="F113" s="395">
        <v>0</v>
      </c>
      <c r="G113" s="395">
        <v>0</v>
      </c>
      <c r="H113" s="395">
        <v>0</v>
      </c>
      <c r="I113" s="395">
        <v>0</v>
      </c>
      <c r="J113" s="395"/>
      <c r="K113" s="395"/>
    </row>
    <row r="114" spans="1:11" x14ac:dyDescent="0.25">
      <c r="A114" s="394" t="s">
        <v>1187</v>
      </c>
      <c r="B114" s="395">
        <v>0.5</v>
      </c>
      <c r="C114" s="395">
        <v>0.5</v>
      </c>
      <c r="D114" s="395">
        <v>0.52</v>
      </c>
      <c r="E114" s="395">
        <v>0.52</v>
      </c>
      <c r="F114" s="395">
        <v>0.53</v>
      </c>
      <c r="G114" s="395">
        <v>0.53</v>
      </c>
      <c r="H114" s="395">
        <v>0.55000000000000004</v>
      </c>
      <c r="I114" s="395">
        <v>0.55000000000000004</v>
      </c>
      <c r="J114" s="395">
        <v>0.55000000000000004</v>
      </c>
      <c r="K114" s="395">
        <v>0.55000000000000004</v>
      </c>
    </row>
    <row r="115" spans="1:11" x14ac:dyDescent="0.25">
      <c r="A115" s="394" t="s">
        <v>1188</v>
      </c>
      <c r="B115" s="396">
        <v>0</v>
      </c>
      <c r="C115" s="396">
        <v>0</v>
      </c>
      <c r="D115" s="396">
        <v>0</v>
      </c>
      <c r="E115" s="396">
        <v>0</v>
      </c>
      <c r="F115" s="396">
        <v>0</v>
      </c>
      <c r="G115" s="396">
        <v>0</v>
      </c>
      <c r="H115" s="396">
        <v>0</v>
      </c>
      <c r="I115" s="396">
        <v>0</v>
      </c>
      <c r="J115" s="396">
        <v>0</v>
      </c>
      <c r="K115" s="396">
        <v>0</v>
      </c>
    </row>
    <row r="116" spans="1:11" x14ac:dyDescent="0.25">
      <c r="A116" s="394" t="s">
        <v>1189</v>
      </c>
      <c r="B116" s="395">
        <v>0</v>
      </c>
      <c r="C116" s="395">
        <v>0</v>
      </c>
      <c r="D116" s="395">
        <v>0</v>
      </c>
      <c r="E116" s="395">
        <v>0</v>
      </c>
      <c r="F116" s="395">
        <v>0</v>
      </c>
      <c r="G116" s="395">
        <v>0</v>
      </c>
      <c r="H116" s="395">
        <v>0</v>
      </c>
      <c r="I116" s="395">
        <v>0</v>
      </c>
      <c r="J116" s="395">
        <v>0</v>
      </c>
      <c r="K116" s="395">
        <v>0</v>
      </c>
    </row>
    <row r="117" spans="1:11" x14ac:dyDescent="0.25">
      <c r="A117" s="394" t="s">
        <v>391</v>
      </c>
      <c r="B117" s="395">
        <v>0.5</v>
      </c>
      <c r="C117" s="395">
        <v>0.5</v>
      </c>
      <c r="D117" s="395">
        <v>0.52</v>
      </c>
      <c r="E117" s="395">
        <v>0.52</v>
      </c>
      <c r="F117" s="395">
        <v>0.53</v>
      </c>
      <c r="G117" s="395">
        <v>0.53</v>
      </c>
      <c r="H117" s="395">
        <v>0.55000000000000004</v>
      </c>
      <c r="I117" s="395">
        <v>0.55000000000000004</v>
      </c>
      <c r="J117" s="395">
        <v>0.55000000000000004</v>
      </c>
      <c r="K117" s="395">
        <v>0.55000000000000004</v>
      </c>
    </row>
    <row r="118" spans="1:11" x14ac:dyDescent="0.25">
      <c r="A118" s="394" t="s">
        <v>1190</v>
      </c>
      <c r="B118" s="395">
        <v>0</v>
      </c>
      <c r="C118" s="395">
        <v>0</v>
      </c>
      <c r="D118" s="395">
        <v>0</v>
      </c>
      <c r="E118" s="395">
        <v>0</v>
      </c>
      <c r="F118" s="395">
        <v>0</v>
      </c>
      <c r="G118" s="395">
        <v>0</v>
      </c>
      <c r="H118" s="395">
        <v>0</v>
      </c>
      <c r="I118" s="395">
        <v>0</v>
      </c>
      <c r="J118" s="395">
        <v>0</v>
      </c>
      <c r="K118" s="395">
        <v>0</v>
      </c>
    </row>
    <row r="119" spans="1:11" x14ac:dyDescent="0.25">
      <c r="A119" s="394" t="s">
        <v>1191</v>
      </c>
      <c r="B119" s="396">
        <v>0</v>
      </c>
      <c r="C119" s="396">
        <v>0</v>
      </c>
      <c r="D119" s="396">
        <v>0</v>
      </c>
      <c r="E119" s="396">
        <v>0</v>
      </c>
      <c r="F119" s="396">
        <v>0</v>
      </c>
      <c r="G119" s="396">
        <v>0</v>
      </c>
      <c r="H119" s="396">
        <v>0</v>
      </c>
      <c r="I119" s="396">
        <v>0</v>
      </c>
      <c r="J119" s="396">
        <v>0</v>
      </c>
      <c r="K119" s="396">
        <v>0</v>
      </c>
    </row>
    <row r="120" spans="1:11" ht="25.5" x14ac:dyDescent="0.25">
      <c r="A120" s="394" t="s">
        <v>1192</v>
      </c>
      <c r="B120" s="395">
        <v>0.06</v>
      </c>
      <c r="C120" s="395">
        <v>0.1</v>
      </c>
      <c r="D120" s="395">
        <v>7.0000000000000007E-2</v>
      </c>
      <c r="E120" s="395">
        <v>0.11</v>
      </c>
      <c r="F120" s="395">
        <v>0.09</v>
      </c>
      <c r="G120" s="395">
        <v>0.14000000000000001</v>
      </c>
      <c r="H120" s="395">
        <v>0.11</v>
      </c>
      <c r="I120" s="395">
        <v>0.16</v>
      </c>
      <c r="J120" s="395">
        <v>0.13</v>
      </c>
      <c r="K120" s="395">
        <v>0.19</v>
      </c>
    </row>
    <row r="121" spans="1:11" x14ac:dyDescent="0.25">
      <c r="A121" s="394" t="s">
        <v>46</v>
      </c>
      <c r="B121" s="395">
        <v>0.04</v>
      </c>
      <c r="C121" s="395">
        <v>0.04</v>
      </c>
      <c r="D121" s="395">
        <v>0.05</v>
      </c>
      <c r="E121" s="395">
        <v>0.05</v>
      </c>
      <c r="F121" s="395">
        <v>7.0000000000000007E-2</v>
      </c>
      <c r="G121" s="395">
        <v>7.0000000000000007E-2</v>
      </c>
      <c r="H121" s="395">
        <v>0.09</v>
      </c>
      <c r="I121" s="395">
        <v>0.09</v>
      </c>
      <c r="J121" s="395">
        <v>0.11</v>
      </c>
      <c r="K121" s="395">
        <v>0.11</v>
      </c>
    </row>
    <row r="122" spans="1:11" x14ac:dyDescent="0.25">
      <c r="A122" s="394" t="s">
        <v>1193</v>
      </c>
      <c r="B122" s="395">
        <v>0.04</v>
      </c>
      <c r="C122" s="395">
        <v>0.04</v>
      </c>
      <c r="D122" s="395">
        <v>0.05</v>
      </c>
      <c r="E122" s="395">
        <v>0.05</v>
      </c>
      <c r="F122" s="395">
        <v>7.0000000000000007E-2</v>
      </c>
      <c r="G122" s="395">
        <v>7.0000000000000007E-2</v>
      </c>
      <c r="H122" s="395">
        <v>0.09</v>
      </c>
      <c r="I122" s="395">
        <v>0.09</v>
      </c>
      <c r="J122" s="395">
        <v>0.11</v>
      </c>
      <c r="K122" s="395">
        <v>0.11</v>
      </c>
    </row>
    <row r="123" spans="1:11" x14ac:dyDescent="0.25">
      <c r="A123" s="394" t="s">
        <v>1194</v>
      </c>
      <c r="B123" s="396">
        <v>0</v>
      </c>
      <c r="C123" s="396">
        <v>0</v>
      </c>
      <c r="D123" s="395">
        <v>0</v>
      </c>
      <c r="E123" s="395">
        <v>0</v>
      </c>
      <c r="F123" s="395">
        <v>0</v>
      </c>
      <c r="G123" s="395">
        <v>0</v>
      </c>
      <c r="H123" s="395">
        <v>0</v>
      </c>
      <c r="I123" s="395">
        <v>0</v>
      </c>
      <c r="J123" s="395">
        <v>0</v>
      </c>
      <c r="K123" s="395">
        <v>0</v>
      </c>
    </row>
    <row r="124" spans="1:11" x14ac:dyDescent="0.25">
      <c r="A124" s="394" t="s">
        <v>2</v>
      </c>
      <c r="B124" s="396">
        <v>0</v>
      </c>
      <c r="C124" s="396">
        <v>0.04</v>
      </c>
      <c r="D124" s="396">
        <v>0</v>
      </c>
      <c r="E124" s="396">
        <v>0.04</v>
      </c>
      <c r="F124" s="396">
        <v>0</v>
      </c>
      <c r="G124" s="396">
        <v>0.05</v>
      </c>
      <c r="H124" s="396">
        <v>0</v>
      </c>
      <c r="I124" s="396">
        <v>0.05</v>
      </c>
      <c r="J124" s="396">
        <v>0</v>
      </c>
      <c r="K124" s="396">
        <v>0.06</v>
      </c>
    </row>
    <row r="125" spans="1:11" x14ac:dyDescent="0.25">
      <c r="A125" s="394" t="s">
        <v>0</v>
      </c>
      <c r="B125" s="395">
        <v>0.02</v>
      </c>
      <c r="C125" s="395">
        <v>0.02</v>
      </c>
      <c r="D125" s="395">
        <v>0.02</v>
      </c>
      <c r="E125" s="395">
        <v>0.02</v>
      </c>
      <c r="F125" s="395">
        <v>0.02</v>
      </c>
      <c r="G125" s="395">
        <v>0.02</v>
      </c>
      <c r="H125" s="395">
        <v>0.02</v>
      </c>
      <c r="I125" s="395">
        <v>0.02</v>
      </c>
      <c r="J125" s="395">
        <v>0.02</v>
      </c>
      <c r="K125" s="395">
        <v>0.02</v>
      </c>
    </row>
    <row r="126" spans="1:11" x14ac:dyDescent="0.25">
      <c r="A126" s="394" t="s">
        <v>1195</v>
      </c>
      <c r="B126" s="395">
        <v>1.1299999999999999</v>
      </c>
      <c r="C126" s="395">
        <v>1.1299999999999999</v>
      </c>
      <c r="D126" s="395">
        <v>1.33</v>
      </c>
      <c r="E126" s="395">
        <v>1.33</v>
      </c>
      <c r="F126" s="395">
        <v>1.33</v>
      </c>
      <c r="G126" s="395">
        <v>1.33</v>
      </c>
      <c r="H126" s="395">
        <v>1.33</v>
      </c>
      <c r="I126" s="395">
        <v>1.33</v>
      </c>
      <c r="J126" s="395">
        <v>1.33</v>
      </c>
      <c r="K126" s="395">
        <v>1.33</v>
      </c>
    </row>
    <row r="127" spans="1:11" x14ac:dyDescent="0.25">
      <c r="A127" s="394" t="s">
        <v>1196</v>
      </c>
      <c r="B127" s="395">
        <v>0</v>
      </c>
      <c r="C127" s="395">
        <v>0</v>
      </c>
      <c r="D127" s="395">
        <v>0</v>
      </c>
      <c r="E127" s="395">
        <v>0</v>
      </c>
      <c r="F127" s="395">
        <v>0</v>
      </c>
      <c r="G127" s="395">
        <v>0</v>
      </c>
      <c r="H127" s="395">
        <v>0</v>
      </c>
      <c r="I127" s="395">
        <v>0</v>
      </c>
      <c r="J127" s="395">
        <v>0</v>
      </c>
      <c r="K127" s="395">
        <v>0</v>
      </c>
    </row>
    <row r="128" spans="1:11" ht="25.5" x14ac:dyDescent="0.25">
      <c r="A128" s="394" t="s">
        <v>1197</v>
      </c>
      <c r="B128" s="396">
        <v>0</v>
      </c>
      <c r="C128" s="396">
        <v>0</v>
      </c>
      <c r="D128" s="396">
        <v>0</v>
      </c>
      <c r="E128" s="396">
        <v>0</v>
      </c>
      <c r="F128" s="396">
        <v>0</v>
      </c>
      <c r="G128" s="396">
        <v>0</v>
      </c>
      <c r="H128" s="395">
        <v>0</v>
      </c>
      <c r="I128" s="395">
        <v>0</v>
      </c>
      <c r="J128" s="395"/>
      <c r="K128" s="395"/>
    </row>
    <row r="129" spans="1:11" x14ac:dyDescent="0.25">
      <c r="A129" s="394" t="s">
        <v>1198</v>
      </c>
      <c r="B129" s="395">
        <v>1.69</v>
      </c>
      <c r="C129" s="395">
        <v>1.73</v>
      </c>
      <c r="D129" s="395">
        <v>1.92</v>
      </c>
      <c r="E129" s="395">
        <v>1.96</v>
      </c>
      <c r="F129" s="395">
        <v>1.95</v>
      </c>
      <c r="G129" s="395">
        <v>2</v>
      </c>
      <c r="H129" s="395">
        <v>1.99</v>
      </c>
      <c r="I129" s="395">
        <v>2.04</v>
      </c>
      <c r="J129" s="395">
        <v>2.0099999999999998</v>
      </c>
      <c r="K129" s="395">
        <v>2.0699999999999998</v>
      </c>
    </row>
    <row r="130" spans="1:11" x14ac:dyDescent="0.25">
      <c r="A130" s="394" t="s">
        <v>1199</v>
      </c>
      <c r="B130" s="395">
        <v>0.01</v>
      </c>
      <c r="C130" s="395">
        <v>0.01</v>
      </c>
      <c r="D130" s="395">
        <v>0.01</v>
      </c>
      <c r="E130" s="395">
        <v>0.01</v>
      </c>
      <c r="F130" s="395">
        <v>0.01</v>
      </c>
      <c r="G130" s="395">
        <v>0.01</v>
      </c>
      <c r="H130" s="395">
        <v>0.01</v>
      </c>
      <c r="I130" s="395">
        <v>0.01</v>
      </c>
      <c r="J130" s="395">
        <v>0.02</v>
      </c>
      <c r="K130" s="395">
        <v>0.02</v>
      </c>
    </row>
    <row r="131" spans="1:11" x14ac:dyDescent="0.25">
      <c r="A131" s="394" t="s">
        <v>1200</v>
      </c>
      <c r="B131" s="395">
        <v>0.1</v>
      </c>
      <c r="C131" s="395">
        <v>0.1</v>
      </c>
      <c r="D131" s="395">
        <v>0.1</v>
      </c>
      <c r="E131" s="395">
        <v>0.1</v>
      </c>
      <c r="F131" s="395">
        <v>0.1</v>
      </c>
      <c r="G131" s="395">
        <v>0.1</v>
      </c>
      <c r="H131" s="395">
        <v>0.1</v>
      </c>
      <c r="I131" s="395">
        <v>0.1</v>
      </c>
      <c r="J131" s="395">
        <v>0.1</v>
      </c>
      <c r="K131" s="395">
        <v>0.1</v>
      </c>
    </row>
    <row r="132" spans="1:11" x14ac:dyDescent="0.25">
      <c r="A132" s="394" t="s">
        <v>1201</v>
      </c>
      <c r="B132" s="395">
        <v>0.01</v>
      </c>
      <c r="C132" s="395">
        <v>0.01</v>
      </c>
      <c r="D132" s="395">
        <v>0.01</v>
      </c>
      <c r="E132" s="395">
        <v>0.01</v>
      </c>
      <c r="F132" s="395">
        <v>0.01</v>
      </c>
      <c r="G132" s="395">
        <v>0.01</v>
      </c>
      <c r="H132" s="395">
        <v>0.01</v>
      </c>
      <c r="I132" s="395">
        <v>0.01</v>
      </c>
      <c r="J132" s="395">
        <v>0.01</v>
      </c>
      <c r="K132" s="395">
        <v>0.01</v>
      </c>
    </row>
    <row r="133" spans="1:11" x14ac:dyDescent="0.25">
      <c r="A133" s="394" t="s">
        <v>1202</v>
      </c>
      <c r="B133" s="395">
        <v>0</v>
      </c>
      <c r="C133" s="395">
        <v>0</v>
      </c>
      <c r="D133" s="395">
        <v>0</v>
      </c>
      <c r="E133" s="395">
        <v>0</v>
      </c>
      <c r="F133" s="395">
        <v>0</v>
      </c>
      <c r="G133" s="395">
        <v>0</v>
      </c>
      <c r="H133" s="395">
        <v>0</v>
      </c>
      <c r="I133" s="395">
        <v>0</v>
      </c>
      <c r="J133" s="395">
        <v>0</v>
      </c>
      <c r="K133" s="395">
        <v>0</v>
      </c>
    </row>
    <row r="134" spans="1:11" x14ac:dyDescent="0.25">
      <c r="A134" s="394" t="s">
        <v>1203</v>
      </c>
      <c r="B134" s="395">
        <v>0.12</v>
      </c>
      <c r="C134" s="395">
        <v>0.12</v>
      </c>
      <c r="D134" s="395">
        <v>0.12</v>
      </c>
      <c r="E134" s="395">
        <v>0.12</v>
      </c>
      <c r="F134" s="395">
        <v>0.12</v>
      </c>
      <c r="G134" s="395">
        <v>0.12</v>
      </c>
      <c r="H134" s="395">
        <v>0.12</v>
      </c>
      <c r="I134" s="395">
        <v>0.12</v>
      </c>
      <c r="J134" s="395">
        <v>0.13</v>
      </c>
      <c r="K134" s="395">
        <v>0.13</v>
      </c>
    </row>
    <row r="135" spans="1:11" x14ac:dyDescent="0.25">
      <c r="A135" s="394" t="s">
        <v>1204</v>
      </c>
      <c r="B135" s="395">
        <v>1.57</v>
      </c>
      <c r="C135" s="395">
        <v>1.61</v>
      </c>
      <c r="D135" s="395">
        <v>1.8</v>
      </c>
      <c r="E135" s="396">
        <v>1.84</v>
      </c>
      <c r="F135" s="395">
        <v>1.83</v>
      </c>
      <c r="G135" s="395">
        <v>1.88</v>
      </c>
      <c r="H135" s="395">
        <v>1.87</v>
      </c>
      <c r="I135" s="395">
        <v>1.92</v>
      </c>
      <c r="J135" s="395">
        <v>1.88</v>
      </c>
      <c r="K135" s="395">
        <v>1.94</v>
      </c>
    </row>
    <row r="136" spans="1:11" x14ac:dyDescent="0.25">
      <c r="A136" s="394" t="s">
        <v>1205</v>
      </c>
      <c r="B136" s="395">
        <v>1.06</v>
      </c>
      <c r="C136" s="395">
        <v>0.93</v>
      </c>
      <c r="D136" s="395">
        <v>1.07</v>
      </c>
      <c r="E136" s="395">
        <v>0.95</v>
      </c>
      <c r="F136" s="395">
        <v>1.0900000000000001</v>
      </c>
      <c r="G136" s="395">
        <v>0.96</v>
      </c>
      <c r="H136" s="395">
        <v>1.1200000000000001</v>
      </c>
      <c r="I136" s="395">
        <v>0.99</v>
      </c>
      <c r="J136" s="395">
        <v>1.24</v>
      </c>
      <c r="K136" s="395">
        <v>1.1000000000000001</v>
      </c>
    </row>
    <row r="137" spans="1:11" x14ac:dyDescent="0.25">
      <c r="A137" s="394" t="s">
        <v>1206</v>
      </c>
      <c r="B137" s="396">
        <v>0.02</v>
      </c>
      <c r="C137" s="396">
        <v>0.02</v>
      </c>
      <c r="D137" s="396">
        <v>0.02</v>
      </c>
      <c r="E137" s="396">
        <v>0.02</v>
      </c>
      <c r="F137" s="396">
        <v>0.02</v>
      </c>
      <c r="G137" s="396">
        <v>0.02</v>
      </c>
      <c r="H137" s="396">
        <v>0.02</v>
      </c>
      <c r="I137" s="396">
        <v>0.02</v>
      </c>
      <c r="J137" s="396">
        <v>0.02</v>
      </c>
      <c r="K137" s="396">
        <v>0.02</v>
      </c>
    </row>
    <row r="138" spans="1:11" x14ac:dyDescent="0.25">
      <c r="A138" s="394" t="s">
        <v>1207</v>
      </c>
      <c r="B138" s="395">
        <v>0.53</v>
      </c>
      <c r="C138" s="395">
        <v>0.7</v>
      </c>
      <c r="D138" s="395">
        <v>0.75</v>
      </c>
      <c r="E138" s="395">
        <v>0.91</v>
      </c>
      <c r="F138" s="395">
        <v>0.76</v>
      </c>
      <c r="G138" s="395">
        <v>0.94</v>
      </c>
      <c r="H138" s="395">
        <v>0.77</v>
      </c>
      <c r="I138" s="396">
        <v>0.95</v>
      </c>
      <c r="J138" s="395">
        <v>0.66</v>
      </c>
      <c r="K138" s="395">
        <v>0.86</v>
      </c>
    </row>
    <row r="139" spans="1:11" x14ac:dyDescent="0.25">
      <c r="A139" s="394" t="s">
        <v>1208</v>
      </c>
      <c r="B139" s="396">
        <v>0</v>
      </c>
      <c r="C139" s="396">
        <v>0</v>
      </c>
      <c r="D139" s="396">
        <v>0</v>
      </c>
      <c r="E139" s="396">
        <v>0</v>
      </c>
      <c r="F139" s="396">
        <v>0</v>
      </c>
      <c r="G139" s="396">
        <v>0</v>
      </c>
      <c r="H139" s="396">
        <v>0</v>
      </c>
      <c r="I139" s="396">
        <v>0</v>
      </c>
      <c r="J139" s="396">
        <v>0</v>
      </c>
      <c r="K139" s="396">
        <v>0</v>
      </c>
    </row>
    <row r="140" spans="1:11" x14ac:dyDescent="0.25">
      <c r="A140" s="394" t="s">
        <v>1209</v>
      </c>
      <c r="B140" s="395">
        <v>0.04</v>
      </c>
      <c r="C140" s="396">
        <v>0.12</v>
      </c>
      <c r="D140" s="395">
        <v>0.04</v>
      </c>
      <c r="E140" s="395">
        <v>0.12</v>
      </c>
      <c r="F140" s="395">
        <v>0.04</v>
      </c>
      <c r="G140" s="395">
        <v>0.12</v>
      </c>
      <c r="H140" s="395">
        <v>0.04</v>
      </c>
      <c r="I140" s="395">
        <v>0.13</v>
      </c>
      <c r="J140" s="395">
        <v>0.02</v>
      </c>
      <c r="K140" s="396">
        <v>0.11</v>
      </c>
    </row>
    <row r="141" spans="1:11" x14ac:dyDescent="0.25">
      <c r="A141" s="394" t="s">
        <v>1210</v>
      </c>
      <c r="B141" s="395">
        <v>0.04</v>
      </c>
      <c r="C141" s="396">
        <v>0.12</v>
      </c>
      <c r="D141" s="395">
        <v>0.04</v>
      </c>
      <c r="E141" s="395">
        <v>0.12</v>
      </c>
      <c r="F141" s="395">
        <v>0.04</v>
      </c>
      <c r="G141" s="395">
        <v>0.12</v>
      </c>
      <c r="H141" s="395">
        <v>0.04</v>
      </c>
      <c r="I141" s="395">
        <v>0.13</v>
      </c>
      <c r="J141" s="395">
        <v>0.02</v>
      </c>
      <c r="K141" s="396">
        <v>0.11</v>
      </c>
    </row>
    <row r="142" spans="1:11" x14ac:dyDescent="0.25">
      <c r="A142" s="394" t="s">
        <v>1211</v>
      </c>
      <c r="B142" s="395">
        <v>4.1399999999999997</v>
      </c>
      <c r="C142" s="395">
        <v>4.1399999999999997</v>
      </c>
      <c r="D142" s="395">
        <v>4.1399999999999997</v>
      </c>
      <c r="E142" s="395">
        <v>4.1399999999999997</v>
      </c>
      <c r="F142" s="395">
        <v>4.54</v>
      </c>
      <c r="G142" s="395">
        <v>4.54</v>
      </c>
      <c r="H142" s="395">
        <v>5.14</v>
      </c>
      <c r="I142" s="395">
        <v>5.14</v>
      </c>
      <c r="J142" s="395">
        <v>5.14</v>
      </c>
      <c r="K142" s="395">
        <v>5.14</v>
      </c>
    </row>
    <row r="143" spans="1:11" x14ac:dyDescent="0.25">
      <c r="A143" s="394" t="s">
        <v>1212</v>
      </c>
      <c r="B143" s="395">
        <v>3.94</v>
      </c>
      <c r="C143" s="395">
        <v>3.94</v>
      </c>
      <c r="D143" s="395">
        <v>3.94</v>
      </c>
      <c r="E143" s="395">
        <v>3.94</v>
      </c>
      <c r="F143" s="395">
        <v>4.34</v>
      </c>
      <c r="G143" s="395">
        <v>4.34</v>
      </c>
      <c r="H143" s="395">
        <v>4.9400000000000004</v>
      </c>
      <c r="I143" s="395">
        <v>4.9400000000000004</v>
      </c>
      <c r="J143" s="395">
        <v>4.9400000000000004</v>
      </c>
      <c r="K143" s="395">
        <v>4.9400000000000004</v>
      </c>
    </row>
    <row r="150" spans="1:11" ht="15.75" x14ac:dyDescent="0.25">
      <c r="A150" s="378" t="s">
        <v>1214</v>
      </c>
      <c r="B150" s="378"/>
      <c r="C150" s="378"/>
      <c r="D150" s="378"/>
      <c r="E150" s="378"/>
      <c r="F150" s="378"/>
      <c r="G150" s="378"/>
      <c r="H150" s="378"/>
      <c r="I150" s="378"/>
      <c r="J150" s="378"/>
      <c r="K150" s="378"/>
    </row>
    <row r="151" spans="1:11" x14ac:dyDescent="0.25">
      <c r="A151" s="331"/>
      <c r="B151" s="331"/>
      <c r="C151" s="331"/>
      <c r="D151" s="331"/>
      <c r="E151" s="331"/>
      <c r="F151" s="331"/>
      <c r="G151" s="331"/>
      <c r="H151" s="331"/>
      <c r="I151" s="331"/>
      <c r="J151" s="331"/>
      <c r="K151" s="331"/>
    </row>
    <row r="152" spans="1:11" x14ac:dyDescent="0.25">
      <c r="A152" s="379" t="s">
        <v>1165</v>
      </c>
      <c r="B152" s="380" t="s">
        <v>1244</v>
      </c>
      <c r="C152" s="331"/>
      <c r="D152" s="331"/>
      <c r="E152" s="331"/>
      <c r="F152" s="331"/>
      <c r="G152" s="331"/>
      <c r="H152" s="331"/>
      <c r="I152" s="331"/>
      <c r="J152" s="331"/>
      <c r="K152" s="331"/>
    </row>
    <row r="153" spans="1:11" x14ac:dyDescent="0.25">
      <c r="A153" s="379" t="s">
        <v>1167</v>
      </c>
      <c r="B153" s="380"/>
      <c r="C153" s="331"/>
      <c r="D153" s="331"/>
      <c r="E153" s="331"/>
      <c r="F153" s="331"/>
      <c r="G153" s="331"/>
      <c r="H153" s="331"/>
      <c r="I153" s="331"/>
      <c r="J153" s="331"/>
      <c r="K153" s="331"/>
    </row>
    <row r="154" spans="1:11" x14ac:dyDescent="0.25">
      <c r="A154" s="379" t="s">
        <v>1168</v>
      </c>
      <c r="B154" s="380" t="s">
        <v>1169</v>
      </c>
      <c r="C154" s="331"/>
      <c r="D154" s="331"/>
      <c r="E154" s="331"/>
      <c r="F154" s="331"/>
      <c r="G154" s="331"/>
      <c r="H154" s="331"/>
      <c r="I154" s="331"/>
      <c r="J154" s="331"/>
      <c r="K154" s="331"/>
    </row>
    <row r="155" spans="1:11" x14ac:dyDescent="0.25">
      <c r="A155" s="379" t="s">
        <v>1170</v>
      </c>
      <c r="B155" s="380" t="s">
        <v>1245</v>
      </c>
      <c r="C155" s="331"/>
      <c r="D155" s="331"/>
      <c r="E155" s="331"/>
      <c r="F155" s="331"/>
      <c r="G155" s="331"/>
      <c r="H155" s="331"/>
      <c r="I155" s="331"/>
      <c r="J155" s="331"/>
      <c r="K155" s="331"/>
    </row>
    <row r="156" spans="1:11" x14ac:dyDescent="0.25">
      <c r="A156" s="379" t="s">
        <v>1172</v>
      </c>
      <c r="B156" s="380" t="s">
        <v>1246</v>
      </c>
      <c r="C156" s="331"/>
      <c r="D156" s="331"/>
      <c r="E156" s="331"/>
      <c r="F156" s="331"/>
      <c r="G156" s="331"/>
      <c r="H156" s="331"/>
      <c r="I156" s="331"/>
      <c r="J156" s="331"/>
      <c r="K156" s="331"/>
    </row>
    <row r="157" spans="1:11" x14ac:dyDescent="0.25">
      <c r="A157" s="331"/>
      <c r="B157" s="331"/>
      <c r="C157" s="331"/>
      <c r="D157" s="331"/>
      <c r="E157" s="331"/>
      <c r="F157" s="331"/>
      <c r="G157" s="331"/>
      <c r="H157" s="331"/>
      <c r="I157" s="331"/>
      <c r="J157" s="331"/>
      <c r="K157" s="331"/>
    </row>
    <row r="158" spans="1:11" x14ac:dyDescent="0.25">
      <c r="A158" s="331"/>
      <c r="B158" s="331"/>
      <c r="C158" s="331"/>
      <c r="D158" s="331"/>
      <c r="E158" s="331"/>
      <c r="F158" s="331"/>
      <c r="G158" s="331"/>
      <c r="H158" s="331"/>
      <c r="I158" s="331"/>
      <c r="J158" s="331"/>
      <c r="K158" s="331"/>
    </row>
    <row r="159" spans="1:11" x14ac:dyDescent="0.25">
      <c r="A159" s="381" t="s">
        <v>1174</v>
      </c>
      <c r="B159" s="381"/>
      <c r="C159" s="381"/>
      <c r="D159" s="381"/>
      <c r="E159" s="381"/>
      <c r="F159" s="381"/>
      <c r="G159" s="381"/>
      <c r="H159" s="381"/>
      <c r="I159" s="381"/>
      <c r="J159" s="381"/>
      <c r="K159" s="381"/>
    </row>
    <row r="160" spans="1:11" x14ac:dyDescent="0.25">
      <c r="A160" s="331"/>
      <c r="B160" s="331"/>
      <c r="C160" s="331"/>
      <c r="D160" s="331"/>
      <c r="E160" s="331"/>
      <c r="F160" s="331"/>
      <c r="G160" s="331"/>
      <c r="H160" s="331"/>
      <c r="I160" s="331"/>
      <c r="J160" s="331"/>
      <c r="K160" s="331"/>
    </row>
    <row r="161" spans="1:11" x14ac:dyDescent="0.25">
      <c r="A161" s="382"/>
      <c r="B161" s="382">
        <v>2013</v>
      </c>
      <c r="C161" s="382"/>
      <c r="D161" s="382">
        <v>2015</v>
      </c>
      <c r="E161" s="382"/>
      <c r="F161" s="382">
        <v>2016</v>
      </c>
      <c r="G161" s="382"/>
      <c r="H161" s="382">
        <v>2020</v>
      </c>
      <c r="I161" s="382"/>
      <c r="J161" s="382"/>
      <c r="K161" s="382"/>
    </row>
    <row r="162" spans="1:11" x14ac:dyDescent="0.25">
      <c r="A162" s="382" t="s">
        <v>1175</v>
      </c>
      <c r="B162" s="382" t="s">
        <v>1176</v>
      </c>
      <c r="C162" s="382" t="s">
        <v>1177</v>
      </c>
      <c r="D162" s="382" t="s">
        <v>1178</v>
      </c>
      <c r="E162" s="382" t="s">
        <v>1179</v>
      </c>
      <c r="F162" s="382" t="s">
        <v>1180</v>
      </c>
      <c r="G162" s="382" t="s">
        <v>1181</v>
      </c>
      <c r="H162" s="382" t="s">
        <v>1182</v>
      </c>
      <c r="I162" s="382" t="s">
        <v>1183</v>
      </c>
      <c r="J162" s="382"/>
      <c r="K162" s="382"/>
    </row>
    <row r="163" spans="1:11" x14ac:dyDescent="0.25">
      <c r="A163" s="391" t="s">
        <v>1186</v>
      </c>
      <c r="B163" s="392">
        <v>0</v>
      </c>
      <c r="C163" s="392">
        <v>0</v>
      </c>
      <c r="D163" s="392">
        <v>0</v>
      </c>
      <c r="E163" s="392">
        <v>0</v>
      </c>
      <c r="F163" s="392">
        <v>0</v>
      </c>
      <c r="G163" s="392">
        <v>0</v>
      </c>
      <c r="H163" s="392">
        <v>0</v>
      </c>
      <c r="I163" s="392">
        <v>0</v>
      </c>
      <c r="J163" s="265"/>
      <c r="K163" s="265"/>
    </row>
    <row r="164" spans="1:11" x14ac:dyDescent="0.25">
      <c r="A164" s="391" t="s">
        <v>1187</v>
      </c>
      <c r="B164" s="393">
        <v>0.5</v>
      </c>
      <c r="C164" s="393">
        <v>0.5</v>
      </c>
      <c r="D164" s="393">
        <v>0.52</v>
      </c>
      <c r="E164" s="393">
        <v>0.52</v>
      </c>
      <c r="F164" s="393">
        <v>0.53</v>
      </c>
      <c r="G164" s="393">
        <v>0.53</v>
      </c>
      <c r="H164" s="393">
        <v>0.55000000000000004</v>
      </c>
      <c r="I164" s="393">
        <v>0.55000000000000004</v>
      </c>
      <c r="J164" s="265"/>
      <c r="K164" s="265"/>
    </row>
    <row r="165" spans="1:11" x14ac:dyDescent="0.25">
      <c r="A165" s="391" t="s">
        <v>1188</v>
      </c>
      <c r="B165" s="392">
        <v>0</v>
      </c>
      <c r="C165" s="392">
        <v>0</v>
      </c>
      <c r="D165" s="392">
        <v>0</v>
      </c>
      <c r="E165" s="392">
        <v>0</v>
      </c>
      <c r="F165" s="392">
        <v>0</v>
      </c>
      <c r="G165" s="392">
        <v>0</v>
      </c>
      <c r="H165" s="392">
        <v>0</v>
      </c>
      <c r="I165" s="392">
        <v>0</v>
      </c>
      <c r="J165" s="265"/>
      <c r="K165" s="265"/>
    </row>
    <row r="166" spans="1:11" x14ac:dyDescent="0.25">
      <c r="A166" s="391" t="s">
        <v>1189</v>
      </c>
      <c r="B166" s="392">
        <v>0</v>
      </c>
      <c r="C166" s="392">
        <v>0</v>
      </c>
      <c r="D166" s="392">
        <v>0</v>
      </c>
      <c r="E166" s="392">
        <v>0</v>
      </c>
      <c r="F166" s="392">
        <v>0</v>
      </c>
      <c r="G166" s="392">
        <v>0</v>
      </c>
      <c r="H166" s="392">
        <v>0</v>
      </c>
      <c r="I166" s="392">
        <v>0</v>
      </c>
      <c r="J166" s="265"/>
      <c r="K166" s="265"/>
    </row>
    <row r="167" spans="1:11" x14ac:dyDescent="0.25">
      <c r="A167" s="391" t="s">
        <v>391</v>
      </c>
      <c r="B167" s="393">
        <v>0.5</v>
      </c>
      <c r="C167" s="393">
        <v>0.5</v>
      </c>
      <c r="D167" s="393">
        <v>0.52</v>
      </c>
      <c r="E167" s="393">
        <v>0.52</v>
      </c>
      <c r="F167" s="393">
        <v>0.53</v>
      </c>
      <c r="G167" s="393">
        <v>0.53</v>
      </c>
      <c r="H167" s="393">
        <v>0.55000000000000004</v>
      </c>
      <c r="I167" s="393">
        <v>0.55000000000000004</v>
      </c>
      <c r="J167" s="265"/>
      <c r="K167" s="265"/>
    </row>
    <row r="168" spans="1:11" x14ac:dyDescent="0.25">
      <c r="A168" s="391" t="s">
        <v>1190</v>
      </c>
      <c r="B168" s="392">
        <v>0</v>
      </c>
      <c r="C168" s="392">
        <v>0</v>
      </c>
      <c r="D168" s="392">
        <v>0</v>
      </c>
      <c r="E168" s="392">
        <v>0</v>
      </c>
      <c r="F168" s="392">
        <v>0</v>
      </c>
      <c r="G168" s="392">
        <v>0</v>
      </c>
      <c r="H168" s="392">
        <v>0</v>
      </c>
      <c r="I168" s="392">
        <v>0</v>
      </c>
      <c r="J168" s="265"/>
      <c r="K168" s="265"/>
    </row>
    <row r="169" spans="1:11" x14ac:dyDescent="0.25">
      <c r="A169" s="391" t="s">
        <v>1191</v>
      </c>
      <c r="B169" s="392">
        <v>0</v>
      </c>
      <c r="C169" s="392">
        <v>0</v>
      </c>
      <c r="D169" s="392">
        <v>0</v>
      </c>
      <c r="E169" s="392">
        <v>0</v>
      </c>
      <c r="F169" s="392">
        <v>0</v>
      </c>
      <c r="G169" s="392">
        <v>0</v>
      </c>
      <c r="H169" s="392">
        <v>0</v>
      </c>
      <c r="I169" s="392">
        <v>0</v>
      </c>
      <c r="J169" s="265"/>
      <c r="K169" s="265"/>
    </row>
    <row r="170" spans="1:11" ht="25.5" x14ac:dyDescent="0.25">
      <c r="A170" s="391" t="s">
        <v>1192</v>
      </c>
      <c r="B170" s="393">
        <v>0.09</v>
      </c>
      <c r="C170" s="393">
        <v>0.09</v>
      </c>
      <c r="D170" s="393">
        <v>0.1</v>
      </c>
      <c r="E170" s="393">
        <v>0.1</v>
      </c>
      <c r="F170" s="393">
        <v>0.12</v>
      </c>
      <c r="G170" s="393">
        <v>0.12</v>
      </c>
      <c r="H170" s="393">
        <v>0.16</v>
      </c>
      <c r="I170" s="393">
        <v>0.16</v>
      </c>
      <c r="J170" s="265"/>
      <c r="K170" s="265"/>
    </row>
    <row r="171" spans="1:11" x14ac:dyDescent="0.25">
      <c r="A171" s="391" t="s">
        <v>46</v>
      </c>
      <c r="B171" s="393">
        <v>0.04</v>
      </c>
      <c r="C171" s="393">
        <v>0.04</v>
      </c>
      <c r="D171" s="393">
        <v>0.05</v>
      </c>
      <c r="E171" s="393">
        <v>0.05</v>
      </c>
      <c r="F171" s="393">
        <v>7.0000000000000007E-2</v>
      </c>
      <c r="G171" s="393">
        <v>7.0000000000000007E-2</v>
      </c>
      <c r="H171" s="393">
        <v>0.09</v>
      </c>
      <c r="I171" s="393">
        <v>0.09</v>
      </c>
      <c r="J171" s="265"/>
      <c r="K171" s="265"/>
    </row>
    <row r="172" spans="1:11" x14ac:dyDescent="0.25">
      <c r="A172" s="391" t="s">
        <v>1193</v>
      </c>
      <c r="B172" s="393">
        <v>0.04</v>
      </c>
      <c r="C172" s="393">
        <v>0.04</v>
      </c>
      <c r="D172" s="393">
        <v>0.05</v>
      </c>
      <c r="E172" s="393">
        <v>0.05</v>
      </c>
      <c r="F172" s="393">
        <v>7.0000000000000007E-2</v>
      </c>
      <c r="G172" s="393">
        <v>7.0000000000000007E-2</v>
      </c>
      <c r="H172" s="393">
        <v>0.09</v>
      </c>
      <c r="I172" s="393">
        <v>0.09</v>
      </c>
      <c r="J172" s="265"/>
      <c r="K172" s="265"/>
    </row>
    <row r="173" spans="1:11" x14ac:dyDescent="0.25">
      <c r="A173" s="391" t="s">
        <v>1194</v>
      </c>
      <c r="B173" s="392">
        <v>0</v>
      </c>
      <c r="C173" s="392">
        <v>0</v>
      </c>
      <c r="D173" s="392">
        <v>0</v>
      </c>
      <c r="E173" s="392">
        <v>0</v>
      </c>
      <c r="F173" s="392">
        <v>0</v>
      </c>
      <c r="G173" s="392">
        <v>0</v>
      </c>
      <c r="H173" s="392">
        <v>0</v>
      </c>
      <c r="I173" s="392">
        <v>0</v>
      </c>
      <c r="J173" s="265"/>
      <c r="K173" s="265"/>
    </row>
    <row r="174" spans="1:11" x14ac:dyDescent="0.25">
      <c r="A174" s="391" t="s">
        <v>2</v>
      </c>
      <c r="B174" s="393">
        <v>0.03</v>
      </c>
      <c r="C174" s="393">
        <v>0.03</v>
      </c>
      <c r="D174" s="393">
        <v>0.03</v>
      </c>
      <c r="E174" s="393">
        <v>0.03</v>
      </c>
      <c r="F174" s="393">
        <v>0.04</v>
      </c>
      <c r="G174" s="393">
        <v>0.04</v>
      </c>
      <c r="H174" s="393">
        <v>0.05</v>
      </c>
      <c r="I174" s="393">
        <v>0.05</v>
      </c>
      <c r="J174" s="265"/>
      <c r="K174" s="265"/>
    </row>
    <row r="175" spans="1:11" x14ac:dyDescent="0.25">
      <c r="A175" s="391" t="s">
        <v>0</v>
      </c>
      <c r="B175" s="392">
        <v>0</v>
      </c>
      <c r="C175" s="392">
        <v>0</v>
      </c>
      <c r="D175" s="392">
        <v>0</v>
      </c>
      <c r="E175" s="392">
        <v>0</v>
      </c>
      <c r="F175" s="392">
        <v>0</v>
      </c>
      <c r="G175" s="392">
        <v>0</v>
      </c>
      <c r="H175" s="392">
        <v>0</v>
      </c>
      <c r="I175" s="392">
        <v>0</v>
      </c>
      <c r="J175" s="265"/>
      <c r="K175" s="265"/>
    </row>
    <row r="176" spans="1:11" x14ac:dyDescent="0.25">
      <c r="A176" s="391" t="s">
        <v>1195</v>
      </c>
      <c r="B176" s="393">
        <v>1.1299999999999999</v>
      </c>
      <c r="C176" s="393">
        <v>1.1299999999999999</v>
      </c>
      <c r="D176" s="393">
        <v>1.33</v>
      </c>
      <c r="E176" s="393">
        <v>1.33</v>
      </c>
      <c r="F176" s="393">
        <v>1.33</v>
      </c>
      <c r="G176" s="393">
        <v>1.33</v>
      </c>
      <c r="H176" s="393">
        <v>1.33</v>
      </c>
      <c r="I176" s="393">
        <v>1.33</v>
      </c>
      <c r="J176" s="265"/>
      <c r="K176" s="265"/>
    </row>
    <row r="177" spans="1:11" x14ac:dyDescent="0.25">
      <c r="A177" s="391" t="s">
        <v>1196</v>
      </c>
      <c r="B177" s="393">
        <v>0.04</v>
      </c>
      <c r="C177" s="393">
        <v>0.04</v>
      </c>
      <c r="D177" s="393">
        <v>0.04</v>
      </c>
      <c r="E177" s="393">
        <v>0.04</v>
      </c>
      <c r="F177" s="393">
        <v>0.04</v>
      </c>
      <c r="G177" s="393">
        <v>0.04</v>
      </c>
      <c r="H177" s="393">
        <v>0.04</v>
      </c>
      <c r="I177" s="393">
        <v>0.04</v>
      </c>
      <c r="J177" s="265"/>
      <c r="K177" s="265"/>
    </row>
    <row r="178" spans="1:11" ht="25.5" x14ac:dyDescent="0.25">
      <c r="A178" s="391" t="s">
        <v>1197</v>
      </c>
      <c r="B178" s="392">
        <v>0</v>
      </c>
      <c r="C178" s="392">
        <v>0</v>
      </c>
      <c r="D178" s="392">
        <v>0</v>
      </c>
      <c r="E178" s="392">
        <v>0</v>
      </c>
      <c r="F178" s="392">
        <v>0</v>
      </c>
      <c r="G178" s="392">
        <v>0</v>
      </c>
      <c r="H178" s="392">
        <v>0</v>
      </c>
      <c r="I178" s="392">
        <v>0</v>
      </c>
      <c r="J178" s="265"/>
      <c r="K178" s="265"/>
    </row>
    <row r="179" spans="1:11" x14ac:dyDescent="0.25">
      <c r="A179" s="391" t="s">
        <v>1198</v>
      </c>
      <c r="B179" s="393">
        <v>1.72</v>
      </c>
      <c r="C179" s="393">
        <v>1.72</v>
      </c>
      <c r="D179" s="393">
        <v>1.95</v>
      </c>
      <c r="E179" s="393">
        <v>1.95</v>
      </c>
      <c r="F179" s="393">
        <v>1.98</v>
      </c>
      <c r="G179" s="393">
        <v>1.98</v>
      </c>
      <c r="H179" s="393">
        <v>2.04</v>
      </c>
      <c r="I179" s="393">
        <v>2.04</v>
      </c>
      <c r="J179" s="265"/>
      <c r="K179" s="265"/>
    </row>
    <row r="180" spans="1:11" x14ac:dyDescent="0.25">
      <c r="A180" s="391" t="s">
        <v>1199</v>
      </c>
      <c r="B180" s="393">
        <v>0.01</v>
      </c>
      <c r="C180" s="393">
        <v>0.01</v>
      </c>
      <c r="D180" s="393">
        <v>0.01</v>
      </c>
      <c r="E180" s="393">
        <v>0.01</v>
      </c>
      <c r="F180" s="393">
        <v>0.01</v>
      </c>
      <c r="G180" s="393">
        <v>0.01</v>
      </c>
      <c r="H180" s="393">
        <v>0.01</v>
      </c>
      <c r="I180" s="393">
        <v>0.01</v>
      </c>
      <c r="J180" s="265"/>
      <c r="K180" s="265"/>
    </row>
    <row r="181" spans="1:11" x14ac:dyDescent="0.25">
      <c r="A181" s="391" t="s">
        <v>1200</v>
      </c>
      <c r="B181" s="393">
        <v>0.1</v>
      </c>
      <c r="C181" s="393">
        <v>0.1</v>
      </c>
      <c r="D181" s="393">
        <v>0.1</v>
      </c>
      <c r="E181" s="393">
        <v>0.1</v>
      </c>
      <c r="F181" s="393">
        <v>0.1</v>
      </c>
      <c r="G181" s="393">
        <v>0.1</v>
      </c>
      <c r="H181" s="393">
        <v>0.1</v>
      </c>
      <c r="I181" s="393">
        <v>0.1</v>
      </c>
      <c r="J181" s="265"/>
      <c r="K181" s="265"/>
    </row>
    <row r="182" spans="1:11" x14ac:dyDescent="0.25">
      <c r="A182" s="391" t="s">
        <v>1201</v>
      </c>
      <c r="B182" s="393">
        <v>0.01</v>
      </c>
      <c r="C182" s="393">
        <v>0.01</v>
      </c>
      <c r="D182" s="393">
        <v>0.01</v>
      </c>
      <c r="E182" s="393">
        <v>0.01</v>
      </c>
      <c r="F182" s="393">
        <v>0.01</v>
      </c>
      <c r="G182" s="393">
        <v>0.01</v>
      </c>
      <c r="H182" s="393">
        <v>0.01</v>
      </c>
      <c r="I182" s="393">
        <v>0.01</v>
      </c>
      <c r="J182" s="265"/>
      <c r="K182" s="265"/>
    </row>
    <row r="183" spans="1:11" x14ac:dyDescent="0.25">
      <c r="A183" s="391" t="s">
        <v>1202</v>
      </c>
      <c r="B183" s="392">
        <v>0</v>
      </c>
      <c r="C183" s="392">
        <v>0</v>
      </c>
      <c r="D183" s="392">
        <v>0</v>
      </c>
      <c r="E183" s="392">
        <v>0</v>
      </c>
      <c r="F183" s="392">
        <v>0</v>
      </c>
      <c r="G183" s="392">
        <v>0</v>
      </c>
      <c r="H183" s="392">
        <v>0</v>
      </c>
      <c r="I183" s="392">
        <v>0</v>
      </c>
      <c r="J183" s="265"/>
      <c r="K183" s="265"/>
    </row>
    <row r="184" spans="1:11" x14ac:dyDescent="0.25">
      <c r="A184" s="391" t="s">
        <v>1203</v>
      </c>
      <c r="B184" s="393">
        <v>0.12</v>
      </c>
      <c r="C184" s="393">
        <v>0.12</v>
      </c>
      <c r="D184" s="393">
        <v>0.12</v>
      </c>
      <c r="E184" s="393">
        <v>0.12</v>
      </c>
      <c r="F184" s="393">
        <v>0.12</v>
      </c>
      <c r="G184" s="393">
        <v>0.12</v>
      </c>
      <c r="H184" s="393">
        <v>0.12</v>
      </c>
      <c r="I184" s="393">
        <v>0.12</v>
      </c>
      <c r="J184" s="265"/>
      <c r="K184" s="265"/>
    </row>
    <row r="185" spans="1:11" x14ac:dyDescent="0.25">
      <c r="A185" s="391" t="s">
        <v>1204</v>
      </c>
      <c r="B185" s="393">
        <v>1.6</v>
      </c>
      <c r="C185" s="393">
        <v>1.6</v>
      </c>
      <c r="D185" s="393">
        <v>1.83</v>
      </c>
      <c r="E185" s="393">
        <v>1.83</v>
      </c>
      <c r="F185" s="393">
        <v>1.86</v>
      </c>
      <c r="G185" s="393">
        <v>1.86</v>
      </c>
      <c r="H185" s="393">
        <v>1.92</v>
      </c>
      <c r="I185" s="393">
        <v>1.92</v>
      </c>
      <c r="J185" s="265"/>
      <c r="K185" s="265"/>
    </row>
    <row r="186" spans="1:11" x14ac:dyDescent="0.25">
      <c r="A186" s="391" t="s">
        <v>1205</v>
      </c>
      <c r="B186" s="393">
        <v>1.08</v>
      </c>
      <c r="C186" s="392">
        <v>1</v>
      </c>
      <c r="D186" s="393">
        <v>1.1599999999999999</v>
      </c>
      <c r="E186" s="393">
        <v>1.08</v>
      </c>
      <c r="F186" s="393">
        <v>1.19</v>
      </c>
      <c r="G186" s="393">
        <v>1.1000000000000001</v>
      </c>
      <c r="H186" s="393">
        <v>1.3</v>
      </c>
      <c r="I186" s="393">
        <v>1.22</v>
      </c>
      <c r="J186" s="265"/>
      <c r="K186" s="265"/>
    </row>
    <row r="187" spans="1:11" x14ac:dyDescent="0.25">
      <c r="A187" s="391" t="s">
        <v>1206</v>
      </c>
      <c r="B187" s="393">
        <v>0.02</v>
      </c>
      <c r="C187" s="393">
        <v>0.02</v>
      </c>
      <c r="D187" s="393">
        <v>0.02</v>
      </c>
      <c r="E187" s="393">
        <v>0.02</v>
      </c>
      <c r="F187" s="393">
        <v>0.02</v>
      </c>
      <c r="G187" s="393">
        <v>0.02</v>
      </c>
      <c r="H187" s="393">
        <v>0.02</v>
      </c>
      <c r="I187" s="393">
        <v>0.02</v>
      </c>
      <c r="J187" s="265"/>
      <c r="K187" s="265"/>
    </row>
    <row r="188" spans="1:11" x14ac:dyDescent="0.25">
      <c r="A188" s="391" t="s">
        <v>1207</v>
      </c>
      <c r="B188" s="393">
        <v>0.54</v>
      </c>
      <c r="C188" s="393">
        <v>0.62</v>
      </c>
      <c r="D188" s="393">
        <v>0.69</v>
      </c>
      <c r="E188" s="393">
        <v>0.77</v>
      </c>
      <c r="F188" s="393">
        <v>0.69</v>
      </c>
      <c r="G188" s="393">
        <v>0.78</v>
      </c>
      <c r="H188" s="393">
        <v>0.64</v>
      </c>
      <c r="I188" s="393">
        <v>0.72</v>
      </c>
      <c r="J188" s="265"/>
      <c r="K188" s="265"/>
    </row>
    <row r="189" spans="1:11" x14ac:dyDescent="0.25">
      <c r="A189" s="391" t="s">
        <v>1208</v>
      </c>
      <c r="B189" s="392">
        <v>0</v>
      </c>
      <c r="C189" s="392">
        <v>0</v>
      </c>
      <c r="D189" s="392">
        <v>0</v>
      </c>
      <c r="E189" s="392">
        <v>0</v>
      </c>
      <c r="F189" s="392">
        <v>0</v>
      </c>
      <c r="G189" s="392">
        <v>0</v>
      </c>
      <c r="H189" s="392">
        <v>0</v>
      </c>
      <c r="I189" s="392">
        <v>0</v>
      </c>
      <c r="J189" s="265"/>
      <c r="K189" s="265"/>
    </row>
    <row r="190" spans="1:11" x14ac:dyDescent="0.25">
      <c r="A190" s="391" t="s">
        <v>1209</v>
      </c>
      <c r="B190" s="393">
        <v>0.04</v>
      </c>
      <c r="C190" s="393">
        <v>0.12</v>
      </c>
      <c r="D190" s="393">
        <v>0.04</v>
      </c>
      <c r="E190" s="393">
        <v>0.12</v>
      </c>
      <c r="F190" s="393">
        <v>0.04</v>
      </c>
      <c r="G190" s="393">
        <v>0.12</v>
      </c>
      <c r="H190" s="393">
        <v>0.04</v>
      </c>
      <c r="I190" s="393">
        <v>0.13</v>
      </c>
      <c r="J190" s="265"/>
      <c r="K190" s="265"/>
    </row>
    <row r="191" spans="1:11" x14ac:dyDescent="0.25">
      <c r="A191" s="391" t="s">
        <v>1210</v>
      </c>
      <c r="B191" s="393">
        <v>0.04</v>
      </c>
      <c r="C191" s="393">
        <v>0.12</v>
      </c>
      <c r="D191" s="393">
        <v>0.04</v>
      </c>
      <c r="E191" s="393">
        <v>0.12</v>
      </c>
      <c r="F191" s="393">
        <v>0.04</v>
      </c>
      <c r="G191" s="393">
        <v>0.12</v>
      </c>
      <c r="H191" s="393">
        <v>0.04</v>
      </c>
      <c r="I191" s="393">
        <v>0.13</v>
      </c>
      <c r="J191" s="265"/>
      <c r="K191" s="265"/>
    </row>
    <row r="192" spans="1:11" x14ac:dyDescent="0.25">
      <c r="A192" s="391" t="s">
        <v>1211</v>
      </c>
      <c r="B192" s="393">
        <v>4.1399999999999997</v>
      </c>
      <c r="C192" s="393">
        <v>4.1399999999999997</v>
      </c>
      <c r="D192" s="393">
        <v>4.1399999999999997</v>
      </c>
      <c r="E192" s="393">
        <v>4.1399999999999997</v>
      </c>
      <c r="F192" s="393">
        <v>4.54</v>
      </c>
      <c r="G192" s="393">
        <v>4.54</v>
      </c>
      <c r="H192" s="393">
        <v>5.14</v>
      </c>
      <c r="I192" s="393">
        <v>5.14</v>
      </c>
      <c r="J192" s="265"/>
      <c r="K192" s="265"/>
    </row>
    <row r="193" spans="1:11" x14ac:dyDescent="0.25">
      <c r="A193" s="391" t="s">
        <v>1212</v>
      </c>
      <c r="B193" s="393">
        <v>3.94</v>
      </c>
      <c r="C193" s="393">
        <v>3.94</v>
      </c>
      <c r="D193" s="393">
        <v>3.94</v>
      </c>
      <c r="E193" s="393">
        <v>3.94</v>
      </c>
      <c r="F193" s="393">
        <v>4.34</v>
      </c>
      <c r="G193" s="393">
        <v>4.34</v>
      </c>
      <c r="H193" s="393">
        <v>4.9400000000000004</v>
      </c>
      <c r="I193" s="393">
        <v>4.9400000000000004</v>
      </c>
      <c r="J193" s="265"/>
      <c r="K193" s="265"/>
    </row>
  </sheetData>
  <mergeCells count="1">
    <mergeCell ref="B2:F2"/>
  </mergeCell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3"/>
  <sheetViews>
    <sheetView topLeftCell="A64" zoomScaleNormal="100" workbookViewId="0">
      <selection activeCell="A74" sqref="A74:D74"/>
    </sheetView>
  </sheetViews>
  <sheetFormatPr baseColWidth="10" defaultRowHeight="15" x14ac:dyDescent="0.25"/>
  <cols>
    <col min="1" max="1" width="16" customWidth="1"/>
    <col min="2" max="2" width="19.42578125" bestFit="1" customWidth="1"/>
    <col min="3" max="4" width="27" customWidth="1"/>
    <col min="5" max="6" width="17" bestFit="1" customWidth="1"/>
    <col min="7" max="8" width="27" bestFit="1" customWidth="1"/>
  </cols>
  <sheetData>
    <row r="1" spans="1:13" s="265" customFormat="1" x14ac:dyDescent="0.25"/>
    <row r="2" spans="1:13" s="265" customFormat="1" x14ac:dyDescent="0.25">
      <c r="B2" s="551" t="s">
        <v>987</v>
      </c>
      <c r="C2" s="551"/>
      <c r="D2" s="551"/>
      <c r="E2" s="551"/>
      <c r="F2" s="551"/>
      <c r="G2" s="266"/>
      <c r="H2" s="266"/>
      <c r="I2" s="266"/>
      <c r="J2" s="266"/>
      <c r="K2" s="266"/>
      <c r="L2" s="266"/>
      <c r="M2" s="266"/>
    </row>
    <row r="3" spans="1:13" s="265" customFormat="1" x14ac:dyDescent="0.25">
      <c r="B3" s="120">
        <v>2013</v>
      </c>
      <c r="C3" s="120">
        <v>2013</v>
      </c>
      <c r="D3" s="120">
        <v>2015</v>
      </c>
      <c r="E3" s="398">
        <v>2013</v>
      </c>
      <c r="F3" s="398">
        <v>2014</v>
      </c>
      <c r="G3" s="266"/>
      <c r="H3" s="266"/>
      <c r="I3" s="266"/>
      <c r="J3" s="266"/>
      <c r="K3" s="266"/>
      <c r="L3" s="266"/>
      <c r="M3" s="266"/>
    </row>
    <row r="4" spans="1:13" s="265" customFormat="1" x14ac:dyDescent="0.25">
      <c r="B4" s="85" t="s">
        <v>1050</v>
      </c>
      <c r="C4" s="85" t="s">
        <v>1127</v>
      </c>
      <c r="D4" s="85" t="s">
        <v>1127</v>
      </c>
      <c r="E4" s="398" t="s">
        <v>1213</v>
      </c>
      <c r="F4" s="398" t="s">
        <v>1213</v>
      </c>
      <c r="G4" s="266"/>
      <c r="H4" s="266"/>
      <c r="I4" s="266"/>
      <c r="J4" s="272"/>
      <c r="K4" s="272"/>
      <c r="L4" s="266"/>
      <c r="M4" s="266"/>
    </row>
    <row r="5" spans="1:13" s="265" customFormat="1" x14ac:dyDescent="0.25">
      <c r="A5" s="201" t="s">
        <v>1034</v>
      </c>
      <c r="B5" s="196">
        <f>B6+B15</f>
        <v>27005</v>
      </c>
      <c r="C5" s="196">
        <f>C6+C15</f>
        <v>22736</v>
      </c>
      <c r="D5" s="196">
        <f>D6+D15</f>
        <v>22235</v>
      </c>
      <c r="E5" s="196">
        <f>E6+E15</f>
        <v>27860</v>
      </c>
      <c r="F5" s="196">
        <f>F6+F15</f>
        <v>27250</v>
      </c>
      <c r="G5" s="266"/>
      <c r="H5" s="266"/>
      <c r="I5" s="266"/>
      <c r="J5" s="266"/>
      <c r="K5" s="266"/>
      <c r="L5" s="266"/>
      <c r="M5" s="266"/>
    </row>
    <row r="6" spans="1:13" s="265" customFormat="1" x14ac:dyDescent="0.25">
      <c r="A6" s="202" t="s">
        <v>340</v>
      </c>
      <c r="B6" s="263">
        <f>B62</f>
        <v>26520</v>
      </c>
      <c r="C6" s="198">
        <f>C7+C11</f>
        <v>22244</v>
      </c>
      <c r="D6" s="198">
        <f>D7+D11</f>
        <v>21743</v>
      </c>
      <c r="E6" s="197">
        <f>B164*1000</f>
        <v>27370</v>
      </c>
      <c r="F6" s="197">
        <f>B114*1000</f>
        <v>26760</v>
      </c>
      <c r="G6" s="266"/>
      <c r="H6" s="266"/>
      <c r="I6" s="266"/>
      <c r="J6" s="266"/>
      <c r="K6" s="266"/>
      <c r="L6" s="266"/>
      <c r="M6" s="266"/>
    </row>
    <row r="7" spans="1:13" s="265" customFormat="1" x14ac:dyDescent="0.25">
      <c r="A7" s="203" t="s">
        <v>341</v>
      </c>
      <c r="B7" s="197" t="s">
        <v>304</v>
      </c>
      <c r="C7" s="542">
        <f>D53</f>
        <v>5874</v>
      </c>
      <c r="D7" s="542">
        <f>D44</f>
        <v>5838</v>
      </c>
      <c r="E7" s="197">
        <f>B165*1000</f>
        <v>0</v>
      </c>
      <c r="F7" s="197">
        <f>B115*1000</f>
        <v>0</v>
      </c>
      <c r="G7" s="266"/>
      <c r="H7" s="266"/>
      <c r="I7" s="266"/>
      <c r="J7" s="266"/>
      <c r="K7" s="266"/>
      <c r="L7" s="266"/>
      <c r="M7" s="266"/>
    </row>
    <row r="8" spans="1:13" s="265" customFormat="1" x14ac:dyDescent="0.25">
      <c r="A8" s="203" t="s">
        <v>345</v>
      </c>
      <c r="B8" s="197" t="s">
        <v>304</v>
      </c>
      <c r="C8" s="543"/>
      <c r="D8" s="543"/>
      <c r="E8" s="197">
        <f>B166*1000</f>
        <v>4890</v>
      </c>
      <c r="F8" s="197">
        <f>B116*1000</f>
        <v>5720</v>
      </c>
      <c r="G8" s="266"/>
      <c r="H8" s="266"/>
      <c r="I8" s="266"/>
      <c r="J8" s="266"/>
      <c r="K8" s="266"/>
      <c r="L8" s="266"/>
      <c r="M8" s="266"/>
    </row>
    <row r="9" spans="1:13" s="265" customFormat="1" x14ac:dyDescent="0.25">
      <c r="A9" s="204" t="s">
        <v>1046</v>
      </c>
      <c r="B9" s="197" t="s">
        <v>304</v>
      </c>
      <c r="C9" s="197" t="s">
        <v>304</v>
      </c>
      <c r="D9" s="197" t="s">
        <v>304</v>
      </c>
      <c r="E9" s="197" t="s">
        <v>304</v>
      </c>
      <c r="F9" s="197" t="s">
        <v>304</v>
      </c>
      <c r="G9" s="266"/>
      <c r="H9" s="266"/>
      <c r="I9" s="266"/>
      <c r="J9" s="266"/>
      <c r="K9" s="266"/>
      <c r="L9" s="266"/>
      <c r="M9" s="266"/>
    </row>
    <row r="10" spans="1:13" s="265" customFormat="1" x14ac:dyDescent="0.25">
      <c r="A10" s="203" t="s">
        <v>996</v>
      </c>
      <c r="B10" s="197" t="s">
        <v>304</v>
      </c>
      <c r="C10" s="197" t="s">
        <v>304</v>
      </c>
      <c r="D10" s="197" t="s">
        <v>304</v>
      </c>
      <c r="E10" s="197">
        <f>B168*1000</f>
        <v>260</v>
      </c>
      <c r="F10" s="197">
        <f>B118*1000</f>
        <v>0</v>
      </c>
      <c r="G10" s="266"/>
      <c r="H10" s="266"/>
      <c r="I10" s="266"/>
      <c r="J10" s="266"/>
      <c r="K10" s="266"/>
      <c r="L10" s="266"/>
      <c r="M10" s="266"/>
    </row>
    <row r="11" spans="1:13" s="265" customFormat="1" x14ac:dyDescent="0.25">
      <c r="A11" s="86" t="s">
        <v>342</v>
      </c>
      <c r="B11" s="197" t="s">
        <v>304</v>
      </c>
      <c r="C11" s="197">
        <f>D54</f>
        <v>16370</v>
      </c>
      <c r="D11" s="197">
        <f>D45</f>
        <v>15905</v>
      </c>
      <c r="E11" s="197">
        <f>B167*1000</f>
        <v>21000</v>
      </c>
      <c r="F11" s="197">
        <f>B117*1000</f>
        <v>20060</v>
      </c>
      <c r="G11" s="266"/>
      <c r="H11" s="266"/>
      <c r="I11" s="266"/>
      <c r="J11" s="266"/>
      <c r="K11" s="266"/>
      <c r="L11" s="266"/>
      <c r="M11" s="266"/>
    </row>
    <row r="12" spans="1:13" s="265" customFormat="1" ht="15" customHeight="1" x14ac:dyDescent="0.25">
      <c r="A12" s="205" t="s">
        <v>1035</v>
      </c>
      <c r="B12" s="197" t="s">
        <v>304</v>
      </c>
      <c r="C12" s="197" t="s">
        <v>304</v>
      </c>
      <c r="D12" s="197" t="s">
        <v>304</v>
      </c>
      <c r="E12" s="197" t="s">
        <v>304</v>
      </c>
      <c r="F12" s="197" t="s">
        <v>304</v>
      </c>
      <c r="G12" s="266"/>
      <c r="H12" s="266"/>
      <c r="I12" s="266"/>
      <c r="J12" s="266"/>
      <c r="K12" s="266"/>
      <c r="L12" s="266"/>
      <c r="M12" s="266"/>
    </row>
    <row r="13" spans="1:13" s="265" customFormat="1" x14ac:dyDescent="0.25">
      <c r="A13" s="206" t="s">
        <v>1036</v>
      </c>
      <c r="B13" s="197" t="s">
        <v>304</v>
      </c>
      <c r="C13" s="197" t="s">
        <v>304</v>
      </c>
      <c r="D13" s="197" t="s">
        <v>304</v>
      </c>
      <c r="E13" s="197" t="s">
        <v>304</v>
      </c>
      <c r="F13" s="197" t="s">
        <v>304</v>
      </c>
      <c r="G13" s="266"/>
      <c r="H13" s="266"/>
      <c r="I13" s="266"/>
      <c r="J13" s="266"/>
      <c r="K13" s="266"/>
      <c r="L13" s="266"/>
      <c r="M13" s="266"/>
    </row>
    <row r="14" spans="1:13" s="265" customFormat="1" x14ac:dyDescent="0.25">
      <c r="A14" s="203" t="s">
        <v>343</v>
      </c>
      <c r="B14" s="197" t="s">
        <v>304</v>
      </c>
      <c r="C14" s="197" t="s">
        <v>304</v>
      </c>
      <c r="D14" s="197" t="s">
        <v>304</v>
      </c>
      <c r="E14" s="197">
        <f>B169*1000</f>
        <v>1210</v>
      </c>
      <c r="F14" s="197">
        <f>B119*1000</f>
        <v>970</v>
      </c>
      <c r="G14" s="266"/>
      <c r="H14" s="266"/>
      <c r="I14" s="266"/>
      <c r="J14" s="266"/>
      <c r="K14" s="266"/>
      <c r="L14" s="266"/>
      <c r="M14" s="266"/>
    </row>
    <row r="15" spans="1:13" s="265" customFormat="1" x14ac:dyDescent="0.25">
      <c r="A15" s="202" t="s">
        <v>344</v>
      </c>
      <c r="B15" s="197">
        <f>B63</f>
        <v>485</v>
      </c>
      <c r="C15" s="197">
        <f>D55</f>
        <v>492</v>
      </c>
      <c r="D15" s="197">
        <f>D46</f>
        <v>492</v>
      </c>
      <c r="E15" s="197">
        <f>B163*1000</f>
        <v>490</v>
      </c>
      <c r="F15" s="197">
        <f>B113*1000</f>
        <v>490</v>
      </c>
      <c r="G15" s="266"/>
      <c r="H15" s="266"/>
      <c r="I15" s="266"/>
      <c r="J15" s="266"/>
      <c r="K15" s="266"/>
      <c r="L15" s="266"/>
      <c r="M15" s="266"/>
    </row>
    <row r="16" spans="1:13" s="265" customFormat="1" x14ac:dyDescent="0.25">
      <c r="A16" s="208" t="s">
        <v>1030</v>
      </c>
      <c r="B16" s="199">
        <f>B17+B21+B24</f>
        <v>3489</v>
      </c>
      <c r="C16" s="199">
        <f>C30</f>
        <v>48</v>
      </c>
      <c r="D16" s="199">
        <f>D29</f>
        <v>48</v>
      </c>
      <c r="E16" s="199">
        <f>(B170+B176)*1000</f>
        <v>2810</v>
      </c>
      <c r="F16" s="199">
        <f>(B120+B126)*1000</f>
        <v>3920</v>
      </c>
      <c r="G16" s="266"/>
      <c r="H16" s="266"/>
      <c r="I16" s="266"/>
      <c r="J16" s="266"/>
      <c r="K16" s="266"/>
      <c r="L16" s="266"/>
      <c r="M16" s="266"/>
    </row>
    <row r="17" spans="1:13" s="265" customFormat="1" x14ac:dyDescent="0.25">
      <c r="A17" s="202" t="s">
        <v>339</v>
      </c>
      <c r="B17" s="198">
        <f>B64</f>
        <v>37</v>
      </c>
      <c r="C17" s="197" t="s">
        <v>304</v>
      </c>
      <c r="D17" s="197" t="s">
        <v>304</v>
      </c>
      <c r="E17" s="197">
        <f>B176*1000</f>
        <v>40</v>
      </c>
      <c r="F17" s="197">
        <f>B126*1000</f>
        <v>40</v>
      </c>
      <c r="G17" s="266"/>
      <c r="H17" s="266"/>
      <c r="I17" s="266"/>
      <c r="J17" s="266"/>
      <c r="K17" s="266"/>
      <c r="L17" s="266"/>
      <c r="M17" s="266"/>
    </row>
    <row r="18" spans="1:13" s="265" customFormat="1" ht="15" customHeight="1" x14ac:dyDescent="0.25">
      <c r="A18" s="205" t="s">
        <v>1028</v>
      </c>
      <c r="B18" s="197" t="s">
        <v>304</v>
      </c>
      <c r="C18" s="197" t="s">
        <v>304</v>
      </c>
      <c r="D18" s="197" t="s">
        <v>304</v>
      </c>
      <c r="E18" s="197" t="s">
        <v>304</v>
      </c>
      <c r="F18" s="197" t="s">
        <v>304</v>
      </c>
      <c r="G18" s="266"/>
      <c r="H18" s="266"/>
      <c r="I18" s="266"/>
      <c r="J18" s="266"/>
      <c r="K18" s="266"/>
      <c r="L18" s="266"/>
      <c r="M18" s="266"/>
    </row>
    <row r="19" spans="1:13" s="265" customFormat="1" ht="75" x14ac:dyDescent="0.25">
      <c r="A19" s="205" t="s">
        <v>1033</v>
      </c>
      <c r="B19" s="197" t="s">
        <v>304</v>
      </c>
      <c r="C19" s="197" t="s">
        <v>304</v>
      </c>
      <c r="D19" s="197" t="s">
        <v>304</v>
      </c>
      <c r="E19" s="197" t="s">
        <v>304</v>
      </c>
      <c r="F19" s="197" t="s">
        <v>304</v>
      </c>
      <c r="G19" s="266"/>
      <c r="H19" s="266"/>
      <c r="I19" s="266"/>
      <c r="J19" s="266"/>
      <c r="K19" s="266"/>
      <c r="L19" s="266"/>
      <c r="M19" s="266"/>
    </row>
    <row r="20" spans="1:13" s="265" customFormat="1" ht="45" x14ac:dyDescent="0.25">
      <c r="A20" s="205" t="s">
        <v>396</v>
      </c>
      <c r="B20" s="197" t="s">
        <v>304</v>
      </c>
      <c r="C20" s="197" t="s">
        <v>304</v>
      </c>
      <c r="D20" s="197" t="s">
        <v>304</v>
      </c>
      <c r="E20" s="197" t="s">
        <v>304</v>
      </c>
      <c r="F20" s="197" t="s">
        <v>304</v>
      </c>
      <c r="G20" s="266"/>
      <c r="H20" s="266"/>
      <c r="I20" s="266"/>
      <c r="J20" s="266"/>
      <c r="K20" s="266"/>
      <c r="L20" s="266"/>
      <c r="M20" s="266"/>
    </row>
    <row r="21" spans="1:13" s="265" customFormat="1" x14ac:dyDescent="0.25">
      <c r="A21" s="205" t="s">
        <v>46</v>
      </c>
      <c r="B21" s="197">
        <f>B65</f>
        <v>2713</v>
      </c>
      <c r="C21" s="197" t="s">
        <v>304</v>
      </c>
      <c r="D21" s="197" t="s">
        <v>304</v>
      </c>
      <c r="E21" s="197">
        <f>B171*1000</f>
        <v>2360</v>
      </c>
      <c r="F21" s="197">
        <f>B121*1000</f>
        <v>2710</v>
      </c>
      <c r="G21" s="266"/>
      <c r="H21" s="266"/>
      <c r="I21" s="266"/>
      <c r="J21" s="266"/>
      <c r="K21" s="266"/>
      <c r="L21" s="266"/>
      <c r="M21" s="266"/>
    </row>
    <row r="22" spans="1:13" s="265" customFormat="1" x14ac:dyDescent="0.25">
      <c r="A22" s="205" t="s">
        <v>1032</v>
      </c>
      <c r="B22" s="197" t="s">
        <v>304</v>
      </c>
      <c r="C22" s="197" t="s">
        <v>304</v>
      </c>
      <c r="D22" s="197" t="s">
        <v>304</v>
      </c>
      <c r="E22" s="197">
        <f>B172*1000</f>
        <v>2130</v>
      </c>
      <c r="F22" s="197">
        <f>B122*1000</f>
        <v>2480</v>
      </c>
      <c r="G22" s="266"/>
      <c r="H22" s="266"/>
      <c r="I22" s="266"/>
      <c r="J22" s="266"/>
      <c r="K22" s="266"/>
      <c r="L22" s="266"/>
      <c r="M22" s="266"/>
    </row>
    <row r="23" spans="1:13" s="265" customFormat="1" x14ac:dyDescent="0.25">
      <c r="A23" s="205" t="s">
        <v>1031</v>
      </c>
      <c r="B23" s="197" t="s">
        <v>304</v>
      </c>
      <c r="C23" s="197" t="s">
        <v>304</v>
      </c>
      <c r="D23" s="197" t="s">
        <v>304</v>
      </c>
      <c r="E23" s="197">
        <f>B173*1000</f>
        <v>230</v>
      </c>
      <c r="F23" s="197">
        <f>B123*1000</f>
        <v>230</v>
      </c>
      <c r="G23" s="266"/>
      <c r="H23" s="266"/>
      <c r="I23" s="266"/>
      <c r="J23" s="266"/>
      <c r="K23" s="266"/>
      <c r="L23" s="266"/>
      <c r="M23" s="266"/>
    </row>
    <row r="24" spans="1:13" s="265" customFormat="1" x14ac:dyDescent="0.25">
      <c r="A24" s="205" t="s">
        <v>2</v>
      </c>
      <c r="B24" s="197">
        <f>B25</f>
        <v>739</v>
      </c>
      <c r="C24" s="197" t="s">
        <v>304</v>
      </c>
      <c r="D24" s="197" t="s">
        <v>304</v>
      </c>
      <c r="E24" s="197">
        <f>B174*1000</f>
        <v>90</v>
      </c>
      <c r="F24" s="197">
        <f>B124*1000</f>
        <v>760</v>
      </c>
      <c r="G24" s="266"/>
      <c r="H24" s="266"/>
      <c r="I24" s="266"/>
      <c r="J24" s="266"/>
      <c r="K24" s="266"/>
      <c r="L24" s="266"/>
      <c r="M24" s="266"/>
    </row>
    <row r="25" spans="1:13" s="265" customFormat="1" x14ac:dyDescent="0.25">
      <c r="A25" s="205" t="s">
        <v>1048</v>
      </c>
      <c r="B25" s="197">
        <f>B66</f>
        <v>739</v>
      </c>
      <c r="C25" s="197" t="s">
        <v>304</v>
      </c>
      <c r="D25" s="197" t="s">
        <v>304</v>
      </c>
      <c r="E25" s="197" t="s">
        <v>304</v>
      </c>
      <c r="F25" s="197" t="s">
        <v>304</v>
      </c>
      <c r="G25" s="266"/>
      <c r="H25" s="266"/>
      <c r="I25" s="266"/>
      <c r="J25" s="266"/>
      <c r="K25" s="266"/>
      <c r="L25" s="266"/>
      <c r="M25" s="266"/>
    </row>
    <row r="26" spans="1:13" s="265" customFormat="1" x14ac:dyDescent="0.25">
      <c r="A26" s="205" t="s">
        <v>1049</v>
      </c>
      <c r="B26" s="197" t="s">
        <v>304</v>
      </c>
      <c r="C26" s="197" t="s">
        <v>304</v>
      </c>
      <c r="D26" s="197" t="s">
        <v>304</v>
      </c>
      <c r="E26" s="197" t="s">
        <v>304</v>
      </c>
      <c r="F26" s="197" t="s">
        <v>304</v>
      </c>
      <c r="G26" s="266"/>
      <c r="H26" s="266"/>
      <c r="I26" s="266"/>
      <c r="J26" s="266"/>
      <c r="K26" s="266"/>
      <c r="L26" s="266"/>
      <c r="M26" s="266"/>
    </row>
    <row r="27" spans="1:13" s="265" customFormat="1" x14ac:dyDescent="0.25">
      <c r="A27" s="205" t="s">
        <v>49</v>
      </c>
      <c r="B27" s="197" t="s">
        <v>304</v>
      </c>
      <c r="C27" s="197" t="s">
        <v>304</v>
      </c>
      <c r="D27" s="197" t="s">
        <v>304</v>
      </c>
      <c r="E27" s="197" t="s">
        <v>304</v>
      </c>
      <c r="F27" s="197" t="s">
        <v>304</v>
      </c>
      <c r="G27" s="266"/>
      <c r="H27" s="266"/>
      <c r="I27" s="266"/>
      <c r="J27" s="266"/>
      <c r="K27" s="266"/>
      <c r="L27" s="266"/>
      <c r="M27" s="266"/>
    </row>
    <row r="28" spans="1:13" s="265" customFormat="1" ht="60" x14ac:dyDescent="0.25">
      <c r="A28" s="205" t="s">
        <v>1079</v>
      </c>
      <c r="B28" s="197" t="s">
        <v>304</v>
      </c>
      <c r="C28" s="197" t="s">
        <v>304</v>
      </c>
      <c r="D28" s="197" t="s">
        <v>304</v>
      </c>
      <c r="E28" s="197" t="s">
        <v>304</v>
      </c>
      <c r="F28" s="197" t="s">
        <v>304</v>
      </c>
      <c r="G28" s="266"/>
      <c r="H28" s="266"/>
      <c r="I28" s="266"/>
      <c r="J28" s="266"/>
      <c r="K28" s="266"/>
      <c r="L28" s="266"/>
      <c r="M28" s="266"/>
    </row>
    <row r="29" spans="1:13" s="265" customFormat="1" ht="30" x14ac:dyDescent="0.25">
      <c r="A29" s="205" t="s">
        <v>1066</v>
      </c>
      <c r="B29" s="197" t="s">
        <v>304</v>
      </c>
      <c r="C29" s="306">
        <f>C30</f>
        <v>48</v>
      </c>
      <c r="D29" s="197">
        <f>D30</f>
        <v>48</v>
      </c>
      <c r="E29" s="197">
        <f>E30</f>
        <v>330</v>
      </c>
      <c r="F29" s="197">
        <f>F30</f>
        <v>400</v>
      </c>
      <c r="G29" s="266"/>
      <c r="H29" s="266"/>
      <c r="I29" s="266"/>
      <c r="J29" s="266"/>
      <c r="K29" s="266"/>
      <c r="L29" s="266"/>
      <c r="M29" s="266"/>
    </row>
    <row r="30" spans="1:13" s="265" customFormat="1" x14ac:dyDescent="0.25">
      <c r="A30" s="209" t="s">
        <v>1067</v>
      </c>
      <c r="B30" s="197" t="s">
        <v>304</v>
      </c>
      <c r="C30" s="197">
        <f>D52</f>
        <v>48</v>
      </c>
      <c r="D30" s="197">
        <f>D43</f>
        <v>48</v>
      </c>
      <c r="E30" s="197">
        <f>B175*1000</f>
        <v>330</v>
      </c>
      <c r="F30" s="197">
        <f>B125*1000</f>
        <v>400</v>
      </c>
      <c r="G30" s="273"/>
      <c r="I30" s="273"/>
      <c r="J30" s="273"/>
      <c r="K30" s="273"/>
    </row>
    <row r="31" spans="1:13" s="265" customFormat="1" x14ac:dyDescent="0.25">
      <c r="A31" s="209" t="s">
        <v>1068</v>
      </c>
      <c r="B31" s="197" t="s">
        <v>304</v>
      </c>
      <c r="C31" s="197" t="s">
        <v>304</v>
      </c>
      <c r="D31" s="197" t="s">
        <v>304</v>
      </c>
      <c r="E31" s="197" t="s">
        <v>304</v>
      </c>
      <c r="F31" s="197" t="s">
        <v>304</v>
      </c>
      <c r="G31" s="273"/>
      <c r="I31" s="273"/>
      <c r="J31" s="273"/>
      <c r="K31" s="273"/>
    </row>
    <row r="32" spans="1:13" s="265" customFormat="1" ht="30" x14ac:dyDescent="0.25">
      <c r="A32" s="209" t="s">
        <v>1069</v>
      </c>
      <c r="B32" s="197" t="s">
        <v>304</v>
      </c>
      <c r="C32" s="197" t="s">
        <v>304</v>
      </c>
      <c r="D32" s="197" t="s">
        <v>304</v>
      </c>
      <c r="E32" s="197" t="s">
        <v>304</v>
      </c>
      <c r="F32" s="197" t="s">
        <v>304</v>
      </c>
      <c r="G32" s="273"/>
      <c r="I32" s="273"/>
      <c r="J32" s="273"/>
      <c r="K32" s="273"/>
    </row>
    <row r="33" spans="1:11" s="265" customFormat="1" x14ac:dyDescent="0.25">
      <c r="A33" s="209" t="s">
        <v>1070</v>
      </c>
      <c r="B33" s="197" t="s">
        <v>304</v>
      </c>
      <c r="C33" s="197" t="s">
        <v>304</v>
      </c>
      <c r="D33" s="197" t="s">
        <v>304</v>
      </c>
      <c r="E33" s="197" t="s">
        <v>304</v>
      </c>
      <c r="F33" s="197" t="s">
        <v>304</v>
      </c>
      <c r="G33" s="273"/>
      <c r="I33" s="273"/>
      <c r="J33" s="273"/>
      <c r="K33" s="273"/>
    </row>
    <row r="34" spans="1:11" s="265" customFormat="1" x14ac:dyDescent="0.25">
      <c r="A34" s="210" t="s">
        <v>1047</v>
      </c>
      <c r="B34" s="200">
        <f>B70</f>
        <v>38</v>
      </c>
      <c r="C34" s="200">
        <f>D56</f>
        <v>743</v>
      </c>
      <c r="D34" s="200">
        <f>D47</f>
        <v>692</v>
      </c>
      <c r="E34" s="200" t="s">
        <v>304</v>
      </c>
      <c r="F34" s="200" t="s">
        <v>304</v>
      </c>
      <c r="G34" s="273"/>
      <c r="I34" s="273"/>
      <c r="J34" s="273"/>
      <c r="K34" s="273"/>
    </row>
    <row r="35" spans="1:11" s="265" customFormat="1" x14ac:dyDescent="0.25">
      <c r="A35" s="205" t="s">
        <v>30</v>
      </c>
      <c r="B35" s="197">
        <f>B16+B5+B34</f>
        <v>30532</v>
      </c>
      <c r="C35" s="197">
        <f>C16+C5+C34</f>
        <v>23527</v>
      </c>
      <c r="D35" s="197">
        <f>D16+D5+D34</f>
        <v>22975</v>
      </c>
      <c r="E35" s="197">
        <f>B179*1000</f>
        <v>31280</v>
      </c>
      <c r="F35" s="197">
        <f>B129*1000</f>
        <v>31850</v>
      </c>
      <c r="G35" s="273"/>
      <c r="H35" s="273"/>
      <c r="I35" s="273"/>
      <c r="J35" s="273"/>
      <c r="K35" s="273"/>
    </row>
    <row r="36" spans="1:11" s="265" customFormat="1" x14ac:dyDescent="0.25">
      <c r="A36" s="286"/>
    </row>
    <row r="37" spans="1:11" s="265" customFormat="1" x14ac:dyDescent="0.25"/>
    <row r="38" spans="1:11" s="265" customFormat="1" x14ac:dyDescent="0.25"/>
    <row r="39" spans="1:11" s="110" customFormat="1" ht="15.75" thickBot="1" x14ac:dyDescent="0.3"/>
    <row r="40" spans="1:11" ht="15.75" thickTop="1" x14ac:dyDescent="0.25"/>
    <row r="41" spans="1:11" ht="15" customHeight="1" x14ac:dyDescent="0.25"/>
    <row r="42" spans="1:11" x14ac:dyDescent="0.25">
      <c r="A42" s="67">
        <v>2015</v>
      </c>
      <c r="B42" s="279" t="s">
        <v>348</v>
      </c>
      <c r="C42" s="303" t="s">
        <v>349</v>
      </c>
      <c r="D42" s="279" t="s">
        <v>299</v>
      </c>
    </row>
    <row r="43" spans="1:11" x14ac:dyDescent="0.25">
      <c r="A43" s="71" t="s">
        <v>350</v>
      </c>
      <c r="B43" s="302">
        <v>48</v>
      </c>
      <c r="C43" s="302">
        <v>0</v>
      </c>
      <c r="D43" s="302">
        <v>48</v>
      </c>
    </row>
    <row r="44" spans="1:11" x14ac:dyDescent="0.25">
      <c r="A44" s="71" t="s">
        <v>351</v>
      </c>
      <c r="B44" s="71">
        <v>25</v>
      </c>
      <c r="C44" s="71">
        <v>5813</v>
      </c>
      <c r="D44" s="71">
        <v>5838</v>
      </c>
    </row>
    <row r="45" spans="1:11" x14ac:dyDescent="0.25">
      <c r="A45" s="71" t="s">
        <v>352</v>
      </c>
      <c r="B45" s="71">
        <v>716</v>
      </c>
      <c r="C45" s="71">
        <v>15189</v>
      </c>
      <c r="D45" s="71">
        <v>15905</v>
      </c>
    </row>
    <row r="46" spans="1:11" x14ac:dyDescent="0.25">
      <c r="A46" s="71" t="s">
        <v>353</v>
      </c>
      <c r="B46" s="71">
        <v>0</v>
      </c>
      <c r="C46" s="71">
        <v>492</v>
      </c>
      <c r="D46" s="71">
        <v>492</v>
      </c>
    </row>
    <row r="47" spans="1:11" x14ac:dyDescent="0.25">
      <c r="A47" s="71" t="s">
        <v>354</v>
      </c>
      <c r="B47" s="71">
        <v>38</v>
      </c>
      <c r="C47" s="71">
        <v>654</v>
      </c>
      <c r="D47" s="71">
        <v>692</v>
      </c>
    </row>
    <row r="48" spans="1:11" x14ac:dyDescent="0.25">
      <c r="A48" s="72" t="s">
        <v>299</v>
      </c>
      <c r="B48" s="72">
        <v>827</v>
      </c>
      <c r="C48" s="72">
        <v>22148</v>
      </c>
      <c r="D48" s="72">
        <v>22975</v>
      </c>
    </row>
    <row r="49" spans="1:4" x14ac:dyDescent="0.25">
      <c r="A49" s="304" t="s">
        <v>1140</v>
      </c>
    </row>
    <row r="50" spans="1:4" s="265" customFormat="1" ht="15" customHeight="1" x14ac:dyDescent="0.25"/>
    <row r="51" spans="1:4" s="265" customFormat="1" x14ac:dyDescent="0.25">
      <c r="A51" s="67">
        <v>2013</v>
      </c>
      <c r="B51" s="279" t="s">
        <v>348</v>
      </c>
      <c r="C51" s="303" t="s">
        <v>349</v>
      </c>
      <c r="D51" s="279" t="s">
        <v>299</v>
      </c>
    </row>
    <row r="52" spans="1:4" s="265" customFormat="1" x14ac:dyDescent="0.25">
      <c r="A52" s="71" t="s">
        <v>350</v>
      </c>
      <c r="B52" s="302">
        <v>48</v>
      </c>
      <c r="C52" s="302">
        <v>0</v>
      </c>
      <c r="D52" s="302">
        <v>48</v>
      </c>
    </row>
    <row r="53" spans="1:4" s="265" customFormat="1" x14ac:dyDescent="0.25">
      <c r="A53" s="71" t="s">
        <v>351</v>
      </c>
      <c r="B53" s="71">
        <v>25</v>
      </c>
      <c r="C53" s="71">
        <v>5849</v>
      </c>
      <c r="D53" s="71">
        <v>5874</v>
      </c>
    </row>
    <row r="54" spans="1:4" s="265" customFormat="1" x14ac:dyDescent="0.25">
      <c r="A54" s="71" t="s">
        <v>352</v>
      </c>
      <c r="B54" s="71">
        <v>805</v>
      </c>
      <c r="C54" s="71">
        <v>15565</v>
      </c>
      <c r="D54" s="71">
        <v>16370</v>
      </c>
    </row>
    <row r="55" spans="1:4" s="265" customFormat="1" x14ac:dyDescent="0.25">
      <c r="A55" s="71" t="s">
        <v>353</v>
      </c>
      <c r="B55" s="71">
        <v>0</v>
      </c>
      <c r="C55" s="71">
        <v>492</v>
      </c>
      <c r="D55" s="71">
        <v>492</v>
      </c>
    </row>
    <row r="56" spans="1:4" s="265" customFormat="1" x14ac:dyDescent="0.25">
      <c r="A56" s="71" t="s">
        <v>354</v>
      </c>
      <c r="B56" s="71">
        <v>89</v>
      </c>
      <c r="C56" s="71">
        <v>654</v>
      </c>
      <c r="D56" s="71">
        <v>743</v>
      </c>
    </row>
    <row r="57" spans="1:4" s="265" customFormat="1" x14ac:dyDescent="0.25">
      <c r="A57" s="72" t="s">
        <v>299</v>
      </c>
      <c r="B57" s="72">
        <f>SUM(B52:B56)</f>
        <v>967</v>
      </c>
      <c r="C57" s="72">
        <f>SUM(C52:C56)</f>
        <v>22560</v>
      </c>
      <c r="D57" s="72">
        <f>SUM(D52:D56)</f>
        <v>23527</v>
      </c>
    </row>
    <row r="58" spans="1:4" s="265" customFormat="1" x14ac:dyDescent="0.25">
      <c r="A58" s="304" t="s">
        <v>1140</v>
      </c>
    </row>
    <row r="59" spans="1:4" s="265" customFormat="1" x14ac:dyDescent="0.25">
      <c r="A59" s="305"/>
    </row>
    <row r="60" spans="1:4" ht="15.75" x14ac:dyDescent="0.25">
      <c r="A60" s="265"/>
      <c r="B60" s="267">
        <v>2013</v>
      </c>
    </row>
    <row r="61" spans="1:4" x14ac:dyDescent="0.25">
      <c r="A61" s="268" t="s">
        <v>271</v>
      </c>
      <c r="B61" s="270">
        <v>30532</v>
      </c>
    </row>
    <row r="62" spans="1:4" x14ac:dyDescent="0.25">
      <c r="A62" s="269" t="s">
        <v>272</v>
      </c>
      <c r="B62" s="271">
        <v>26520</v>
      </c>
    </row>
    <row r="63" spans="1:4" x14ac:dyDescent="0.25">
      <c r="A63" s="269" t="s">
        <v>1</v>
      </c>
      <c r="B63" s="271">
        <v>485</v>
      </c>
    </row>
    <row r="64" spans="1:4" x14ac:dyDescent="0.25">
      <c r="A64" s="269" t="s">
        <v>258</v>
      </c>
      <c r="B64" s="271">
        <v>37</v>
      </c>
    </row>
    <row r="65" spans="1:4" x14ac:dyDescent="0.25">
      <c r="A65" s="269" t="s">
        <v>46</v>
      </c>
      <c r="B65" s="271">
        <v>2713</v>
      </c>
    </row>
    <row r="66" spans="1:4" x14ac:dyDescent="0.25">
      <c r="A66" s="269" t="s">
        <v>273</v>
      </c>
      <c r="B66" s="271">
        <v>739</v>
      </c>
    </row>
    <row r="67" spans="1:4" x14ac:dyDescent="0.25">
      <c r="A67" s="269" t="s">
        <v>274</v>
      </c>
      <c r="B67" s="271">
        <v>0</v>
      </c>
    </row>
    <row r="68" spans="1:4" x14ac:dyDescent="0.25">
      <c r="A68" s="269" t="s">
        <v>275</v>
      </c>
      <c r="B68" s="271">
        <v>0</v>
      </c>
    </row>
    <row r="69" spans="1:4" x14ac:dyDescent="0.25">
      <c r="A69" s="269" t="s">
        <v>276</v>
      </c>
      <c r="B69" s="271">
        <v>0</v>
      </c>
    </row>
    <row r="70" spans="1:4" x14ac:dyDescent="0.25">
      <c r="A70" s="269" t="s">
        <v>277</v>
      </c>
      <c r="B70" s="271">
        <v>38</v>
      </c>
    </row>
    <row r="71" spans="1:4" x14ac:dyDescent="0.25">
      <c r="A71" s="109" t="s">
        <v>1039</v>
      </c>
      <c r="B71" s="265"/>
    </row>
    <row r="73" spans="1:4" ht="18.75" x14ac:dyDescent="0.3">
      <c r="A73" s="276" t="s">
        <v>1139</v>
      </c>
    </row>
    <row r="74" spans="1:4" ht="377.25" customHeight="1" x14ac:dyDescent="0.25">
      <c r="A74" s="550" t="s">
        <v>1290</v>
      </c>
      <c r="B74" s="550"/>
      <c r="C74" s="550"/>
      <c r="D74" s="550"/>
    </row>
    <row r="79" spans="1:4" x14ac:dyDescent="0.25">
      <c r="A79" s="307"/>
    </row>
    <row r="81" spans="1:1" x14ac:dyDescent="0.25">
      <c r="A81" s="1"/>
    </row>
    <row r="85" spans="1:1" x14ac:dyDescent="0.25">
      <c r="A85" s="69"/>
    </row>
    <row r="100" spans="1:11" ht="15.75" x14ac:dyDescent="0.25">
      <c r="A100" s="402" t="s">
        <v>1164</v>
      </c>
      <c r="B100" s="402"/>
      <c r="C100" s="402"/>
      <c r="D100" s="402"/>
      <c r="E100" s="402"/>
      <c r="F100" s="402"/>
      <c r="G100" s="402"/>
      <c r="H100" s="402"/>
      <c r="I100" s="402"/>
      <c r="J100" s="402"/>
      <c r="K100" s="402"/>
    </row>
    <row r="101" spans="1:11" x14ac:dyDescent="0.25">
      <c r="A101" s="403"/>
      <c r="B101" s="403"/>
      <c r="C101" s="403"/>
      <c r="D101" s="403"/>
      <c r="E101" s="403"/>
      <c r="F101" s="403"/>
      <c r="G101" s="403"/>
      <c r="H101" s="403"/>
      <c r="I101" s="403"/>
      <c r="J101" s="403"/>
      <c r="K101" s="403"/>
    </row>
    <row r="102" spans="1:11" x14ac:dyDescent="0.25">
      <c r="A102" s="404" t="s">
        <v>1165</v>
      </c>
      <c r="B102" s="405" t="s">
        <v>1249</v>
      </c>
      <c r="C102" s="403"/>
      <c r="D102" s="403"/>
      <c r="E102" s="403"/>
      <c r="F102" s="403"/>
      <c r="G102" s="403"/>
      <c r="H102" s="403"/>
      <c r="I102" s="403"/>
      <c r="J102" s="403"/>
      <c r="K102" s="403"/>
    </row>
    <row r="103" spans="1:11" x14ac:dyDescent="0.25">
      <c r="A103" s="404" t="s">
        <v>1167</v>
      </c>
      <c r="B103" s="405">
        <v>100</v>
      </c>
      <c r="C103" s="403"/>
      <c r="D103" s="403"/>
      <c r="E103" s="403"/>
      <c r="F103" s="403"/>
      <c r="G103" s="403"/>
      <c r="H103" s="403"/>
      <c r="I103" s="403"/>
      <c r="J103" s="403"/>
      <c r="K103" s="403"/>
    </row>
    <row r="104" spans="1:11" x14ac:dyDescent="0.25">
      <c r="A104" s="404" t="s">
        <v>1168</v>
      </c>
      <c r="B104" s="405" t="s">
        <v>1169</v>
      </c>
      <c r="C104" s="403"/>
      <c r="D104" s="403"/>
      <c r="E104" s="403"/>
      <c r="F104" s="403"/>
      <c r="G104" s="403"/>
      <c r="H104" s="403"/>
      <c r="I104" s="403"/>
      <c r="J104" s="403"/>
      <c r="K104" s="403"/>
    </row>
    <row r="105" spans="1:11" x14ac:dyDescent="0.25">
      <c r="A105" s="404" t="s">
        <v>1170</v>
      </c>
      <c r="B105" s="405" t="s">
        <v>1250</v>
      </c>
      <c r="C105" s="403"/>
      <c r="D105" s="403"/>
      <c r="E105" s="403"/>
      <c r="F105" s="403"/>
      <c r="G105" s="403"/>
      <c r="H105" s="403"/>
      <c r="I105" s="403"/>
      <c r="J105" s="403"/>
      <c r="K105" s="403"/>
    </row>
    <row r="106" spans="1:11" x14ac:dyDescent="0.25">
      <c r="A106" s="404" t="s">
        <v>1172</v>
      </c>
      <c r="B106" s="405" t="s">
        <v>1251</v>
      </c>
      <c r="C106" s="403"/>
      <c r="D106" s="403"/>
      <c r="E106" s="403"/>
      <c r="F106" s="403"/>
      <c r="G106" s="403"/>
      <c r="H106" s="403"/>
      <c r="I106" s="403"/>
      <c r="J106" s="403"/>
      <c r="K106" s="403"/>
    </row>
    <row r="107" spans="1:11" x14ac:dyDescent="0.25">
      <c r="A107" s="403"/>
      <c r="B107" s="403"/>
      <c r="C107" s="403"/>
      <c r="D107" s="403"/>
      <c r="E107" s="403"/>
      <c r="F107" s="403"/>
      <c r="G107" s="403"/>
      <c r="H107" s="403"/>
      <c r="I107" s="403"/>
      <c r="J107" s="403"/>
      <c r="K107" s="403"/>
    </row>
    <row r="108" spans="1:11" x14ac:dyDescent="0.25">
      <c r="A108" s="403"/>
      <c r="B108" s="403"/>
      <c r="C108" s="403"/>
      <c r="D108" s="403"/>
      <c r="E108" s="403"/>
      <c r="F108" s="403"/>
      <c r="G108" s="403"/>
      <c r="H108" s="403"/>
      <c r="I108" s="403"/>
      <c r="J108" s="403"/>
      <c r="K108" s="403"/>
    </row>
    <row r="109" spans="1:11" x14ac:dyDescent="0.25">
      <c r="A109" s="406" t="s">
        <v>1174</v>
      </c>
      <c r="B109" s="406"/>
      <c r="C109" s="406"/>
      <c r="D109" s="406"/>
      <c r="E109" s="406"/>
      <c r="F109" s="406"/>
      <c r="G109" s="406"/>
      <c r="H109" s="406"/>
      <c r="I109" s="406"/>
      <c r="J109" s="406"/>
      <c r="K109" s="406"/>
    </row>
    <row r="110" spans="1:11" x14ac:dyDescent="0.25">
      <c r="A110" s="403"/>
      <c r="B110" s="403"/>
      <c r="C110" s="403"/>
      <c r="D110" s="403"/>
      <c r="E110" s="403"/>
      <c r="F110" s="403"/>
      <c r="G110" s="403"/>
      <c r="H110" s="403"/>
      <c r="I110" s="403"/>
      <c r="J110" s="403"/>
      <c r="K110" s="403"/>
    </row>
    <row r="111" spans="1:11" x14ac:dyDescent="0.25">
      <c r="A111" s="407"/>
      <c r="B111" s="407">
        <v>2014</v>
      </c>
      <c r="C111" s="407"/>
      <c r="D111" s="407">
        <v>2015</v>
      </c>
      <c r="E111" s="407"/>
      <c r="F111" s="407">
        <v>2016</v>
      </c>
      <c r="G111" s="407"/>
      <c r="H111" s="407">
        <v>2020</v>
      </c>
      <c r="I111" s="407"/>
      <c r="J111" s="407">
        <v>2025</v>
      </c>
      <c r="K111" s="407"/>
    </row>
    <row r="112" spans="1:11" x14ac:dyDescent="0.25">
      <c r="A112" s="407" t="s">
        <v>1175</v>
      </c>
      <c r="B112" s="407" t="s">
        <v>1176</v>
      </c>
      <c r="C112" s="407" t="s">
        <v>1177</v>
      </c>
      <c r="D112" s="407" t="s">
        <v>1178</v>
      </c>
      <c r="E112" s="407" t="s">
        <v>1179</v>
      </c>
      <c r="F112" s="407" t="s">
        <v>1180</v>
      </c>
      <c r="G112" s="407" t="s">
        <v>1181</v>
      </c>
      <c r="H112" s="407" t="s">
        <v>1182</v>
      </c>
      <c r="I112" s="407" t="s">
        <v>1183</v>
      </c>
      <c r="J112" s="407" t="s">
        <v>1184</v>
      </c>
      <c r="K112" s="407" t="s">
        <v>1185</v>
      </c>
    </row>
    <row r="113" spans="1:11" x14ac:dyDescent="0.25">
      <c r="A113" s="399" t="s">
        <v>1186</v>
      </c>
      <c r="B113" s="400">
        <v>0.49</v>
      </c>
      <c r="C113" s="400">
        <v>0.49</v>
      </c>
      <c r="D113" s="400">
        <v>0.49</v>
      </c>
      <c r="E113" s="400">
        <v>0.49</v>
      </c>
      <c r="F113" s="400">
        <v>0.49</v>
      </c>
      <c r="G113" s="400">
        <v>0.49</v>
      </c>
      <c r="H113" s="400">
        <v>0.49</v>
      </c>
      <c r="I113" s="400">
        <v>0.49</v>
      </c>
      <c r="J113" s="400">
        <v>0.49</v>
      </c>
      <c r="K113" s="400">
        <v>0.49</v>
      </c>
    </row>
    <row r="114" spans="1:11" x14ac:dyDescent="0.25">
      <c r="A114" s="399" t="s">
        <v>1187</v>
      </c>
      <c r="B114" s="400">
        <v>26.76</v>
      </c>
      <c r="C114" s="400">
        <v>26.76</v>
      </c>
      <c r="D114" s="400">
        <v>28.36</v>
      </c>
      <c r="E114" s="400">
        <v>28.36</v>
      </c>
      <c r="F114" s="400">
        <v>26.68</v>
      </c>
      <c r="G114" s="400">
        <v>26.68</v>
      </c>
      <c r="H114" s="400">
        <v>25.62</v>
      </c>
      <c r="I114" s="400">
        <v>25.62</v>
      </c>
      <c r="J114" s="400">
        <v>25.39</v>
      </c>
      <c r="K114" s="400">
        <v>25.39</v>
      </c>
    </row>
    <row r="115" spans="1:11" x14ac:dyDescent="0.25">
      <c r="A115" s="399" t="s">
        <v>1188</v>
      </c>
      <c r="B115" s="401">
        <v>0</v>
      </c>
      <c r="C115" s="401">
        <v>0</v>
      </c>
      <c r="D115" s="401">
        <v>0</v>
      </c>
      <c r="E115" s="401">
        <v>0</v>
      </c>
      <c r="F115" s="401">
        <v>0</v>
      </c>
      <c r="G115" s="401">
        <v>0</v>
      </c>
      <c r="H115" s="401">
        <v>0</v>
      </c>
      <c r="I115" s="401">
        <v>0</v>
      </c>
      <c r="J115" s="401">
        <v>0</v>
      </c>
      <c r="K115" s="401">
        <v>0</v>
      </c>
    </row>
    <row r="116" spans="1:11" x14ac:dyDescent="0.25">
      <c r="A116" s="399" t="s">
        <v>1189</v>
      </c>
      <c r="B116" s="400">
        <v>5.72</v>
      </c>
      <c r="C116" s="400">
        <v>5.72</v>
      </c>
      <c r="D116" s="400">
        <v>7.28</v>
      </c>
      <c r="E116" s="400">
        <v>7.28</v>
      </c>
      <c r="F116" s="400">
        <v>5.67</v>
      </c>
      <c r="G116" s="400">
        <v>5.67</v>
      </c>
      <c r="H116" s="400">
        <v>4.62</v>
      </c>
      <c r="I116" s="400">
        <v>4.62</v>
      </c>
      <c r="J116" s="400">
        <v>4.62</v>
      </c>
      <c r="K116" s="400">
        <v>4.62</v>
      </c>
    </row>
    <row r="117" spans="1:11" x14ac:dyDescent="0.25">
      <c r="A117" s="399" t="s">
        <v>391</v>
      </c>
      <c r="B117" s="400">
        <v>20.059999999999999</v>
      </c>
      <c r="C117" s="400">
        <v>20.059999999999999</v>
      </c>
      <c r="D117" s="400">
        <v>20.11</v>
      </c>
      <c r="E117" s="400">
        <v>20.11</v>
      </c>
      <c r="F117" s="400">
        <v>20.04</v>
      </c>
      <c r="G117" s="400">
        <v>20.04</v>
      </c>
      <c r="H117" s="400">
        <v>20.02</v>
      </c>
      <c r="I117" s="400">
        <v>20.02</v>
      </c>
      <c r="J117" s="400">
        <v>19.8</v>
      </c>
      <c r="K117" s="400">
        <v>19.8</v>
      </c>
    </row>
    <row r="118" spans="1:11" x14ac:dyDescent="0.25">
      <c r="A118" s="399" t="s">
        <v>1190</v>
      </c>
      <c r="B118" s="401">
        <v>0</v>
      </c>
      <c r="C118" s="401">
        <v>0</v>
      </c>
      <c r="D118" s="401">
        <v>0</v>
      </c>
      <c r="E118" s="401">
        <v>0</v>
      </c>
      <c r="F118" s="401">
        <v>0</v>
      </c>
      <c r="G118" s="401">
        <v>0</v>
      </c>
      <c r="H118" s="401">
        <v>0</v>
      </c>
      <c r="I118" s="401">
        <v>0</v>
      </c>
      <c r="J118" s="401">
        <v>0</v>
      </c>
      <c r="K118" s="401">
        <v>0</v>
      </c>
    </row>
    <row r="119" spans="1:11" x14ac:dyDescent="0.25">
      <c r="A119" s="399" t="s">
        <v>1191</v>
      </c>
      <c r="B119" s="400">
        <v>0.97</v>
      </c>
      <c r="C119" s="400">
        <v>0.97</v>
      </c>
      <c r="D119" s="400">
        <v>0.97</v>
      </c>
      <c r="E119" s="400">
        <v>0.97</v>
      </c>
      <c r="F119" s="400">
        <v>0.97</v>
      </c>
      <c r="G119" s="400">
        <v>0.97</v>
      </c>
      <c r="H119" s="400">
        <v>0.97</v>
      </c>
      <c r="I119" s="400">
        <v>0.97</v>
      </c>
      <c r="J119" s="400">
        <v>0.97</v>
      </c>
      <c r="K119" s="400">
        <v>0.97</v>
      </c>
    </row>
    <row r="120" spans="1:11" ht="38.25" x14ac:dyDescent="0.25">
      <c r="A120" s="399" t="s">
        <v>1192</v>
      </c>
      <c r="B120" s="400">
        <v>3.88</v>
      </c>
      <c r="C120" s="400">
        <v>3.88</v>
      </c>
      <c r="D120" s="400">
        <v>4.9000000000000004</v>
      </c>
      <c r="E120" s="400">
        <v>4.9000000000000004</v>
      </c>
      <c r="F120" s="400">
        <v>6.09</v>
      </c>
      <c r="G120" s="400">
        <v>6.09</v>
      </c>
      <c r="H120" s="400">
        <v>10.49</v>
      </c>
      <c r="I120" s="400">
        <v>10.49</v>
      </c>
      <c r="J120" s="400">
        <v>12.99</v>
      </c>
      <c r="K120" s="400">
        <v>12.99</v>
      </c>
    </row>
    <row r="121" spans="1:11" x14ac:dyDescent="0.25">
      <c r="A121" s="399" t="s">
        <v>46</v>
      </c>
      <c r="B121" s="400">
        <v>2.71</v>
      </c>
      <c r="C121" s="400">
        <v>2.71</v>
      </c>
      <c r="D121" s="400">
        <v>3.15</v>
      </c>
      <c r="E121" s="400">
        <v>3.15</v>
      </c>
      <c r="F121" s="400">
        <v>3.7</v>
      </c>
      <c r="G121" s="400">
        <v>3.7</v>
      </c>
      <c r="H121" s="401">
        <v>6</v>
      </c>
      <c r="I121" s="401">
        <v>6</v>
      </c>
      <c r="J121" s="400">
        <v>7.5</v>
      </c>
      <c r="K121" s="400">
        <v>7.5</v>
      </c>
    </row>
    <row r="122" spans="1:11" x14ac:dyDescent="0.25">
      <c r="A122" s="399" t="s">
        <v>1193</v>
      </c>
      <c r="B122" s="400">
        <v>2.48</v>
      </c>
      <c r="C122" s="400">
        <v>2.48</v>
      </c>
      <c r="D122" s="400">
        <v>2.8</v>
      </c>
      <c r="E122" s="400">
        <v>2.8</v>
      </c>
      <c r="F122" s="400">
        <v>3.1</v>
      </c>
      <c r="G122" s="400">
        <v>3.1</v>
      </c>
      <c r="H122" s="401">
        <v>4</v>
      </c>
      <c r="I122" s="401">
        <v>4</v>
      </c>
      <c r="J122" s="401">
        <v>5</v>
      </c>
      <c r="K122" s="401">
        <v>5</v>
      </c>
    </row>
    <row r="123" spans="1:11" x14ac:dyDescent="0.25">
      <c r="A123" s="399" t="s">
        <v>1194</v>
      </c>
      <c r="B123" s="400">
        <v>0.23</v>
      </c>
      <c r="C123" s="400">
        <v>0.23</v>
      </c>
      <c r="D123" s="400">
        <v>0.35</v>
      </c>
      <c r="E123" s="400">
        <v>0.35</v>
      </c>
      <c r="F123" s="400">
        <v>0.6</v>
      </c>
      <c r="G123" s="400">
        <v>0.6</v>
      </c>
      <c r="H123" s="401">
        <v>2</v>
      </c>
      <c r="I123" s="401">
        <v>2</v>
      </c>
      <c r="J123" s="400">
        <v>2.5</v>
      </c>
      <c r="K123" s="400">
        <v>2.5</v>
      </c>
    </row>
    <row r="124" spans="1:11" x14ac:dyDescent="0.25">
      <c r="A124" s="399" t="s">
        <v>2</v>
      </c>
      <c r="B124" s="400">
        <v>0.76</v>
      </c>
      <c r="C124" s="400">
        <v>0.76</v>
      </c>
      <c r="D124" s="400">
        <v>1.34</v>
      </c>
      <c r="E124" s="400">
        <v>1.34</v>
      </c>
      <c r="F124" s="400">
        <v>1.92</v>
      </c>
      <c r="G124" s="400">
        <v>1.92</v>
      </c>
      <c r="H124" s="401">
        <v>4</v>
      </c>
      <c r="I124" s="401">
        <v>4</v>
      </c>
      <c r="J124" s="401">
        <v>5</v>
      </c>
      <c r="K124" s="401">
        <v>5</v>
      </c>
    </row>
    <row r="125" spans="1:11" x14ac:dyDescent="0.25">
      <c r="A125" s="399" t="s">
        <v>0</v>
      </c>
      <c r="B125" s="400">
        <v>0.4</v>
      </c>
      <c r="C125" s="400">
        <v>0.4</v>
      </c>
      <c r="D125" s="400">
        <v>0.41</v>
      </c>
      <c r="E125" s="400">
        <v>0.41</v>
      </c>
      <c r="F125" s="400">
        <v>0.47</v>
      </c>
      <c r="G125" s="400">
        <v>0.47</v>
      </c>
      <c r="H125" s="400">
        <v>0.49</v>
      </c>
      <c r="I125" s="400">
        <v>0.49</v>
      </c>
      <c r="J125" s="400">
        <v>0.49</v>
      </c>
      <c r="K125" s="400">
        <v>0.49</v>
      </c>
    </row>
    <row r="126" spans="1:11" ht="25.5" x14ac:dyDescent="0.25">
      <c r="A126" s="399" t="s">
        <v>1195</v>
      </c>
      <c r="B126" s="400">
        <v>0.04</v>
      </c>
      <c r="C126" s="400">
        <v>0.04</v>
      </c>
      <c r="D126" s="400">
        <v>0.04</v>
      </c>
      <c r="E126" s="400">
        <v>0.04</v>
      </c>
      <c r="F126" s="400">
        <v>0.04</v>
      </c>
      <c r="G126" s="400">
        <v>0.04</v>
      </c>
      <c r="H126" s="400">
        <v>0.04</v>
      </c>
      <c r="I126" s="400">
        <v>0.04</v>
      </c>
      <c r="J126" s="400">
        <v>0.1</v>
      </c>
      <c r="K126" s="400">
        <v>0.1</v>
      </c>
    </row>
    <row r="127" spans="1:11" ht="38.25" x14ac:dyDescent="0.25">
      <c r="A127" s="399" t="s">
        <v>1196</v>
      </c>
      <c r="B127" s="400">
        <v>0.04</v>
      </c>
      <c r="C127" s="400">
        <v>0.04</v>
      </c>
      <c r="D127" s="400">
        <v>0.04</v>
      </c>
      <c r="E127" s="400">
        <v>0.04</v>
      </c>
      <c r="F127" s="400">
        <v>0.04</v>
      </c>
      <c r="G127" s="400">
        <v>0.04</v>
      </c>
      <c r="H127" s="400">
        <v>0.04</v>
      </c>
      <c r="I127" s="400">
        <v>0.04</v>
      </c>
      <c r="J127" s="400">
        <v>0.1</v>
      </c>
      <c r="K127" s="400">
        <v>0.1</v>
      </c>
    </row>
    <row r="128" spans="1:11" ht="38.25" x14ac:dyDescent="0.25">
      <c r="A128" s="399" t="s">
        <v>1197</v>
      </c>
      <c r="B128" s="400">
        <v>0.68</v>
      </c>
      <c r="C128" s="400">
        <v>0.68</v>
      </c>
      <c r="D128" s="400">
        <v>0.68</v>
      </c>
      <c r="E128" s="400">
        <v>0.68</v>
      </c>
      <c r="F128" s="400">
        <v>0.68</v>
      </c>
      <c r="G128" s="400">
        <v>0.68</v>
      </c>
      <c r="H128" s="400">
        <v>0.78</v>
      </c>
      <c r="I128" s="400">
        <v>0.78</v>
      </c>
      <c r="J128" s="400">
        <v>0.78</v>
      </c>
      <c r="K128" s="400">
        <v>0.78</v>
      </c>
    </row>
    <row r="129" spans="1:11" ht="25.5" x14ac:dyDescent="0.25">
      <c r="A129" s="399" t="s">
        <v>1198</v>
      </c>
      <c r="B129" s="400">
        <v>31.85</v>
      </c>
      <c r="C129" s="400">
        <v>31.85</v>
      </c>
      <c r="D129" s="400">
        <v>34.47</v>
      </c>
      <c r="E129" s="400">
        <v>34.47</v>
      </c>
      <c r="F129" s="400">
        <v>33.979999999999997</v>
      </c>
      <c r="G129" s="400">
        <v>33.979999999999997</v>
      </c>
      <c r="H129" s="400">
        <v>37.42</v>
      </c>
      <c r="I129" s="400">
        <v>37.42</v>
      </c>
      <c r="J129" s="400">
        <v>39.75</v>
      </c>
      <c r="K129" s="400">
        <v>39.75</v>
      </c>
    </row>
    <row r="130" spans="1:11" ht="25.5" x14ac:dyDescent="0.25">
      <c r="A130" s="399" t="s">
        <v>1199</v>
      </c>
      <c r="B130" s="400">
        <v>4.62</v>
      </c>
      <c r="C130" s="400">
        <v>4.62</v>
      </c>
      <c r="D130" s="400">
        <v>6.03</v>
      </c>
      <c r="E130" s="400">
        <v>6.03</v>
      </c>
      <c r="F130" s="400">
        <v>6.63</v>
      </c>
      <c r="G130" s="400">
        <v>6.63</v>
      </c>
      <c r="H130" s="400">
        <v>8.5500000000000007</v>
      </c>
      <c r="I130" s="400">
        <v>8.5500000000000007</v>
      </c>
      <c r="J130" s="400">
        <v>11.6</v>
      </c>
      <c r="K130" s="400">
        <v>11.6</v>
      </c>
    </row>
    <row r="131" spans="1:11" ht="25.5" x14ac:dyDescent="0.25">
      <c r="A131" s="399" t="s">
        <v>1200</v>
      </c>
      <c r="B131" s="400">
        <v>1.1000000000000001</v>
      </c>
      <c r="C131" s="400">
        <v>1.1000000000000001</v>
      </c>
      <c r="D131" s="400">
        <v>1.1599999999999999</v>
      </c>
      <c r="E131" s="400">
        <v>1.1599999999999999</v>
      </c>
      <c r="F131" s="400">
        <v>1.1000000000000001</v>
      </c>
      <c r="G131" s="400">
        <v>1.1000000000000001</v>
      </c>
      <c r="H131" s="400">
        <v>1.06</v>
      </c>
      <c r="I131" s="400">
        <v>1.06</v>
      </c>
      <c r="J131" s="400">
        <v>1.05</v>
      </c>
      <c r="K131" s="400">
        <v>1.05</v>
      </c>
    </row>
    <row r="132" spans="1:11" x14ac:dyDescent="0.25">
      <c r="A132" s="399" t="s">
        <v>1201</v>
      </c>
      <c r="B132" s="400">
        <v>0.96</v>
      </c>
      <c r="C132" s="400">
        <v>0.96</v>
      </c>
      <c r="D132" s="400">
        <v>1.02</v>
      </c>
      <c r="E132" s="400">
        <v>1.02</v>
      </c>
      <c r="F132" s="400">
        <v>0.96</v>
      </c>
      <c r="G132" s="400">
        <v>0.96</v>
      </c>
      <c r="H132" s="400">
        <v>0.92</v>
      </c>
      <c r="I132" s="400">
        <v>0.92</v>
      </c>
      <c r="J132" s="400">
        <v>0.91</v>
      </c>
      <c r="K132" s="400">
        <v>0.91</v>
      </c>
    </row>
    <row r="133" spans="1:11" ht="25.5" x14ac:dyDescent="0.25">
      <c r="A133" s="399" t="s">
        <v>1202</v>
      </c>
      <c r="B133" s="400">
        <v>0.3</v>
      </c>
      <c r="C133" s="400">
        <v>0.3</v>
      </c>
      <c r="D133" s="400">
        <v>0.3</v>
      </c>
      <c r="E133" s="400">
        <v>0.3</v>
      </c>
      <c r="F133" s="400">
        <v>0.3</v>
      </c>
      <c r="G133" s="400">
        <v>0.3</v>
      </c>
      <c r="H133" s="400">
        <v>0.3</v>
      </c>
      <c r="I133" s="400">
        <v>0.3</v>
      </c>
      <c r="J133" s="400">
        <v>0.3</v>
      </c>
      <c r="K133" s="400">
        <v>0.3</v>
      </c>
    </row>
    <row r="134" spans="1:11" ht="25.5" x14ac:dyDescent="0.25">
      <c r="A134" s="399" t="s">
        <v>1203</v>
      </c>
      <c r="B134" s="400">
        <v>6.98</v>
      </c>
      <c r="C134" s="400">
        <v>6.98</v>
      </c>
      <c r="D134" s="400">
        <v>8.51</v>
      </c>
      <c r="E134" s="400">
        <v>8.51</v>
      </c>
      <c r="F134" s="400">
        <v>8.99</v>
      </c>
      <c r="G134" s="400">
        <v>8.99</v>
      </c>
      <c r="H134" s="400">
        <v>10.83</v>
      </c>
      <c r="I134" s="400">
        <v>10.83</v>
      </c>
      <c r="J134" s="400">
        <v>13.86</v>
      </c>
      <c r="K134" s="400">
        <v>13.86</v>
      </c>
    </row>
    <row r="135" spans="1:11" ht="25.5" x14ac:dyDescent="0.25">
      <c r="A135" s="399" t="s">
        <v>1204</v>
      </c>
      <c r="B135" s="400">
        <v>24.87</v>
      </c>
      <c r="C135" s="400">
        <v>24.87</v>
      </c>
      <c r="D135" s="400">
        <v>25.96</v>
      </c>
      <c r="E135" s="400">
        <v>25.96</v>
      </c>
      <c r="F135" s="400">
        <v>24.99</v>
      </c>
      <c r="G135" s="400">
        <v>24.99</v>
      </c>
      <c r="H135" s="400">
        <v>26.59</v>
      </c>
      <c r="I135" s="400">
        <v>26.59</v>
      </c>
      <c r="J135" s="400">
        <v>25.89</v>
      </c>
      <c r="K135" s="400">
        <v>25.89</v>
      </c>
    </row>
    <row r="136" spans="1:11" x14ac:dyDescent="0.25">
      <c r="A136" s="399" t="s">
        <v>1205</v>
      </c>
      <c r="B136" s="400">
        <v>16.41</v>
      </c>
      <c r="C136" s="400">
        <v>14.62</v>
      </c>
      <c r="D136" s="400">
        <v>16.61</v>
      </c>
      <c r="E136" s="400">
        <v>14.8</v>
      </c>
      <c r="F136" s="400">
        <v>16.82</v>
      </c>
      <c r="G136" s="400">
        <v>14.99</v>
      </c>
      <c r="H136" s="400">
        <v>17.670000000000002</v>
      </c>
      <c r="I136" s="400">
        <v>15.75</v>
      </c>
      <c r="J136" s="400">
        <v>18.579999999999998</v>
      </c>
      <c r="K136" s="400">
        <v>16.559999999999999</v>
      </c>
    </row>
    <row r="137" spans="1:11" ht="25.5" x14ac:dyDescent="0.25">
      <c r="A137" s="399" t="s">
        <v>1206</v>
      </c>
      <c r="B137" s="401">
        <v>1</v>
      </c>
      <c r="C137" s="401">
        <v>1</v>
      </c>
      <c r="D137" s="401">
        <v>1</v>
      </c>
      <c r="E137" s="401">
        <v>1</v>
      </c>
      <c r="F137" s="401">
        <v>1</v>
      </c>
      <c r="G137" s="401">
        <v>1</v>
      </c>
      <c r="H137" s="401">
        <v>1</v>
      </c>
      <c r="I137" s="401">
        <v>1</v>
      </c>
      <c r="J137" s="401">
        <v>1</v>
      </c>
      <c r="K137" s="401">
        <v>1</v>
      </c>
    </row>
    <row r="138" spans="1:11" ht="25.5" x14ac:dyDescent="0.25">
      <c r="A138" s="399" t="s">
        <v>1207</v>
      </c>
      <c r="B138" s="400">
        <v>9.4600000000000009</v>
      </c>
      <c r="C138" s="400">
        <v>11.25</v>
      </c>
      <c r="D138" s="400">
        <v>10.35</v>
      </c>
      <c r="E138" s="400">
        <v>12.16</v>
      </c>
      <c r="F138" s="400">
        <v>9.17</v>
      </c>
      <c r="G138" s="401">
        <v>11</v>
      </c>
      <c r="H138" s="400">
        <v>9.92</v>
      </c>
      <c r="I138" s="400">
        <v>11.84</v>
      </c>
      <c r="J138" s="400">
        <v>8.31</v>
      </c>
      <c r="K138" s="400">
        <v>10.33</v>
      </c>
    </row>
    <row r="139" spans="1:11" x14ac:dyDescent="0.25">
      <c r="A139" s="399" t="s">
        <v>1208</v>
      </c>
      <c r="B139" s="400">
        <v>1.59</v>
      </c>
      <c r="C139" s="400">
        <v>1.59</v>
      </c>
      <c r="D139" s="400">
        <v>1.72</v>
      </c>
      <c r="E139" s="400">
        <v>1.72</v>
      </c>
      <c r="F139" s="400">
        <v>1.7</v>
      </c>
      <c r="G139" s="400">
        <v>1.7</v>
      </c>
      <c r="H139" s="400">
        <v>1.87</v>
      </c>
      <c r="I139" s="400">
        <v>1.87</v>
      </c>
      <c r="J139" s="400">
        <v>1.99</v>
      </c>
      <c r="K139" s="400">
        <v>1.99</v>
      </c>
    </row>
    <row r="140" spans="1:11" ht="38.25" x14ac:dyDescent="0.25">
      <c r="A140" s="399" t="s">
        <v>1209</v>
      </c>
      <c r="B140" s="400">
        <v>1.54</v>
      </c>
      <c r="C140" s="400">
        <v>1.88</v>
      </c>
      <c r="D140" s="400">
        <v>1.55</v>
      </c>
      <c r="E140" s="400">
        <v>1.91</v>
      </c>
      <c r="F140" s="400">
        <v>1.57</v>
      </c>
      <c r="G140" s="400">
        <v>1.93</v>
      </c>
      <c r="H140" s="400">
        <v>1.65</v>
      </c>
      <c r="I140" s="400">
        <v>2.0299999999999998</v>
      </c>
      <c r="J140" s="400">
        <v>1.74</v>
      </c>
      <c r="K140" s="400">
        <v>2.13</v>
      </c>
    </row>
    <row r="141" spans="1:11" ht="25.5" x14ac:dyDescent="0.25">
      <c r="A141" s="399" t="s">
        <v>1210</v>
      </c>
      <c r="B141" s="400">
        <v>3.13</v>
      </c>
      <c r="C141" s="400">
        <v>3.47</v>
      </c>
      <c r="D141" s="400">
        <v>3.27</v>
      </c>
      <c r="E141" s="400">
        <v>3.63</v>
      </c>
      <c r="F141" s="400">
        <v>3.27</v>
      </c>
      <c r="G141" s="400">
        <v>3.63</v>
      </c>
      <c r="H141" s="400">
        <v>3.52</v>
      </c>
      <c r="I141" s="400">
        <v>3.9</v>
      </c>
      <c r="J141" s="400">
        <v>3.73</v>
      </c>
      <c r="K141" s="400">
        <v>4.12</v>
      </c>
    </row>
    <row r="142" spans="1:11" x14ac:dyDescent="0.25">
      <c r="A142" s="399" t="s">
        <v>1211</v>
      </c>
      <c r="B142" s="400">
        <v>5.54</v>
      </c>
      <c r="C142" s="400">
        <v>5.54</v>
      </c>
      <c r="D142" s="400">
        <v>5.54</v>
      </c>
      <c r="E142" s="400">
        <v>5.54</v>
      </c>
      <c r="F142" s="400">
        <v>5.54</v>
      </c>
      <c r="G142" s="400">
        <v>5.54</v>
      </c>
      <c r="H142" s="400">
        <v>8.24</v>
      </c>
      <c r="I142" s="400">
        <v>8.24</v>
      </c>
      <c r="J142" s="400">
        <v>9.1199999999999992</v>
      </c>
      <c r="K142" s="400">
        <v>9.1199999999999992</v>
      </c>
    </row>
    <row r="143" spans="1:11" x14ac:dyDescent="0.25">
      <c r="A143" s="399" t="s">
        <v>1212</v>
      </c>
      <c r="B143" s="400">
        <v>5.54</v>
      </c>
      <c r="C143" s="400">
        <v>5.54</v>
      </c>
      <c r="D143" s="400">
        <v>5.54</v>
      </c>
      <c r="E143" s="400">
        <v>5.54</v>
      </c>
      <c r="F143" s="400">
        <v>5.54</v>
      </c>
      <c r="G143" s="400">
        <v>5.54</v>
      </c>
      <c r="H143" s="400">
        <v>8.24</v>
      </c>
      <c r="I143" s="400">
        <v>8.2100000000000009</v>
      </c>
      <c r="J143" s="400">
        <v>9.1199999999999992</v>
      </c>
      <c r="K143" s="400">
        <v>9.1199999999999992</v>
      </c>
    </row>
    <row r="150" spans="1:11" ht="15.75" x14ac:dyDescent="0.25">
      <c r="A150" s="402" t="s">
        <v>1214</v>
      </c>
      <c r="B150" s="402"/>
      <c r="C150" s="402"/>
      <c r="D150" s="402"/>
      <c r="E150" s="402"/>
      <c r="F150" s="402"/>
      <c r="G150" s="402"/>
      <c r="H150" s="402"/>
      <c r="I150" s="402"/>
      <c r="J150" s="402"/>
      <c r="K150" s="402"/>
    </row>
    <row r="151" spans="1:11" x14ac:dyDescent="0.25">
      <c r="A151" s="403"/>
      <c r="B151" s="403"/>
      <c r="C151" s="403"/>
      <c r="D151" s="403"/>
      <c r="E151" s="403"/>
      <c r="F151" s="403"/>
      <c r="G151" s="403"/>
      <c r="H151" s="403"/>
      <c r="I151" s="403"/>
      <c r="J151" s="403"/>
      <c r="K151" s="403"/>
    </row>
    <row r="152" spans="1:11" x14ac:dyDescent="0.25">
      <c r="A152" s="404" t="s">
        <v>1165</v>
      </c>
      <c r="B152" s="405" t="s">
        <v>1249</v>
      </c>
      <c r="C152" s="403"/>
      <c r="D152" s="403"/>
      <c r="E152" s="403"/>
      <c r="F152" s="403"/>
      <c r="G152" s="403"/>
      <c r="H152" s="403"/>
      <c r="I152" s="403"/>
      <c r="J152" s="403"/>
      <c r="K152" s="403"/>
    </row>
    <row r="153" spans="1:11" x14ac:dyDescent="0.25">
      <c r="A153" s="404" t="s">
        <v>1167</v>
      </c>
      <c r="B153" s="405">
        <v>100</v>
      </c>
      <c r="C153" s="403"/>
      <c r="D153" s="403"/>
      <c r="E153" s="403"/>
      <c r="F153" s="403"/>
      <c r="G153" s="403"/>
      <c r="H153" s="403"/>
      <c r="I153" s="403"/>
      <c r="J153" s="403"/>
      <c r="K153" s="403"/>
    </row>
    <row r="154" spans="1:11" x14ac:dyDescent="0.25">
      <c r="A154" s="404" t="s">
        <v>1168</v>
      </c>
      <c r="B154" s="405" t="s">
        <v>1169</v>
      </c>
      <c r="C154" s="403"/>
      <c r="D154" s="403"/>
      <c r="E154" s="403"/>
      <c r="F154" s="403"/>
      <c r="G154" s="403"/>
      <c r="H154" s="403"/>
      <c r="I154" s="403"/>
      <c r="J154" s="403"/>
      <c r="K154" s="403"/>
    </row>
    <row r="155" spans="1:11" x14ac:dyDescent="0.25">
      <c r="A155" s="404" t="s">
        <v>1170</v>
      </c>
      <c r="B155" s="405" t="s">
        <v>1252</v>
      </c>
      <c r="C155" s="403"/>
      <c r="D155" s="403"/>
      <c r="E155" s="403"/>
      <c r="F155" s="403"/>
      <c r="G155" s="403"/>
      <c r="H155" s="403"/>
      <c r="I155" s="403"/>
      <c r="J155" s="403"/>
      <c r="K155" s="403"/>
    </row>
    <row r="156" spans="1:11" x14ac:dyDescent="0.25">
      <c r="A156" s="404" t="s">
        <v>1172</v>
      </c>
      <c r="B156" s="405" t="s">
        <v>1253</v>
      </c>
      <c r="C156" s="403"/>
      <c r="D156" s="403"/>
      <c r="E156" s="403"/>
      <c r="F156" s="403"/>
      <c r="G156" s="403"/>
      <c r="H156" s="403"/>
      <c r="I156" s="403"/>
      <c r="J156" s="403"/>
      <c r="K156" s="403"/>
    </row>
    <row r="157" spans="1:11" x14ac:dyDescent="0.25">
      <c r="A157" s="403"/>
      <c r="B157" s="403"/>
      <c r="C157" s="403"/>
      <c r="D157" s="403"/>
      <c r="E157" s="403"/>
      <c r="F157" s="403"/>
      <c r="G157" s="403"/>
      <c r="H157" s="403"/>
      <c r="I157" s="403"/>
      <c r="J157" s="403"/>
      <c r="K157" s="403"/>
    </row>
    <row r="158" spans="1:11" x14ac:dyDescent="0.25">
      <c r="A158" s="403"/>
      <c r="B158" s="403"/>
      <c r="C158" s="403"/>
      <c r="D158" s="403"/>
      <c r="E158" s="403"/>
      <c r="F158" s="403"/>
      <c r="G158" s="403"/>
      <c r="H158" s="403"/>
      <c r="I158" s="403"/>
      <c r="J158" s="403"/>
      <c r="K158" s="403"/>
    </row>
    <row r="159" spans="1:11" x14ac:dyDescent="0.25">
      <c r="A159" s="406" t="s">
        <v>1174</v>
      </c>
      <c r="B159" s="406"/>
      <c r="C159" s="406"/>
      <c r="D159" s="406"/>
      <c r="E159" s="406"/>
      <c r="F159" s="406"/>
      <c r="G159" s="406"/>
      <c r="H159" s="406"/>
      <c r="I159" s="406"/>
      <c r="J159" s="406"/>
      <c r="K159" s="406"/>
    </row>
    <row r="160" spans="1:11" x14ac:dyDescent="0.25">
      <c r="A160" s="403"/>
      <c r="B160" s="403"/>
      <c r="C160" s="403"/>
      <c r="D160" s="403"/>
      <c r="E160" s="403"/>
      <c r="F160" s="403"/>
      <c r="G160" s="403"/>
      <c r="H160" s="403"/>
      <c r="I160" s="403"/>
      <c r="J160" s="403"/>
      <c r="K160" s="403"/>
    </row>
    <row r="161" spans="1:11" x14ac:dyDescent="0.25">
      <c r="A161" s="407"/>
      <c r="B161" s="407">
        <v>2013</v>
      </c>
      <c r="C161" s="407"/>
      <c r="D161" s="407">
        <v>2015</v>
      </c>
      <c r="E161" s="407"/>
      <c r="F161" s="407">
        <v>2016</v>
      </c>
      <c r="G161" s="407"/>
      <c r="H161" s="407">
        <v>2020</v>
      </c>
      <c r="I161" s="407"/>
      <c r="J161" s="403"/>
      <c r="K161" s="403"/>
    </row>
    <row r="162" spans="1:11" x14ac:dyDescent="0.25">
      <c r="A162" s="407" t="s">
        <v>1175</v>
      </c>
      <c r="B162" s="407" t="s">
        <v>1176</v>
      </c>
      <c r="C162" s="407" t="s">
        <v>1177</v>
      </c>
      <c r="D162" s="407" t="s">
        <v>1178</v>
      </c>
      <c r="E162" s="407" t="s">
        <v>1179</v>
      </c>
      <c r="F162" s="407" t="s">
        <v>1180</v>
      </c>
      <c r="G162" s="407" t="s">
        <v>1181</v>
      </c>
      <c r="H162" s="407" t="s">
        <v>1182</v>
      </c>
      <c r="I162" s="407" t="s">
        <v>1183</v>
      </c>
      <c r="J162" s="403"/>
      <c r="K162" s="403"/>
    </row>
    <row r="163" spans="1:11" x14ac:dyDescent="0.25">
      <c r="A163" s="399" t="s">
        <v>1186</v>
      </c>
      <c r="B163" s="400">
        <v>0.49</v>
      </c>
      <c r="C163" s="400">
        <v>0.49</v>
      </c>
      <c r="D163" s="400">
        <v>0.49</v>
      </c>
      <c r="E163" s="400">
        <v>0.49</v>
      </c>
      <c r="F163" s="400">
        <v>0.49</v>
      </c>
      <c r="G163" s="400">
        <v>0.49</v>
      </c>
      <c r="H163" s="400">
        <v>0.49</v>
      </c>
      <c r="I163" s="400">
        <v>0.49</v>
      </c>
      <c r="J163" s="265"/>
      <c r="K163" s="265"/>
    </row>
    <row r="164" spans="1:11" x14ac:dyDescent="0.25">
      <c r="A164" s="399" t="s">
        <v>1187</v>
      </c>
      <c r="B164" s="400">
        <v>27.37</v>
      </c>
      <c r="C164" s="400">
        <v>27.37</v>
      </c>
      <c r="D164" s="400">
        <v>30.48</v>
      </c>
      <c r="E164" s="400">
        <v>30.48</v>
      </c>
      <c r="F164" s="400">
        <v>30.54</v>
      </c>
      <c r="G164" s="400">
        <v>30.54</v>
      </c>
      <c r="H164" s="400">
        <v>30.39</v>
      </c>
      <c r="I164" s="400">
        <v>30.39</v>
      </c>
      <c r="J164" s="265"/>
      <c r="K164" s="265"/>
    </row>
    <row r="165" spans="1:11" x14ac:dyDescent="0.25">
      <c r="A165" s="399" t="s">
        <v>1188</v>
      </c>
      <c r="B165" s="401">
        <v>0</v>
      </c>
      <c r="C165" s="401">
        <v>0</v>
      </c>
      <c r="D165" s="401">
        <v>0</v>
      </c>
      <c r="E165" s="401">
        <v>0</v>
      </c>
      <c r="F165" s="401">
        <v>0</v>
      </c>
      <c r="G165" s="401">
        <v>0</v>
      </c>
      <c r="H165" s="401">
        <v>0</v>
      </c>
      <c r="I165" s="401">
        <v>0</v>
      </c>
      <c r="J165" s="265"/>
      <c r="K165" s="265"/>
    </row>
    <row r="166" spans="1:11" x14ac:dyDescent="0.25">
      <c r="A166" s="399" t="s">
        <v>1189</v>
      </c>
      <c r="B166" s="400">
        <v>4.8899999999999997</v>
      </c>
      <c r="C166" s="400">
        <v>4.8899999999999997</v>
      </c>
      <c r="D166" s="400">
        <v>7.52</v>
      </c>
      <c r="E166" s="400">
        <v>7.52</v>
      </c>
      <c r="F166" s="400">
        <v>7.52</v>
      </c>
      <c r="G166" s="400">
        <v>7.52</v>
      </c>
      <c r="H166" s="400">
        <v>7.52</v>
      </c>
      <c r="I166" s="400">
        <v>7.52</v>
      </c>
      <c r="J166" s="265"/>
      <c r="K166" s="265"/>
    </row>
    <row r="167" spans="1:11" x14ac:dyDescent="0.25">
      <c r="A167" s="399" t="s">
        <v>391</v>
      </c>
      <c r="B167" s="401">
        <v>21</v>
      </c>
      <c r="C167" s="401">
        <v>21</v>
      </c>
      <c r="D167" s="400">
        <v>21.49</v>
      </c>
      <c r="E167" s="400">
        <v>21.49</v>
      </c>
      <c r="F167" s="400">
        <v>21.55</v>
      </c>
      <c r="G167" s="400">
        <v>21.55</v>
      </c>
      <c r="H167" s="400">
        <v>21.39</v>
      </c>
      <c r="I167" s="400">
        <v>21.39</v>
      </c>
      <c r="J167" s="265"/>
      <c r="K167" s="265"/>
    </row>
    <row r="168" spans="1:11" x14ac:dyDescent="0.25">
      <c r="A168" s="399" t="s">
        <v>1190</v>
      </c>
      <c r="B168" s="400">
        <v>0.26</v>
      </c>
      <c r="C168" s="400">
        <v>0.26</v>
      </c>
      <c r="D168" s="400">
        <v>0.26</v>
      </c>
      <c r="E168" s="400">
        <v>0.26</v>
      </c>
      <c r="F168" s="400">
        <v>0.26</v>
      </c>
      <c r="G168" s="400">
        <v>0.26</v>
      </c>
      <c r="H168" s="400">
        <v>0.26</v>
      </c>
      <c r="I168" s="400">
        <v>0.26</v>
      </c>
      <c r="J168" s="265"/>
      <c r="K168" s="265"/>
    </row>
    <row r="169" spans="1:11" x14ac:dyDescent="0.25">
      <c r="A169" s="399" t="s">
        <v>1191</v>
      </c>
      <c r="B169" s="400">
        <v>1.21</v>
      </c>
      <c r="C169" s="400">
        <v>1.21</v>
      </c>
      <c r="D169" s="400">
        <v>1.21</v>
      </c>
      <c r="E169" s="400">
        <v>1.21</v>
      </c>
      <c r="F169" s="400">
        <v>1.21</v>
      </c>
      <c r="G169" s="400">
        <v>1.21</v>
      </c>
      <c r="H169" s="400">
        <v>1.21</v>
      </c>
      <c r="I169" s="400">
        <v>1.21</v>
      </c>
      <c r="J169" s="265"/>
      <c r="K169" s="265"/>
    </row>
    <row r="170" spans="1:11" ht="38.25" x14ac:dyDescent="0.25">
      <c r="A170" s="399" t="s">
        <v>1192</v>
      </c>
      <c r="B170" s="400">
        <v>2.77</v>
      </c>
      <c r="C170" s="400">
        <v>2.77</v>
      </c>
      <c r="D170" s="400">
        <v>3.46</v>
      </c>
      <c r="E170" s="400">
        <v>3.46</v>
      </c>
      <c r="F170" s="400">
        <v>4.32</v>
      </c>
      <c r="G170" s="400">
        <v>4.32</v>
      </c>
      <c r="H170" s="400">
        <v>6.56</v>
      </c>
      <c r="I170" s="400">
        <v>6.56</v>
      </c>
      <c r="J170" s="265"/>
      <c r="K170" s="265"/>
    </row>
    <row r="171" spans="1:11" x14ac:dyDescent="0.25">
      <c r="A171" s="399" t="s">
        <v>46</v>
      </c>
      <c r="B171" s="400">
        <v>2.36</v>
      </c>
      <c r="C171" s="400">
        <v>2.36</v>
      </c>
      <c r="D171" s="401">
        <v>3</v>
      </c>
      <c r="E171" s="401">
        <v>3</v>
      </c>
      <c r="F171" s="400">
        <v>3.79</v>
      </c>
      <c r="G171" s="400">
        <v>3.79</v>
      </c>
      <c r="H171" s="400">
        <v>6.03</v>
      </c>
      <c r="I171" s="400">
        <v>6.03</v>
      </c>
      <c r="J171" s="265"/>
      <c r="K171" s="265"/>
    </row>
    <row r="172" spans="1:11" x14ac:dyDescent="0.25">
      <c r="A172" s="399" t="s">
        <v>1193</v>
      </c>
      <c r="B172" s="400">
        <v>2.13</v>
      </c>
      <c r="C172" s="400">
        <v>2.13</v>
      </c>
      <c r="D172" s="400">
        <v>2.57</v>
      </c>
      <c r="E172" s="400">
        <v>2.57</v>
      </c>
      <c r="F172" s="400">
        <v>2.73</v>
      </c>
      <c r="G172" s="400">
        <v>2.73</v>
      </c>
      <c r="H172" s="400">
        <v>3.7</v>
      </c>
      <c r="I172" s="400">
        <v>3.7</v>
      </c>
      <c r="J172" s="265"/>
      <c r="K172" s="265"/>
    </row>
    <row r="173" spans="1:11" x14ac:dyDescent="0.25">
      <c r="A173" s="399" t="s">
        <v>1194</v>
      </c>
      <c r="B173" s="400">
        <v>0.23</v>
      </c>
      <c r="C173" s="400">
        <v>0.23</v>
      </c>
      <c r="D173" s="400">
        <v>0.43</v>
      </c>
      <c r="E173" s="400">
        <v>0.43</v>
      </c>
      <c r="F173" s="400">
        <v>1.07</v>
      </c>
      <c r="G173" s="400">
        <v>1.07</v>
      </c>
      <c r="H173" s="400">
        <v>2.33</v>
      </c>
      <c r="I173" s="400">
        <v>2.33</v>
      </c>
      <c r="J173" s="265"/>
      <c r="K173" s="265"/>
    </row>
    <row r="174" spans="1:11" x14ac:dyDescent="0.25">
      <c r="A174" s="399" t="s">
        <v>2</v>
      </c>
      <c r="B174" s="400">
        <v>0.09</v>
      </c>
      <c r="C174" s="400">
        <v>0.09</v>
      </c>
      <c r="D174" s="400">
        <v>0.09</v>
      </c>
      <c r="E174" s="400">
        <v>0.09</v>
      </c>
      <c r="F174" s="400">
        <v>0.09</v>
      </c>
      <c r="G174" s="400">
        <v>0.09</v>
      </c>
      <c r="H174" s="400">
        <v>0.09</v>
      </c>
      <c r="I174" s="400">
        <v>0.09</v>
      </c>
      <c r="J174" s="265"/>
      <c r="K174" s="265"/>
    </row>
    <row r="175" spans="1:11" x14ac:dyDescent="0.25">
      <c r="A175" s="399" t="s">
        <v>0</v>
      </c>
      <c r="B175" s="400">
        <v>0.33</v>
      </c>
      <c r="C175" s="400">
        <v>0.33</v>
      </c>
      <c r="D175" s="400">
        <v>0.38</v>
      </c>
      <c r="E175" s="400">
        <v>0.38</v>
      </c>
      <c r="F175" s="400">
        <v>0.44</v>
      </c>
      <c r="G175" s="400">
        <v>0.44</v>
      </c>
      <c r="H175" s="400">
        <v>0.44</v>
      </c>
      <c r="I175" s="400">
        <v>0.44</v>
      </c>
      <c r="J175" s="265"/>
      <c r="K175" s="265"/>
    </row>
    <row r="176" spans="1:11" ht="25.5" x14ac:dyDescent="0.25">
      <c r="A176" s="399" t="s">
        <v>1195</v>
      </c>
      <c r="B176" s="400">
        <v>0.04</v>
      </c>
      <c r="C176" s="400">
        <v>0.04</v>
      </c>
      <c r="D176" s="400">
        <v>0.04</v>
      </c>
      <c r="E176" s="400">
        <v>0.04</v>
      </c>
      <c r="F176" s="400">
        <v>0.04</v>
      </c>
      <c r="G176" s="400">
        <v>0.04</v>
      </c>
      <c r="H176" s="400">
        <v>0.04</v>
      </c>
      <c r="I176" s="400">
        <v>0.04</v>
      </c>
      <c r="J176" s="265"/>
      <c r="K176" s="265"/>
    </row>
    <row r="177" spans="1:11" ht="38.25" x14ac:dyDescent="0.25">
      <c r="A177" s="399" t="s">
        <v>1196</v>
      </c>
      <c r="B177" s="400">
        <v>0.04</v>
      </c>
      <c r="C177" s="400">
        <v>0.04</v>
      </c>
      <c r="D177" s="400">
        <v>0.04</v>
      </c>
      <c r="E177" s="400">
        <v>0.04</v>
      </c>
      <c r="F177" s="400">
        <v>0.04</v>
      </c>
      <c r="G177" s="400">
        <v>0.04</v>
      </c>
      <c r="H177" s="400">
        <v>0.04</v>
      </c>
      <c r="I177" s="400">
        <v>0.04</v>
      </c>
      <c r="J177" s="265"/>
      <c r="K177" s="265"/>
    </row>
    <row r="178" spans="1:11" ht="38.25" x14ac:dyDescent="0.25">
      <c r="A178" s="399" t="s">
        <v>1197</v>
      </c>
      <c r="B178" s="400">
        <v>0.62</v>
      </c>
      <c r="C178" s="400">
        <v>0.62</v>
      </c>
      <c r="D178" s="400">
        <v>0.62</v>
      </c>
      <c r="E178" s="400">
        <v>0.62</v>
      </c>
      <c r="F178" s="400">
        <v>0.62</v>
      </c>
      <c r="G178" s="400">
        <v>0.62</v>
      </c>
      <c r="H178" s="400">
        <v>0.62</v>
      </c>
      <c r="I178" s="400">
        <v>0.62</v>
      </c>
      <c r="J178" s="265"/>
      <c r="K178" s="265"/>
    </row>
    <row r="179" spans="1:11" ht="25.5" x14ac:dyDescent="0.25">
      <c r="A179" s="399" t="s">
        <v>1198</v>
      </c>
      <c r="B179" s="400">
        <v>31.28</v>
      </c>
      <c r="C179" s="400">
        <v>31.28</v>
      </c>
      <c r="D179" s="400">
        <v>35.090000000000003</v>
      </c>
      <c r="E179" s="400">
        <v>35.090000000000003</v>
      </c>
      <c r="F179" s="401">
        <v>36</v>
      </c>
      <c r="G179" s="401">
        <v>36</v>
      </c>
      <c r="H179" s="400">
        <v>38.090000000000003</v>
      </c>
      <c r="I179" s="400">
        <v>38.090000000000003</v>
      </c>
      <c r="J179" s="265"/>
      <c r="K179" s="265"/>
    </row>
    <row r="180" spans="1:11" ht="25.5" x14ac:dyDescent="0.25">
      <c r="A180" s="399" t="s">
        <v>1199</v>
      </c>
      <c r="B180" s="400">
        <v>2.56</v>
      </c>
      <c r="C180" s="400">
        <v>2.56</v>
      </c>
      <c r="D180" s="400">
        <v>3.84</v>
      </c>
      <c r="E180" s="400">
        <v>3.84</v>
      </c>
      <c r="F180" s="400">
        <v>4.49</v>
      </c>
      <c r="G180" s="400">
        <v>4.49</v>
      </c>
      <c r="H180" s="400">
        <v>7.74</v>
      </c>
      <c r="I180" s="400">
        <v>7.74</v>
      </c>
      <c r="J180" s="265"/>
      <c r="K180" s="265"/>
    </row>
    <row r="181" spans="1:11" ht="25.5" x14ac:dyDescent="0.25">
      <c r="A181" s="399" t="s">
        <v>1200</v>
      </c>
      <c r="B181" s="400">
        <v>1.0900000000000001</v>
      </c>
      <c r="C181" s="400">
        <v>1.0900000000000001</v>
      </c>
      <c r="D181" s="400">
        <v>1.22</v>
      </c>
      <c r="E181" s="400">
        <v>1.22</v>
      </c>
      <c r="F181" s="400">
        <v>1.22</v>
      </c>
      <c r="G181" s="400">
        <v>1.22</v>
      </c>
      <c r="H181" s="400">
        <v>1.22</v>
      </c>
      <c r="I181" s="400">
        <v>1.22</v>
      </c>
      <c r="J181" s="265"/>
      <c r="K181" s="265"/>
    </row>
    <row r="182" spans="1:11" x14ac:dyDescent="0.25">
      <c r="A182" s="399" t="s">
        <v>1201</v>
      </c>
      <c r="B182" s="400">
        <v>0.96</v>
      </c>
      <c r="C182" s="400">
        <v>0.96</v>
      </c>
      <c r="D182" s="400">
        <v>1.07</v>
      </c>
      <c r="E182" s="400">
        <v>1.07</v>
      </c>
      <c r="F182" s="400">
        <v>1.07</v>
      </c>
      <c r="G182" s="400">
        <v>1.07</v>
      </c>
      <c r="H182" s="400">
        <v>1.06</v>
      </c>
      <c r="I182" s="400">
        <v>1.06</v>
      </c>
      <c r="J182" s="265"/>
      <c r="K182" s="265"/>
    </row>
    <row r="183" spans="1:11" ht="25.5" x14ac:dyDescent="0.25">
      <c r="A183" s="399" t="s">
        <v>1202</v>
      </c>
      <c r="B183" s="400">
        <v>0.3</v>
      </c>
      <c r="C183" s="400">
        <v>0.3</v>
      </c>
      <c r="D183" s="400">
        <v>0.3</v>
      </c>
      <c r="E183" s="400">
        <v>0.3</v>
      </c>
      <c r="F183" s="400">
        <v>0.3</v>
      </c>
      <c r="G183" s="400">
        <v>0.3</v>
      </c>
      <c r="H183" s="400">
        <v>0.3</v>
      </c>
      <c r="I183" s="400">
        <v>0.3</v>
      </c>
      <c r="J183" s="265"/>
      <c r="K183" s="265"/>
    </row>
    <row r="184" spans="1:11" ht="25.5" x14ac:dyDescent="0.25">
      <c r="A184" s="399" t="s">
        <v>1203</v>
      </c>
      <c r="B184" s="400">
        <v>4.91</v>
      </c>
      <c r="C184" s="400">
        <v>4.91</v>
      </c>
      <c r="D184" s="400">
        <v>6.43</v>
      </c>
      <c r="E184" s="400">
        <v>6.43</v>
      </c>
      <c r="F184" s="400">
        <v>7.08</v>
      </c>
      <c r="G184" s="400">
        <v>7.08</v>
      </c>
      <c r="H184" s="400">
        <v>10.32</v>
      </c>
      <c r="I184" s="400">
        <v>10.32</v>
      </c>
      <c r="J184" s="265"/>
      <c r="K184" s="265"/>
    </row>
    <row r="185" spans="1:11" ht="25.5" x14ac:dyDescent="0.25">
      <c r="A185" s="399" t="s">
        <v>1204</v>
      </c>
      <c r="B185" s="400">
        <v>26.37</v>
      </c>
      <c r="C185" s="400">
        <v>26.37</v>
      </c>
      <c r="D185" s="400">
        <v>28.66</v>
      </c>
      <c r="E185" s="400">
        <v>28.66</v>
      </c>
      <c r="F185" s="400">
        <v>28.92</v>
      </c>
      <c r="G185" s="400">
        <v>28.92</v>
      </c>
      <c r="H185" s="400">
        <v>27.77</v>
      </c>
      <c r="I185" s="400">
        <v>27.77</v>
      </c>
      <c r="J185" s="265"/>
      <c r="K185" s="265"/>
    </row>
    <row r="186" spans="1:11" x14ac:dyDescent="0.25">
      <c r="A186" s="399" t="s">
        <v>1205</v>
      </c>
      <c r="B186" s="400">
        <v>16.420000000000002</v>
      </c>
      <c r="C186" s="400">
        <v>14.67</v>
      </c>
      <c r="D186" s="400">
        <v>16.920000000000002</v>
      </c>
      <c r="E186" s="400">
        <v>15.12</v>
      </c>
      <c r="F186" s="400">
        <v>17.170000000000002</v>
      </c>
      <c r="G186" s="400">
        <v>15.34</v>
      </c>
      <c r="H186" s="400">
        <v>18.23</v>
      </c>
      <c r="I186" s="400">
        <v>16.28</v>
      </c>
      <c r="J186" s="265"/>
      <c r="K186" s="265"/>
    </row>
    <row r="187" spans="1:11" ht="25.5" x14ac:dyDescent="0.25">
      <c r="A187" s="399" t="s">
        <v>1206</v>
      </c>
      <c r="B187" s="401">
        <v>1</v>
      </c>
      <c r="C187" s="401">
        <v>1</v>
      </c>
      <c r="D187" s="401">
        <v>1</v>
      </c>
      <c r="E187" s="401">
        <v>1</v>
      </c>
      <c r="F187" s="401">
        <v>1</v>
      </c>
      <c r="G187" s="401">
        <v>1</v>
      </c>
      <c r="H187" s="401">
        <v>1</v>
      </c>
      <c r="I187" s="401">
        <v>1</v>
      </c>
      <c r="J187" s="265"/>
      <c r="K187" s="265"/>
    </row>
    <row r="188" spans="1:11" ht="25.5" x14ac:dyDescent="0.25">
      <c r="A188" s="399" t="s">
        <v>1207</v>
      </c>
      <c r="B188" s="400">
        <v>10.95</v>
      </c>
      <c r="C188" s="400">
        <v>12.7</v>
      </c>
      <c r="D188" s="400">
        <v>12.74</v>
      </c>
      <c r="E188" s="400">
        <v>14.54</v>
      </c>
      <c r="F188" s="400">
        <v>12.75</v>
      </c>
      <c r="G188" s="400">
        <v>14.58</v>
      </c>
      <c r="H188" s="400">
        <v>10.54</v>
      </c>
      <c r="I188" s="400">
        <v>12.49</v>
      </c>
      <c r="J188" s="265"/>
      <c r="K188" s="265"/>
    </row>
    <row r="189" spans="1:11" x14ac:dyDescent="0.25">
      <c r="A189" s="399" t="s">
        <v>1208</v>
      </c>
      <c r="B189" s="400">
        <v>1.56</v>
      </c>
      <c r="C189" s="400">
        <v>1.56</v>
      </c>
      <c r="D189" s="400">
        <v>1.75</v>
      </c>
      <c r="E189" s="400">
        <v>1.75</v>
      </c>
      <c r="F189" s="400">
        <v>1.8</v>
      </c>
      <c r="G189" s="400">
        <v>1.8</v>
      </c>
      <c r="H189" s="400">
        <v>1.9</v>
      </c>
      <c r="I189" s="400">
        <v>1.9</v>
      </c>
      <c r="J189" s="265"/>
      <c r="K189" s="265"/>
    </row>
    <row r="190" spans="1:11" ht="38.25" x14ac:dyDescent="0.25">
      <c r="A190" s="399" t="s">
        <v>1209</v>
      </c>
      <c r="B190" s="400">
        <v>1.98</v>
      </c>
      <c r="C190" s="400">
        <v>2.2599999999999998</v>
      </c>
      <c r="D190" s="400">
        <v>2.04</v>
      </c>
      <c r="E190" s="400">
        <v>2.33</v>
      </c>
      <c r="F190" s="400">
        <v>2.0699999999999998</v>
      </c>
      <c r="G190" s="400">
        <v>2.36</v>
      </c>
      <c r="H190" s="400">
        <v>2.2000000000000002</v>
      </c>
      <c r="I190" s="400">
        <v>2.5</v>
      </c>
      <c r="J190" s="265"/>
      <c r="K190" s="265"/>
    </row>
    <row r="191" spans="1:11" ht="25.5" x14ac:dyDescent="0.25">
      <c r="A191" s="399" t="s">
        <v>1210</v>
      </c>
      <c r="B191" s="400">
        <v>3.54</v>
      </c>
      <c r="C191" s="400">
        <v>3.82</v>
      </c>
      <c r="D191" s="400">
        <v>3.79</v>
      </c>
      <c r="E191" s="400">
        <v>4.08</v>
      </c>
      <c r="F191" s="400">
        <v>3.87</v>
      </c>
      <c r="G191" s="400">
        <v>4.16</v>
      </c>
      <c r="H191" s="400">
        <v>4.0999999999999996</v>
      </c>
      <c r="I191" s="400">
        <v>4.4000000000000004</v>
      </c>
      <c r="J191" s="265"/>
      <c r="K191" s="265"/>
    </row>
    <row r="192" spans="1:11" x14ac:dyDescent="0.25">
      <c r="A192" s="399" t="s">
        <v>1211</v>
      </c>
      <c r="B192" s="400">
        <v>5.17</v>
      </c>
      <c r="C192" s="400">
        <v>5.17</v>
      </c>
      <c r="D192" s="400">
        <v>6.56</v>
      </c>
      <c r="E192" s="400">
        <v>6.56</v>
      </c>
      <c r="F192" s="400">
        <v>6.56</v>
      </c>
      <c r="G192" s="400">
        <v>6.56</v>
      </c>
      <c r="H192" s="401">
        <v>8</v>
      </c>
      <c r="I192" s="401">
        <v>8</v>
      </c>
      <c r="J192" s="265"/>
      <c r="K192" s="265"/>
    </row>
    <row r="193" spans="1:11" x14ac:dyDescent="0.25">
      <c r="A193" s="399" t="s">
        <v>1212</v>
      </c>
      <c r="B193" s="400">
        <v>5.17</v>
      </c>
      <c r="C193" s="400">
        <v>5.17</v>
      </c>
      <c r="D193" s="400">
        <v>6.56</v>
      </c>
      <c r="E193" s="400">
        <v>6.56</v>
      </c>
      <c r="F193" s="400">
        <v>6.56</v>
      </c>
      <c r="G193" s="400">
        <v>6.56</v>
      </c>
      <c r="H193" s="401">
        <v>8</v>
      </c>
      <c r="I193" s="401">
        <v>8</v>
      </c>
      <c r="J193" s="265"/>
      <c r="K193" s="265"/>
    </row>
  </sheetData>
  <mergeCells count="4">
    <mergeCell ref="D7:D8"/>
    <mergeCell ref="A74:D74"/>
    <mergeCell ref="C7:C8"/>
    <mergeCell ref="B2:F2"/>
  </mergeCell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3"/>
  <sheetViews>
    <sheetView topLeftCell="A40" workbookViewId="0">
      <selection activeCell="A55" sqref="A55"/>
    </sheetView>
  </sheetViews>
  <sheetFormatPr baseColWidth="10" defaultRowHeight="15" x14ac:dyDescent="0.25"/>
  <cols>
    <col min="1" max="1" width="23" customWidth="1"/>
    <col min="2" max="2" width="37.140625" customWidth="1"/>
    <col min="3" max="3" width="20.140625" customWidth="1"/>
    <col min="4" max="4" width="21.7109375" customWidth="1"/>
  </cols>
  <sheetData>
    <row r="1" spans="1:6" s="265" customFormat="1" x14ac:dyDescent="0.25">
      <c r="A1" s="1"/>
    </row>
    <row r="2" spans="1:6" s="265" customFormat="1" x14ac:dyDescent="0.25">
      <c r="B2" s="551" t="s">
        <v>987</v>
      </c>
      <c r="C2" s="551"/>
      <c r="D2" s="551"/>
      <c r="E2" s="551"/>
      <c r="F2" s="551"/>
    </row>
    <row r="3" spans="1:6" s="265" customFormat="1" x14ac:dyDescent="0.25">
      <c r="B3" s="120">
        <v>2013</v>
      </c>
      <c r="C3" s="120">
        <v>2013</v>
      </c>
      <c r="D3" s="120">
        <v>2014</v>
      </c>
      <c r="E3" s="398">
        <v>2013</v>
      </c>
      <c r="F3" s="398">
        <v>2014</v>
      </c>
    </row>
    <row r="4" spans="1:6" s="265" customFormat="1" x14ac:dyDescent="0.25">
      <c r="B4" s="85" t="s">
        <v>1050</v>
      </c>
      <c r="C4" s="85"/>
      <c r="D4" s="85" t="s">
        <v>1092</v>
      </c>
      <c r="E4" s="398" t="s">
        <v>1213</v>
      </c>
      <c r="F4" s="398" t="s">
        <v>1213</v>
      </c>
    </row>
    <row r="5" spans="1:6" s="265" customFormat="1" x14ac:dyDescent="0.25">
      <c r="A5" s="114" t="s">
        <v>1034</v>
      </c>
      <c r="B5" s="196">
        <f>B6+B15</f>
        <v>30027</v>
      </c>
      <c r="C5" s="196" t="s">
        <v>304</v>
      </c>
      <c r="D5" s="196">
        <f>D6</f>
        <v>31086.7</v>
      </c>
      <c r="E5" s="196">
        <f>E6+E15</f>
        <v>30140</v>
      </c>
      <c r="F5" s="196">
        <f>F6+F15</f>
        <v>29250</v>
      </c>
    </row>
    <row r="6" spans="1:6" s="265" customFormat="1" x14ac:dyDescent="0.25">
      <c r="A6" s="112" t="s">
        <v>340</v>
      </c>
      <c r="B6" s="198">
        <f>C59</f>
        <v>30027</v>
      </c>
      <c r="C6" s="197" t="s">
        <v>304</v>
      </c>
      <c r="D6" s="198">
        <f>B45</f>
        <v>31086.7</v>
      </c>
      <c r="E6" s="197">
        <f>B164*1000</f>
        <v>30140</v>
      </c>
      <c r="F6" s="197">
        <f>B114*1000</f>
        <v>29250</v>
      </c>
    </row>
    <row r="7" spans="1:6" s="265" customFormat="1" x14ac:dyDescent="0.25">
      <c r="A7" s="86" t="s">
        <v>341</v>
      </c>
      <c r="B7" s="197" t="s">
        <v>304</v>
      </c>
      <c r="C7" s="197" t="s">
        <v>304</v>
      </c>
      <c r="D7" s="197">
        <f>B47</f>
        <v>9220.5</v>
      </c>
      <c r="E7" s="197">
        <f>B165*1000</f>
        <v>8720</v>
      </c>
      <c r="F7" s="197">
        <f>B115*1000</f>
        <v>8580</v>
      </c>
    </row>
    <row r="8" spans="1:6" s="265" customFormat="1" x14ac:dyDescent="0.25">
      <c r="A8" s="86" t="s">
        <v>345</v>
      </c>
      <c r="B8" s="197" t="s">
        <v>304</v>
      </c>
      <c r="C8" s="197" t="s">
        <v>304</v>
      </c>
      <c r="D8" s="197">
        <f>B48</f>
        <v>20291.099999999999</v>
      </c>
      <c r="E8" s="197">
        <f>B166*1000</f>
        <v>20690</v>
      </c>
      <c r="F8" s="197">
        <f>B116*1000</f>
        <v>19750</v>
      </c>
    </row>
    <row r="9" spans="1:6" s="265" customFormat="1" x14ac:dyDescent="0.25">
      <c r="A9" s="111" t="s">
        <v>1046</v>
      </c>
      <c r="B9" s="197" t="s">
        <v>304</v>
      </c>
      <c r="C9" s="197" t="s">
        <v>304</v>
      </c>
      <c r="D9" s="197" t="s">
        <v>304</v>
      </c>
      <c r="E9" s="197" t="s">
        <v>304</v>
      </c>
      <c r="F9" s="197" t="s">
        <v>304</v>
      </c>
    </row>
    <row r="10" spans="1:6" s="265" customFormat="1" x14ac:dyDescent="0.25">
      <c r="A10" s="86" t="s">
        <v>996</v>
      </c>
      <c r="B10" s="197" t="s">
        <v>304</v>
      </c>
      <c r="C10" s="197" t="s">
        <v>304</v>
      </c>
      <c r="D10" s="197" t="s">
        <v>304</v>
      </c>
      <c r="E10" s="197">
        <f>B168*1000</f>
        <v>0</v>
      </c>
      <c r="F10" s="197">
        <f>B118*1000</f>
        <v>0</v>
      </c>
    </row>
    <row r="11" spans="1:6" s="265" customFormat="1" x14ac:dyDescent="0.25">
      <c r="A11" s="86" t="s">
        <v>342</v>
      </c>
      <c r="B11" s="197" t="s">
        <v>304</v>
      </c>
      <c r="C11" s="197" t="s">
        <v>304</v>
      </c>
      <c r="D11" s="197">
        <f>B49</f>
        <v>927.2</v>
      </c>
      <c r="E11" s="197">
        <f>B167*1000</f>
        <v>730</v>
      </c>
      <c r="F11" s="197">
        <f>B117*1000</f>
        <v>920</v>
      </c>
    </row>
    <row r="12" spans="1:6" s="265" customFormat="1" ht="15" customHeight="1" x14ac:dyDescent="0.25">
      <c r="A12" s="88" t="s">
        <v>1035</v>
      </c>
      <c r="B12" s="197" t="s">
        <v>304</v>
      </c>
      <c r="C12" s="197" t="s">
        <v>304</v>
      </c>
      <c r="D12" s="197" t="s">
        <v>304</v>
      </c>
      <c r="E12" s="197" t="s">
        <v>304</v>
      </c>
      <c r="F12" s="197" t="s">
        <v>304</v>
      </c>
    </row>
    <row r="13" spans="1:6" s="265" customFormat="1" x14ac:dyDescent="0.25">
      <c r="A13" s="89" t="s">
        <v>1036</v>
      </c>
      <c r="B13" s="197" t="s">
        <v>304</v>
      </c>
      <c r="C13" s="197" t="s">
        <v>304</v>
      </c>
      <c r="D13" s="197" t="s">
        <v>304</v>
      </c>
      <c r="E13" s="197" t="s">
        <v>304</v>
      </c>
      <c r="F13" s="197" t="s">
        <v>304</v>
      </c>
    </row>
    <row r="14" spans="1:6" s="265" customFormat="1" x14ac:dyDescent="0.25">
      <c r="A14" s="86" t="s">
        <v>343</v>
      </c>
      <c r="B14" s="197" t="s">
        <v>304</v>
      </c>
      <c r="C14" s="197" t="s">
        <v>304</v>
      </c>
      <c r="D14" s="197" t="s">
        <v>304</v>
      </c>
      <c r="E14" s="197">
        <f>B169*1000</f>
        <v>0</v>
      </c>
      <c r="F14" s="197">
        <f>B119*1000</f>
        <v>0</v>
      </c>
    </row>
    <row r="15" spans="1:6" s="265" customFormat="1" x14ac:dyDescent="0.25">
      <c r="A15" s="112" t="s">
        <v>344</v>
      </c>
      <c r="B15" s="198">
        <f>B59</f>
        <v>0</v>
      </c>
      <c r="C15" s="197" t="s">
        <v>304</v>
      </c>
      <c r="D15" s="198" t="s">
        <v>304</v>
      </c>
      <c r="E15" s="197">
        <f>B163*1000</f>
        <v>0</v>
      </c>
      <c r="F15" s="197">
        <f>B113*1000</f>
        <v>0</v>
      </c>
    </row>
    <row r="16" spans="1:6" s="265" customFormat="1" x14ac:dyDescent="0.25">
      <c r="A16" s="113" t="s">
        <v>1030</v>
      </c>
      <c r="B16" s="199">
        <f>B17+B21+B24</f>
        <v>5786</v>
      </c>
      <c r="C16" s="199" t="s">
        <v>304</v>
      </c>
      <c r="D16" s="199">
        <f>B53+D17</f>
        <v>6394.9</v>
      </c>
      <c r="E16" s="199">
        <f>(B170+B176)*1000</f>
        <v>5580</v>
      </c>
      <c r="F16" s="199">
        <f>(B120+B126)*1000</f>
        <v>6529.9999999999991</v>
      </c>
    </row>
    <row r="17" spans="1:6" s="265" customFormat="1" x14ac:dyDescent="0.25">
      <c r="A17" s="112" t="s">
        <v>339</v>
      </c>
      <c r="B17" s="198">
        <f>C61</f>
        <v>2355</v>
      </c>
      <c r="C17" s="197" t="s">
        <v>304</v>
      </c>
      <c r="D17" s="198">
        <f>B50</f>
        <v>2207.6999999999998</v>
      </c>
      <c r="E17" s="197">
        <f>B176*1000</f>
        <v>2340</v>
      </c>
      <c r="F17" s="197">
        <f>B126*1000</f>
        <v>2360</v>
      </c>
    </row>
    <row r="18" spans="1:6" s="265" customFormat="1" ht="15" customHeight="1" x14ac:dyDescent="0.25">
      <c r="A18" s="277" t="s">
        <v>1028</v>
      </c>
      <c r="B18" s="197" t="s">
        <v>304</v>
      </c>
      <c r="C18" s="197" t="s">
        <v>304</v>
      </c>
      <c r="D18" s="197" t="s">
        <v>304</v>
      </c>
      <c r="E18" s="197" t="s">
        <v>304</v>
      </c>
      <c r="F18" s="197" t="s">
        <v>304</v>
      </c>
    </row>
    <row r="19" spans="1:6" s="265" customFormat="1" ht="30" x14ac:dyDescent="0.25">
      <c r="A19" s="88" t="s">
        <v>1033</v>
      </c>
      <c r="B19" s="197" t="s">
        <v>304</v>
      </c>
      <c r="C19" s="197" t="s">
        <v>304</v>
      </c>
      <c r="D19" s="197">
        <f>B51</f>
        <v>1330</v>
      </c>
      <c r="E19" s="197" t="s">
        <v>304</v>
      </c>
      <c r="F19" s="197" t="s">
        <v>304</v>
      </c>
    </row>
    <row r="20" spans="1:6" s="265" customFormat="1" x14ac:dyDescent="0.25">
      <c r="A20" s="88" t="s">
        <v>396</v>
      </c>
      <c r="B20" s="197" t="s">
        <v>304</v>
      </c>
      <c r="C20" s="197" t="s">
        <v>304</v>
      </c>
      <c r="D20" s="197" t="s">
        <v>304</v>
      </c>
      <c r="E20" s="197" t="s">
        <v>304</v>
      </c>
      <c r="F20" s="197" t="s">
        <v>304</v>
      </c>
    </row>
    <row r="21" spans="1:6" s="265" customFormat="1" x14ac:dyDescent="0.25">
      <c r="A21" s="88" t="s">
        <v>46</v>
      </c>
      <c r="B21" s="197">
        <f>C62</f>
        <v>3429</v>
      </c>
      <c r="C21" s="197" t="s">
        <v>304</v>
      </c>
      <c r="D21" s="197">
        <f>B54</f>
        <v>3866</v>
      </c>
      <c r="E21" s="197">
        <f>B171*1000</f>
        <v>2910</v>
      </c>
      <c r="F21" s="197">
        <f>B121*1000</f>
        <v>3440</v>
      </c>
    </row>
    <row r="22" spans="1:6" s="265" customFormat="1" x14ac:dyDescent="0.25">
      <c r="A22" s="88" t="s">
        <v>1032</v>
      </c>
      <c r="B22" s="197" t="s">
        <v>304</v>
      </c>
      <c r="C22" s="197" t="s">
        <v>304</v>
      </c>
      <c r="D22" s="197" t="s">
        <v>304</v>
      </c>
      <c r="E22" s="197">
        <f>B172*1000</f>
        <v>2910</v>
      </c>
      <c r="F22" s="197">
        <f>B122*1000</f>
        <v>3440</v>
      </c>
    </row>
    <row r="23" spans="1:6" s="265" customFormat="1" x14ac:dyDescent="0.25">
      <c r="A23" s="88" t="s">
        <v>1031</v>
      </c>
      <c r="B23" s="197" t="s">
        <v>304</v>
      </c>
      <c r="C23" s="197" t="s">
        <v>304</v>
      </c>
      <c r="D23" s="197" t="s">
        <v>304</v>
      </c>
      <c r="E23" s="197">
        <f>B173*1000</f>
        <v>0</v>
      </c>
      <c r="F23" s="197">
        <f>B123*1000</f>
        <v>0</v>
      </c>
    </row>
    <row r="24" spans="1:6" s="265" customFormat="1" x14ac:dyDescent="0.25">
      <c r="A24" s="88" t="s">
        <v>2</v>
      </c>
      <c r="B24" s="197">
        <f>B25</f>
        <v>2</v>
      </c>
      <c r="C24" s="197" t="s">
        <v>304</v>
      </c>
      <c r="D24" s="197" t="s">
        <v>304</v>
      </c>
      <c r="E24" s="197">
        <f>B174*1000</f>
        <v>0</v>
      </c>
      <c r="F24" s="197">
        <f>B124*1000</f>
        <v>0</v>
      </c>
    </row>
    <row r="25" spans="1:6" s="265" customFormat="1" x14ac:dyDescent="0.25">
      <c r="A25" s="88" t="s">
        <v>1048</v>
      </c>
      <c r="B25" s="197">
        <f>C63</f>
        <v>2</v>
      </c>
      <c r="C25" s="197" t="s">
        <v>304</v>
      </c>
      <c r="D25" s="197" t="s">
        <v>304</v>
      </c>
      <c r="E25" s="197" t="s">
        <v>304</v>
      </c>
      <c r="F25" s="197" t="s">
        <v>304</v>
      </c>
    </row>
    <row r="26" spans="1:6" s="265" customFormat="1" x14ac:dyDescent="0.25">
      <c r="A26" s="88" t="s">
        <v>1049</v>
      </c>
      <c r="B26" s="197" t="s">
        <v>304</v>
      </c>
      <c r="C26" s="197" t="s">
        <v>304</v>
      </c>
      <c r="D26" s="197" t="s">
        <v>304</v>
      </c>
      <c r="E26" s="197" t="s">
        <v>304</v>
      </c>
      <c r="F26" s="197" t="s">
        <v>304</v>
      </c>
    </row>
    <row r="27" spans="1:6" s="265" customFormat="1" x14ac:dyDescent="0.25">
      <c r="A27" s="88" t="s">
        <v>49</v>
      </c>
      <c r="B27" s="197" t="s">
        <v>304</v>
      </c>
      <c r="C27" s="197" t="s">
        <v>304</v>
      </c>
      <c r="D27" s="197" t="s">
        <v>304</v>
      </c>
      <c r="E27" s="197" t="s">
        <v>304</v>
      </c>
      <c r="F27" s="197" t="s">
        <v>304</v>
      </c>
    </row>
    <row r="28" spans="1:6" s="265" customFormat="1" ht="30" x14ac:dyDescent="0.25">
      <c r="A28" s="88" t="s">
        <v>1079</v>
      </c>
      <c r="B28" s="197" t="s">
        <v>304</v>
      </c>
      <c r="C28" s="197" t="s">
        <v>304</v>
      </c>
      <c r="D28" s="197" t="s">
        <v>304</v>
      </c>
      <c r="E28" s="197" t="s">
        <v>304</v>
      </c>
      <c r="F28" s="197" t="s">
        <v>304</v>
      </c>
    </row>
    <row r="29" spans="1:6" s="265" customFormat="1" x14ac:dyDescent="0.25">
      <c r="A29" s="88" t="s">
        <v>1066</v>
      </c>
      <c r="B29" s="197" t="s">
        <v>304</v>
      </c>
      <c r="C29" s="197" t="s">
        <v>304</v>
      </c>
      <c r="D29" s="197" t="s">
        <v>304</v>
      </c>
      <c r="E29" s="197">
        <f>E30</f>
        <v>330</v>
      </c>
      <c r="F29" s="197">
        <f>F30</f>
        <v>720</v>
      </c>
    </row>
    <row r="30" spans="1:6" s="265" customFormat="1" x14ac:dyDescent="0.25">
      <c r="A30" s="164" t="s">
        <v>1067</v>
      </c>
      <c r="B30" s="197" t="s">
        <v>304</v>
      </c>
      <c r="C30" s="197" t="s">
        <v>304</v>
      </c>
      <c r="D30" s="197" t="s">
        <v>304</v>
      </c>
      <c r="E30" s="197">
        <f>B175*1000</f>
        <v>330</v>
      </c>
      <c r="F30" s="197">
        <f>B125*1000</f>
        <v>720</v>
      </c>
    </row>
    <row r="31" spans="1:6" s="265" customFormat="1" x14ac:dyDescent="0.25">
      <c r="A31" s="164" t="s">
        <v>1068</v>
      </c>
      <c r="B31" s="197" t="s">
        <v>304</v>
      </c>
      <c r="C31" s="197" t="s">
        <v>304</v>
      </c>
      <c r="D31" s="197" t="s">
        <v>304</v>
      </c>
      <c r="E31" s="197" t="s">
        <v>304</v>
      </c>
      <c r="F31" s="197" t="s">
        <v>304</v>
      </c>
    </row>
    <row r="32" spans="1:6" s="265" customFormat="1" ht="30" x14ac:dyDescent="0.25">
      <c r="A32" s="164" t="s">
        <v>1069</v>
      </c>
      <c r="B32" s="197" t="s">
        <v>304</v>
      </c>
      <c r="C32" s="197" t="s">
        <v>304</v>
      </c>
      <c r="D32" s="197" t="s">
        <v>304</v>
      </c>
      <c r="E32" s="197" t="s">
        <v>304</v>
      </c>
      <c r="F32" s="197" t="s">
        <v>304</v>
      </c>
    </row>
    <row r="33" spans="1:8" s="265" customFormat="1" x14ac:dyDescent="0.25">
      <c r="A33" s="164" t="s">
        <v>1070</v>
      </c>
      <c r="B33" s="197" t="s">
        <v>304</v>
      </c>
      <c r="C33" s="197" t="s">
        <v>304</v>
      </c>
      <c r="D33" s="197" t="s">
        <v>304</v>
      </c>
      <c r="E33" s="197" t="s">
        <v>304</v>
      </c>
      <c r="F33" s="197" t="s">
        <v>304</v>
      </c>
    </row>
    <row r="34" spans="1:8" s="265" customFormat="1" x14ac:dyDescent="0.25">
      <c r="A34" s="121" t="s">
        <v>1047</v>
      </c>
      <c r="B34" s="200">
        <f>C67</f>
        <v>2</v>
      </c>
      <c r="C34" s="200" t="s">
        <v>304</v>
      </c>
      <c r="D34" s="200">
        <f>B52</f>
        <v>1871.5</v>
      </c>
      <c r="E34" s="200" t="s">
        <v>304</v>
      </c>
      <c r="F34" s="200" t="s">
        <v>304</v>
      </c>
    </row>
    <row r="35" spans="1:8" s="265" customFormat="1" x14ac:dyDescent="0.25">
      <c r="A35" s="88" t="s">
        <v>30</v>
      </c>
      <c r="B35" s="197">
        <f>B16+B5+B34</f>
        <v>35815</v>
      </c>
      <c r="C35" s="197" t="s">
        <v>304</v>
      </c>
      <c r="D35" s="197">
        <f>D34+D16+D5</f>
        <v>39353.1</v>
      </c>
      <c r="E35" s="197">
        <f>B179*1000</f>
        <v>35720</v>
      </c>
      <c r="F35" s="197">
        <f>B129*1000</f>
        <v>35780</v>
      </c>
    </row>
    <row r="36" spans="1:8" s="265" customFormat="1" x14ac:dyDescent="0.25"/>
    <row r="37" spans="1:8" s="265" customFormat="1" x14ac:dyDescent="0.25"/>
    <row r="38" spans="1:8" s="265" customFormat="1" x14ac:dyDescent="0.25"/>
    <row r="39" spans="1:8" s="110" customFormat="1" ht="15.75" thickBot="1" x14ac:dyDescent="0.3"/>
    <row r="40" spans="1:8" ht="15.75" thickTop="1" x14ac:dyDescent="0.25"/>
    <row r="41" spans="1:8" ht="15.75" x14ac:dyDescent="0.25">
      <c r="A41" s="447" t="s">
        <v>1137</v>
      </c>
    </row>
    <row r="42" spans="1:8" x14ac:dyDescent="0.25">
      <c r="A42" s="264" t="s">
        <v>1091</v>
      </c>
    </row>
    <row r="43" spans="1:8" x14ac:dyDescent="0.25">
      <c r="A43" s="278" t="s">
        <v>386</v>
      </c>
      <c r="B43" s="279" t="s">
        <v>387</v>
      </c>
      <c r="C43" s="278" t="s">
        <v>395</v>
      </c>
    </row>
    <row r="44" spans="1:8" x14ac:dyDescent="0.25">
      <c r="A44" s="280" t="s">
        <v>375</v>
      </c>
      <c r="B44" s="281">
        <v>39353</v>
      </c>
      <c r="C44" s="278" t="s">
        <v>394</v>
      </c>
      <c r="H44" s="1" t="s">
        <v>388</v>
      </c>
    </row>
    <row r="45" spans="1:8" ht="30" x14ac:dyDescent="0.25">
      <c r="A45" s="280" t="s">
        <v>376</v>
      </c>
      <c r="B45" s="281">
        <v>31086.7</v>
      </c>
      <c r="C45" s="278" t="s">
        <v>389</v>
      </c>
    </row>
    <row r="46" spans="1:8" x14ac:dyDescent="0.25">
      <c r="A46" s="280" t="s">
        <v>377</v>
      </c>
      <c r="B46" s="281"/>
      <c r="C46" s="278" t="s">
        <v>390</v>
      </c>
    </row>
    <row r="47" spans="1:8" x14ac:dyDescent="0.25">
      <c r="A47" s="280" t="s">
        <v>378</v>
      </c>
      <c r="B47" s="281">
        <v>9220.5</v>
      </c>
      <c r="C47" s="278" t="s">
        <v>23</v>
      </c>
    </row>
    <row r="48" spans="1:8" x14ac:dyDescent="0.25">
      <c r="A48" s="280" t="s">
        <v>379</v>
      </c>
      <c r="B48" s="281">
        <v>20291.099999999999</v>
      </c>
      <c r="C48" s="278" t="s">
        <v>22</v>
      </c>
    </row>
    <row r="49" spans="1:3" x14ac:dyDescent="0.25">
      <c r="A49" s="280" t="s">
        <v>380</v>
      </c>
      <c r="B49" s="281">
        <v>927.2</v>
      </c>
      <c r="C49" s="278" t="s">
        <v>391</v>
      </c>
    </row>
    <row r="50" spans="1:3" ht="30" x14ac:dyDescent="0.25">
      <c r="A50" s="280" t="s">
        <v>381</v>
      </c>
      <c r="B50" s="281">
        <v>2207.6999999999998</v>
      </c>
      <c r="C50" s="278" t="s">
        <v>258</v>
      </c>
    </row>
    <row r="51" spans="1:3" ht="30" x14ac:dyDescent="0.25">
      <c r="A51" s="280" t="s">
        <v>382</v>
      </c>
      <c r="B51" s="281">
        <v>1330</v>
      </c>
      <c r="C51" s="278" t="s">
        <v>392</v>
      </c>
    </row>
    <row r="52" spans="1:3" ht="30" x14ac:dyDescent="0.25">
      <c r="A52" s="280" t="s">
        <v>383</v>
      </c>
      <c r="B52" s="281">
        <v>1871.5</v>
      </c>
      <c r="C52" s="278" t="s">
        <v>393</v>
      </c>
    </row>
    <row r="53" spans="1:3" ht="30" x14ac:dyDescent="0.25">
      <c r="A53" s="280" t="s">
        <v>384</v>
      </c>
      <c r="B53" s="281">
        <v>4187.2</v>
      </c>
      <c r="C53" s="278" t="s">
        <v>397</v>
      </c>
    </row>
    <row r="54" spans="1:3" ht="31.5" customHeight="1" x14ac:dyDescent="0.25">
      <c r="A54" s="280" t="s">
        <v>385</v>
      </c>
      <c r="B54" s="281">
        <v>3866</v>
      </c>
      <c r="C54" s="278" t="s">
        <v>46</v>
      </c>
    </row>
    <row r="55" spans="1:3" s="265" customFormat="1" x14ac:dyDescent="0.25">
      <c r="A55" s="109" t="s">
        <v>1090</v>
      </c>
    </row>
    <row r="56" spans="1:3" s="265" customFormat="1" x14ac:dyDescent="0.25"/>
    <row r="57" spans="1:3" ht="15.75" x14ac:dyDescent="0.25">
      <c r="B57" s="78"/>
      <c r="C57" s="78">
        <v>2013</v>
      </c>
    </row>
    <row r="58" spans="1:3" x14ac:dyDescent="0.25">
      <c r="A58" s="74" t="s">
        <v>271</v>
      </c>
      <c r="B58" s="76"/>
      <c r="C58" s="76">
        <v>35815</v>
      </c>
    </row>
    <row r="59" spans="1:3" x14ac:dyDescent="0.25">
      <c r="A59" s="75" t="s">
        <v>272</v>
      </c>
      <c r="B59" s="77"/>
      <c r="C59" s="77">
        <v>30027</v>
      </c>
    </row>
    <row r="60" spans="1:3" x14ac:dyDescent="0.25">
      <c r="A60" s="75" t="s">
        <v>1</v>
      </c>
      <c r="B60" s="77"/>
      <c r="C60" s="77">
        <v>0</v>
      </c>
    </row>
    <row r="61" spans="1:3" x14ac:dyDescent="0.25">
      <c r="A61" s="75" t="s">
        <v>258</v>
      </c>
      <c r="B61" s="77"/>
      <c r="C61" s="77">
        <v>2355</v>
      </c>
    </row>
    <row r="62" spans="1:3" x14ac:dyDescent="0.25">
      <c r="A62" s="75" t="s">
        <v>46</v>
      </c>
      <c r="B62" s="77"/>
      <c r="C62" s="77">
        <v>3429</v>
      </c>
    </row>
    <row r="63" spans="1:3" x14ac:dyDescent="0.25">
      <c r="A63" s="75" t="s">
        <v>273</v>
      </c>
      <c r="B63" s="77"/>
      <c r="C63" s="77">
        <v>2</v>
      </c>
    </row>
    <row r="64" spans="1:3" x14ac:dyDescent="0.25">
      <c r="A64" s="75" t="s">
        <v>274</v>
      </c>
      <c r="B64" s="77"/>
      <c r="C64" s="77">
        <v>0</v>
      </c>
    </row>
    <row r="65" spans="1:3" x14ac:dyDescent="0.25">
      <c r="A65" s="75" t="s">
        <v>275</v>
      </c>
      <c r="B65" s="77"/>
      <c r="C65" s="77">
        <v>0</v>
      </c>
    </row>
    <row r="66" spans="1:3" x14ac:dyDescent="0.25">
      <c r="A66" s="75" t="s">
        <v>276</v>
      </c>
      <c r="B66" s="77"/>
      <c r="C66" s="77">
        <v>0</v>
      </c>
    </row>
    <row r="67" spans="1:3" x14ac:dyDescent="0.25">
      <c r="A67" s="75" t="s">
        <v>277</v>
      </c>
      <c r="B67" s="77"/>
      <c r="C67" s="77">
        <v>2</v>
      </c>
    </row>
    <row r="68" spans="1:3" x14ac:dyDescent="0.25">
      <c r="A68" s="109" t="s">
        <v>1039</v>
      </c>
    </row>
    <row r="71" spans="1:3" ht="18.75" x14ac:dyDescent="0.3">
      <c r="A71" s="276" t="s">
        <v>1139</v>
      </c>
    </row>
    <row r="72" spans="1:3" ht="317.25" customHeight="1" x14ac:dyDescent="0.25">
      <c r="A72" s="480" t="s">
        <v>1138</v>
      </c>
      <c r="B72" s="480"/>
      <c r="C72" s="480"/>
    </row>
    <row r="100" spans="1:11" ht="15.75" x14ac:dyDescent="0.25">
      <c r="A100" s="412" t="s">
        <v>1164</v>
      </c>
      <c r="B100" s="412"/>
      <c r="C100" s="412"/>
      <c r="D100" s="412"/>
      <c r="E100" s="412"/>
      <c r="F100" s="412"/>
      <c r="G100" s="412"/>
      <c r="H100" s="412"/>
      <c r="I100" s="412"/>
      <c r="J100" s="412"/>
      <c r="K100" s="412"/>
    </row>
    <row r="101" spans="1:11" x14ac:dyDescent="0.25">
      <c r="A101" s="403"/>
      <c r="B101" s="403"/>
      <c r="C101" s="403"/>
      <c r="D101" s="403"/>
      <c r="E101" s="403"/>
      <c r="F101" s="403"/>
      <c r="G101" s="403"/>
      <c r="H101" s="403"/>
      <c r="I101" s="403"/>
      <c r="J101" s="403"/>
      <c r="K101" s="403"/>
    </row>
    <row r="102" spans="1:11" x14ac:dyDescent="0.25">
      <c r="A102" s="413" t="s">
        <v>1165</v>
      </c>
      <c r="B102" s="414" t="s">
        <v>1254</v>
      </c>
      <c r="C102" s="403"/>
      <c r="D102" s="403"/>
      <c r="E102" s="403"/>
      <c r="F102" s="403"/>
      <c r="G102" s="403"/>
      <c r="H102" s="403"/>
      <c r="I102" s="403"/>
      <c r="J102" s="403"/>
      <c r="K102" s="403"/>
    </row>
    <row r="103" spans="1:11" x14ac:dyDescent="0.25">
      <c r="A103" s="413" t="s">
        <v>1167</v>
      </c>
      <c r="B103" s="414">
        <v>100</v>
      </c>
      <c r="C103" s="403"/>
      <c r="D103" s="403"/>
      <c r="E103" s="403"/>
      <c r="F103" s="403"/>
      <c r="G103" s="403"/>
      <c r="H103" s="403"/>
      <c r="I103" s="403"/>
      <c r="J103" s="403"/>
      <c r="K103" s="403"/>
    </row>
    <row r="104" spans="1:11" x14ac:dyDescent="0.25">
      <c r="A104" s="413" t="s">
        <v>1168</v>
      </c>
      <c r="B104" s="414" t="s">
        <v>1169</v>
      </c>
      <c r="C104" s="403"/>
      <c r="D104" s="403"/>
      <c r="E104" s="403"/>
      <c r="F104" s="403"/>
      <c r="G104" s="403"/>
      <c r="H104" s="403"/>
      <c r="I104" s="403"/>
      <c r="J104" s="403"/>
      <c r="K104" s="403"/>
    </row>
    <row r="105" spans="1:11" x14ac:dyDescent="0.25">
      <c r="A105" s="413" t="s">
        <v>1170</v>
      </c>
      <c r="B105" s="414" t="s">
        <v>1255</v>
      </c>
      <c r="C105" s="403"/>
      <c r="D105" s="403"/>
      <c r="E105" s="403"/>
      <c r="F105" s="403"/>
      <c r="G105" s="403"/>
      <c r="H105" s="403"/>
      <c r="I105" s="403"/>
      <c r="J105" s="403"/>
      <c r="K105" s="403"/>
    </row>
    <row r="106" spans="1:11" x14ac:dyDescent="0.25">
      <c r="A106" s="413" t="s">
        <v>1172</v>
      </c>
      <c r="B106" s="414" t="s">
        <v>1256</v>
      </c>
      <c r="C106" s="403"/>
      <c r="D106" s="403"/>
      <c r="E106" s="403"/>
      <c r="F106" s="403"/>
      <c r="G106" s="403"/>
      <c r="H106" s="403"/>
      <c r="I106" s="403"/>
      <c r="J106" s="403"/>
      <c r="K106" s="403"/>
    </row>
    <row r="107" spans="1:11" x14ac:dyDescent="0.25">
      <c r="A107" s="403"/>
      <c r="B107" s="403"/>
      <c r="C107" s="403"/>
      <c r="D107" s="403"/>
      <c r="E107" s="403"/>
      <c r="F107" s="403"/>
      <c r="G107" s="403"/>
      <c r="H107" s="403"/>
      <c r="I107" s="403"/>
      <c r="J107" s="403"/>
      <c r="K107" s="403"/>
    </row>
    <row r="108" spans="1:11" x14ac:dyDescent="0.25">
      <c r="A108" s="403"/>
      <c r="B108" s="403"/>
      <c r="C108" s="403"/>
      <c r="D108" s="403"/>
      <c r="E108" s="403"/>
      <c r="F108" s="403"/>
      <c r="G108" s="403"/>
      <c r="H108" s="403"/>
      <c r="I108" s="403"/>
      <c r="J108" s="403"/>
      <c r="K108" s="403"/>
    </row>
    <row r="109" spans="1:11" x14ac:dyDescent="0.25">
      <c r="A109" s="415" t="s">
        <v>1174</v>
      </c>
      <c r="B109" s="415"/>
      <c r="C109" s="415"/>
      <c r="D109" s="415"/>
      <c r="E109" s="415"/>
      <c r="F109" s="415"/>
      <c r="G109" s="415"/>
      <c r="H109" s="415"/>
      <c r="I109" s="415"/>
      <c r="J109" s="415"/>
      <c r="K109" s="415"/>
    </row>
    <row r="110" spans="1:11" x14ac:dyDescent="0.25">
      <c r="A110" s="403"/>
      <c r="B110" s="403"/>
      <c r="C110" s="403"/>
      <c r="D110" s="403"/>
      <c r="E110" s="403"/>
      <c r="F110" s="403"/>
      <c r="G110" s="403"/>
      <c r="H110" s="403"/>
      <c r="I110" s="403"/>
      <c r="J110" s="403"/>
      <c r="K110" s="403"/>
    </row>
    <row r="111" spans="1:11" x14ac:dyDescent="0.25">
      <c r="A111" s="416"/>
      <c r="B111" s="416">
        <v>2014</v>
      </c>
      <c r="C111" s="416"/>
      <c r="D111" s="416">
        <v>2015</v>
      </c>
      <c r="E111" s="416"/>
      <c r="F111" s="416">
        <v>2016</v>
      </c>
      <c r="G111" s="416"/>
      <c r="H111" s="416">
        <v>2020</v>
      </c>
      <c r="I111" s="416"/>
      <c r="J111" s="416">
        <v>2025</v>
      </c>
      <c r="K111" s="416"/>
    </row>
    <row r="112" spans="1:11" x14ac:dyDescent="0.25">
      <c r="A112" s="416" t="s">
        <v>1175</v>
      </c>
      <c r="B112" s="416" t="s">
        <v>1176</v>
      </c>
      <c r="C112" s="416" t="s">
        <v>1177</v>
      </c>
      <c r="D112" s="416" t="s">
        <v>1178</v>
      </c>
      <c r="E112" s="416" t="s">
        <v>1179</v>
      </c>
      <c r="F112" s="416" t="s">
        <v>1180</v>
      </c>
      <c r="G112" s="416" t="s">
        <v>1181</v>
      </c>
      <c r="H112" s="416" t="s">
        <v>1182</v>
      </c>
      <c r="I112" s="416" t="s">
        <v>1183</v>
      </c>
      <c r="J112" s="416" t="s">
        <v>1184</v>
      </c>
      <c r="K112" s="416" t="s">
        <v>1185</v>
      </c>
    </row>
    <row r="113" spans="1:11" x14ac:dyDescent="0.25">
      <c r="A113" s="409" t="s">
        <v>1186</v>
      </c>
      <c r="B113" s="410">
        <v>0</v>
      </c>
      <c r="C113" s="410">
        <v>0</v>
      </c>
      <c r="D113" s="410">
        <v>0</v>
      </c>
      <c r="E113" s="410">
        <v>0</v>
      </c>
      <c r="F113" s="410">
        <v>0</v>
      </c>
      <c r="G113" s="410">
        <v>0</v>
      </c>
      <c r="H113" s="410">
        <v>0</v>
      </c>
      <c r="I113" s="410">
        <v>0</v>
      </c>
      <c r="J113" s="411">
        <v>1.5</v>
      </c>
      <c r="K113" s="411">
        <v>1.5</v>
      </c>
    </row>
    <row r="114" spans="1:11" x14ac:dyDescent="0.25">
      <c r="A114" s="409" t="s">
        <v>1187</v>
      </c>
      <c r="B114" s="411">
        <v>29.25</v>
      </c>
      <c r="C114" s="411">
        <v>29.26</v>
      </c>
      <c r="D114" s="411">
        <v>29.21</v>
      </c>
      <c r="E114" s="411">
        <v>29.22</v>
      </c>
      <c r="F114" s="411">
        <v>28.36</v>
      </c>
      <c r="G114" s="411">
        <v>28.37</v>
      </c>
      <c r="H114" s="411">
        <v>29.92</v>
      </c>
      <c r="I114" s="411">
        <v>29.93</v>
      </c>
      <c r="J114" s="411">
        <v>30.28</v>
      </c>
      <c r="K114" s="411">
        <v>30.3</v>
      </c>
    </row>
    <row r="115" spans="1:11" x14ac:dyDescent="0.25">
      <c r="A115" s="409" t="s">
        <v>1188</v>
      </c>
      <c r="B115" s="411">
        <v>8.58</v>
      </c>
      <c r="C115" s="411">
        <v>8.58</v>
      </c>
      <c r="D115" s="411">
        <v>8.64</v>
      </c>
      <c r="E115" s="411">
        <v>8.64</v>
      </c>
      <c r="F115" s="411">
        <v>7.97</v>
      </c>
      <c r="G115" s="411">
        <v>7.97</v>
      </c>
      <c r="H115" s="411">
        <v>7.34</v>
      </c>
      <c r="I115" s="411">
        <v>7.34</v>
      </c>
      <c r="J115" s="411">
        <v>7.34</v>
      </c>
      <c r="K115" s="411">
        <v>7.34</v>
      </c>
    </row>
    <row r="116" spans="1:11" x14ac:dyDescent="0.25">
      <c r="A116" s="409" t="s">
        <v>1189</v>
      </c>
      <c r="B116" s="411">
        <v>19.75</v>
      </c>
      <c r="C116" s="411">
        <v>19.760000000000002</v>
      </c>
      <c r="D116" s="411">
        <v>19.48</v>
      </c>
      <c r="E116" s="411">
        <v>19.489999999999998</v>
      </c>
      <c r="F116" s="411">
        <v>18.13</v>
      </c>
      <c r="G116" s="411">
        <v>18.14</v>
      </c>
      <c r="H116" s="411">
        <v>20.18</v>
      </c>
      <c r="I116" s="411">
        <v>20.190000000000001</v>
      </c>
      <c r="J116" s="411">
        <v>20.350000000000001</v>
      </c>
      <c r="K116" s="411">
        <v>20.37</v>
      </c>
    </row>
    <row r="117" spans="1:11" x14ac:dyDescent="0.25">
      <c r="A117" s="409" t="s">
        <v>391</v>
      </c>
      <c r="B117" s="411">
        <v>0.92</v>
      </c>
      <c r="C117" s="411">
        <v>0.92</v>
      </c>
      <c r="D117" s="411">
        <v>1.0900000000000001</v>
      </c>
      <c r="E117" s="411">
        <v>1.0900000000000001</v>
      </c>
      <c r="F117" s="411">
        <v>2.2599999999999998</v>
      </c>
      <c r="G117" s="411">
        <v>2.2599999999999998</v>
      </c>
      <c r="H117" s="411">
        <v>2.39</v>
      </c>
      <c r="I117" s="411">
        <v>2.39</v>
      </c>
      <c r="J117" s="411">
        <v>2.59</v>
      </c>
      <c r="K117" s="411">
        <v>2.59</v>
      </c>
    </row>
    <row r="118" spans="1:11" x14ac:dyDescent="0.25">
      <c r="A118" s="409" t="s">
        <v>1190</v>
      </c>
      <c r="B118" s="410">
        <v>0</v>
      </c>
      <c r="C118" s="410">
        <v>0</v>
      </c>
      <c r="D118" s="410">
        <v>0</v>
      </c>
      <c r="E118" s="410">
        <v>0</v>
      </c>
      <c r="F118" s="410">
        <v>0</v>
      </c>
      <c r="G118" s="410">
        <v>0</v>
      </c>
      <c r="H118" s="410">
        <v>0</v>
      </c>
      <c r="I118" s="410">
        <v>0</v>
      </c>
      <c r="J118" s="410">
        <v>0</v>
      </c>
      <c r="K118" s="410">
        <v>0</v>
      </c>
    </row>
    <row r="119" spans="1:11" x14ac:dyDescent="0.25">
      <c r="A119" s="409" t="s">
        <v>1191</v>
      </c>
      <c r="B119" s="410">
        <v>0</v>
      </c>
      <c r="C119" s="410">
        <v>0</v>
      </c>
      <c r="D119" s="410">
        <v>0</v>
      </c>
      <c r="E119" s="410">
        <v>0</v>
      </c>
      <c r="F119" s="410">
        <v>0</v>
      </c>
      <c r="G119" s="410">
        <v>0</v>
      </c>
      <c r="H119" s="410">
        <v>0</v>
      </c>
      <c r="I119" s="410">
        <v>0</v>
      </c>
      <c r="J119" s="410">
        <v>0</v>
      </c>
      <c r="K119" s="410">
        <v>0</v>
      </c>
    </row>
    <row r="120" spans="1:11" ht="38.25" x14ac:dyDescent="0.25">
      <c r="A120" s="409" t="s">
        <v>1192</v>
      </c>
      <c r="B120" s="411">
        <v>4.17</v>
      </c>
      <c r="C120" s="411">
        <v>4.3600000000000003</v>
      </c>
      <c r="D120" s="411">
        <v>4.55</v>
      </c>
      <c r="E120" s="411">
        <v>4.75</v>
      </c>
      <c r="F120" s="411">
        <v>4.95</v>
      </c>
      <c r="G120" s="411">
        <v>5.17</v>
      </c>
      <c r="H120" s="411">
        <v>6.95</v>
      </c>
      <c r="I120" s="411">
        <v>7.61</v>
      </c>
      <c r="J120" s="411">
        <v>9.07</v>
      </c>
      <c r="K120" s="411">
        <v>9.6300000000000008</v>
      </c>
    </row>
    <row r="121" spans="1:11" x14ac:dyDescent="0.25">
      <c r="A121" s="409" t="s">
        <v>46</v>
      </c>
      <c r="B121" s="411">
        <v>3.44</v>
      </c>
      <c r="C121" s="411">
        <v>3.63</v>
      </c>
      <c r="D121" s="411">
        <v>3.82</v>
      </c>
      <c r="E121" s="411">
        <v>4.01</v>
      </c>
      <c r="F121" s="411">
        <v>4.2</v>
      </c>
      <c r="G121" s="411">
        <v>4.3899999999999997</v>
      </c>
      <c r="H121" s="411">
        <v>5.88</v>
      </c>
      <c r="I121" s="411">
        <v>6.52</v>
      </c>
      <c r="J121" s="411">
        <v>7.85</v>
      </c>
      <c r="K121" s="411">
        <v>8.4</v>
      </c>
    </row>
    <row r="122" spans="1:11" x14ac:dyDescent="0.25">
      <c r="A122" s="409" t="s">
        <v>1193</v>
      </c>
      <c r="B122" s="411">
        <v>3.44</v>
      </c>
      <c r="C122" s="411">
        <v>3.63</v>
      </c>
      <c r="D122" s="411">
        <v>3.82</v>
      </c>
      <c r="E122" s="411">
        <v>4.01</v>
      </c>
      <c r="F122" s="411">
        <v>4.2</v>
      </c>
      <c r="G122" s="411">
        <v>4.3899999999999997</v>
      </c>
      <c r="H122" s="411">
        <v>5.73</v>
      </c>
      <c r="I122" s="411">
        <v>5.92</v>
      </c>
      <c r="J122" s="411">
        <v>6.15</v>
      </c>
      <c r="K122" s="411">
        <v>6.15</v>
      </c>
    </row>
    <row r="123" spans="1:11" x14ac:dyDescent="0.25">
      <c r="A123" s="409" t="s">
        <v>1194</v>
      </c>
      <c r="B123" s="410">
        <v>0</v>
      </c>
      <c r="C123" s="410">
        <v>0</v>
      </c>
      <c r="D123" s="410">
        <v>0</v>
      </c>
      <c r="E123" s="410">
        <v>0</v>
      </c>
      <c r="F123" s="410">
        <v>0</v>
      </c>
      <c r="G123" s="410">
        <v>0</v>
      </c>
      <c r="H123" s="411">
        <v>0.15</v>
      </c>
      <c r="I123" s="411">
        <v>0.6</v>
      </c>
      <c r="J123" s="411">
        <v>1.7</v>
      </c>
      <c r="K123" s="411">
        <v>2.25</v>
      </c>
    </row>
    <row r="124" spans="1:11" x14ac:dyDescent="0.25">
      <c r="A124" s="409" t="s">
        <v>2</v>
      </c>
      <c r="B124" s="410">
        <v>0</v>
      </c>
      <c r="C124" s="410">
        <v>0</v>
      </c>
      <c r="D124" s="410">
        <v>0</v>
      </c>
      <c r="E124" s="410">
        <v>0</v>
      </c>
      <c r="F124" s="410">
        <v>0</v>
      </c>
      <c r="G124" s="410">
        <v>0</v>
      </c>
      <c r="H124" s="411">
        <v>0.2</v>
      </c>
      <c r="I124" s="411">
        <v>0.2</v>
      </c>
      <c r="J124" s="411">
        <v>0.3</v>
      </c>
      <c r="K124" s="411">
        <v>0.3</v>
      </c>
    </row>
    <row r="125" spans="1:11" x14ac:dyDescent="0.25">
      <c r="A125" s="409" t="s">
        <v>0</v>
      </c>
      <c r="B125" s="411">
        <v>0.72</v>
      </c>
      <c r="C125" s="411">
        <v>0.72</v>
      </c>
      <c r="D125" s="411">
        <v>0.73</v>
      </c>
      <c r="E125" s="411">
        <v>0.73</v>
      </c>
      <c r="F125" s="411">
        <v>0.74</v>
      </c>
      <c r="G125" s="411">
        <v>0.78</v>
      </c>
      <c r="H125" s="411">
        <v>0.87</v>
      </c>
      <c r="I125" s="411">
        <v>0.89</v>
      </c>
      <c r="J125" s="411">
        <v>0.92</v>
      </c>
      <c r="K125" s="411">
        <v>0.93</v>
      </c>
    </row>
    <row r="126" spans="1:11" x14ac:dyDescent="0.25">
      <c r="A126" s="409" t="s">
        <v>1195</v>
      </c>
      <c r="B126" s="411">
        <v>2.36</v>
      </c>
      <c r="C126" s="411">
        <v>2.36</v>
      </c>
      <c r="D126" s="411">
        <v>2.37</v>
      </c>
      <c r="E126" s="411">
        <v>2.37</v>
      </c>
      <c r="F126" s="411">
        <v>2.37</v>
      </c>
      <c r="G126" s="411">
        <v>2.37</v>
      </c>
      <c r="H126" s="411">
        <v>2.39</v>
      </c>
      <c r="I126" s="411">
        <v>2.39</v>
      </c>
      <c r="J126" s="411">
        <v>2.41</v>
      </c>
      <c r="K126" s="411">
        <v>2.41</v>
      </c>
    </row>
    <row r="127" spans="1:11" ht="25.5" x14ac:dyDescent="0.25">
      <c r="A127" s="409" t="s">
        <v>1196</v>
      </c>
      <c r="B127" s="411">
        <v>0.94</v>
      </c>
      <c r="C127" s="411">
        <v>0.94</v>
      </c>
      <c r="D127" s="411">
        <v>0.95</v>
      </c>
      <c r="E127" s="411">
        <v>0.95</v>
      </c>
      <c r="F127" s="411">
        <v>0.96</v>
      </c>
      <c r="G127" s="411">
        <v>0.96</v>
      </c>
      <c r="H127" s="411">
        <v>0.97</v>
      </c>
      <c r="I127" s="411">
        <v>0.97</v>
      </c>
      <c r="J127" s="411">
        <v>0.99</v>
      </c>
      <c r="K127" s="411">
        <v>0.99</v>
      </c>
    </row>
    <row r="128" spans="1:11" ht="25.5" x14ac:dyDescent="0.25">
      <c r="A128" s="409" t="s">
        <v>1197</v>
      </c>
      <c r="B128" s="410">
        <v>0</v>
      </c>
      <c r="C128" s="410">
        <v>0</v>
      </c>
      <c r="D128" s="410">
        <v>0</v>
      </c>
      <c r="E128" s="410">
        <v>0</v>
      </c>
      <c r="F128" s="410">
        <v>0</v>
      </c>
      <c r="G128" s="410">
        <v>0</v>
      </c>
      <c r="H128" s="410">
        <v>0</v>
      </c>
      <c r="I128" s="410">
        <v>0</v>
      </c>
      <c r="J128" s="410">
        <v>0</v>
      </c>
      <c r="K128" s="410">
        <v>0</v>
      </c>
    </row>
    <row r="129" spans="1:11" x14ac:dyDescent="0.25">
      <c r="A129" s="409" t="s">
        <v>1198</v>
      </c>
      <c r="B129" s="411">
        <v>35.78</v>
      </c>
      <c r="C129" s="411">
        <v>35.979999999999997</v>
      </c>
      <c r="D129" s="411">
        <v>36.130000000000003</v>
      </c>
      <c r="E129" s="411">
        <v>36.340000000000003</v>
      </c>
      <c r="F129" s="411">
        <v>35.68</v>
      </c>
      <c r="G129" s="411">
        <v>35.909999999999997</v>
      </c>
      <c r="H129" s="411">
        <v>39.26</v>
      </c>
      <c r="I129" s="411">
        <v>39.93</v>
      </c>
      <c r="J129" s="411">
        <v>43.26</v>
      </c>
      <c r="K129" s="411">
        <v>43.84</v>
      </c>
    </row>
    <row r="130" spans="1:11" x14ac:dyDescent="0.25">
      <c r="A130" s="409" t="s">
        <v>1199</v>
      </c>
      <c r="B130" s="411">
        <v>6.03</v>
      </c>
      <c r="C130" s="411">
        <v>8.2799999999999994</v>
      </c>
      <c r="D130" s="411">
        <v>6.37</v>
      </c>
      <c r="E130" s="411">
        <v>8.6199999999999992</v>
      </c>
      <c r="F130" s="411">
        <v>6.63</v>
      </c>
      <c r="G130" s="411">
        <v>8.84</v>
      </c>
      <c r="H130" s="411">
        <v>8.49</v>
      </c>
      <c r="I130" s="411">
        <v>11.19</v>
      </c>
      <c r="J130" s="411">
        <v>10.54</v>
      </c>
      <c r="K130" s="411">
        <v>13.27</v>
      </c>
    </row>
    <row r="131" spans="1:11" ht="25.5" x14ac:dyDescent="0.25">
      <c r="A131" s="409" t="s">
        <v>1200</v>
      </c>
      <c r="B131" s="411">
        <v>1.33</v>
      </c>
      <c r="C131" s="411">
        <v>3.89</v>
      </c>
      <c r="D131" s="411">
        <v>1.33</v>
      </c>
      <c r="E131" s="411">
        <v>3.89</v>
      </c>
      <c r="F131" s="411">
        <v>1.29</v>
      </c>
      <c r="G131" s="411">
        <v>3.79</v>
      </c>
      <c r="H131" s="411">
        <v>1.36</v>
      </c>
      <c r="I131" s="411">
        <v>3.99</v>
      </c>
      <c r="J131" s="411">
        <v>1.44</v>
      </c>
      <c r="K131" s="411">
        <v>4.22</v>
      </c>
    </row>
    <row r="132" spans="1:11" x14ac:dyDescent="0.25">
      <c r="A132" s="409" t="s">
        <v>1201</v>
      </c>
      <c r="B132" s="411">
        <v>1.44</v>
      </c>
      <c r="C132" s="411">
        <v>1.55</v>
      </c>
      <c r="D132" s="411">
        <v>1.44</v>
      </c>
      <c r="E132" s="411">
        <v>1.55</v>
      </c>
      <c r="F132" s="411">
        <v>1.4</v>
      </c>
      <c r="G132" s="411">
        <v>1.51</v>
      </c>
      <c r="H132" s="411">
        <v>1.48</v>
      </c>
      <c r="I132" s="411">
        <v>1.59</v>
      </c>
      <c r="J132" s="411">
        <v>1.57</v>
      </c>
      <c r="K132" s="411">
        <v>1.68</v>
      </c>
    </row>
    <row r="133" spans="1:11" x14ac:dyDescent="0.25">
      <c r="A133" s="409" t="s">
        <v>1202</v>
      </c>
      <c r="B133" s="411">
        <v>0.94</v>
      </c>
      <c r="C133" s="411">
        <v>0.94</v>
      </c>
      <c r="D133" s="411">
        <v>0.94</v>
      </c>
      <c r="E133" s="411">
        <v>0.94</v>
      </c>
      <c r="F133" s="411">
        <v>0.94</v>
      </c>
      <c r="G133" s="411">
        <v>0.94</v>
      </c>
      <c r="H133" s="411">
        <v>1.1399999999999999</v>
      </c>
      <c r="I133" s="411">
        <v>1.1399999999999999</v>
      </c>
      <c r="J133" s="411">
        <v>1.67</v>
      </c>
      <c r="K133" s="411">
        <v>1.67</v>
      </c>
    </row>
    <row r="134" spans="1:11" x14ac:dyDescent="0.25">
      <c r="A134" s="409" t="s">
        <v>1203</v>
      </c>
      <c r="B134" s="411">
        <v>9.74</v>
      </c>
      <c r="C134" s="411">
        <v>14.66</v>
      </c>
      <c r="D134" s="411">
        <v>10.08</v>
      </c>
      <c r="E134" s="410">
        <v>15</v>
      </c>
      <c r="F134" s="411">
        <v>10.26</v>
      </c>
      <c r="G134" s="411">
        <v>15.08</v>
      </c>
      <c r="H134" s="411">
        <v>12.47</v>
      </c>
      <c r="I134" s="411">
        <v>17.91</v>
      </c>
      <c r="J134" s="411">
        <v>15.22</v>
      </c>
      <c r="K134" s="411">
        <v>20.84</v>
      </c>
    </row>
    <row r="135" spans="1:11" ht="25.5" x14ac:dyDescent="0.25">
      <c r="A135" s="409" t="s">
        <v>1204</v>
      </c>
      <c r="B135" s="411">
        <v>26.04</v>
      </c>
      <c r="C135" s="411">
        <v>21.32</v>
      </c>
      <c r="D135" s="411">
        <v>26.05</v>
      </c>
      <c r="E135" s="411">
        <v>21.34</v>
      </c>
      <c r="F135" s="411">
        <v>25.42</v>
      </c>
      <c r="G135" s="411">
        <v>20.83</v>
      </c>
      <c r="H135" s="411">
        <v>26.79</v>
      </c>
      <c r="I135" s="411">
        <v>22.02</v>
      </c>
      <c r="J135" s="411">
        <v>28.04</v>
      </c>
      <c r="K135" s="410">
        <v>23</v>
      </c>
    </row>
    <row r="136" spans="1:11" x14ac:dyDescent="0.25">
      <c r="A136" s="409" t="s">
        <v>1205</v>
      </c>
      <c r="B136" s="411">
        <v>22.37</v>
      </c>
      <c r="C136" s="411">
        <v>19.12</v>
      </c>
      <c r="D136" s="411">
        <v>22.74</v>
      </c>
      <c r="E136" s="411">
        <v>19.52</v>
      </c>
      <c r="F136" s="411">
        <v>23.06</v>
      </c>
      <c r="G136" s="411">
        <v>19.88</v>
      </c>
      <c r="H136" s="411">
        <v>24.36</v>
      </c>
      <c r="I136" s="411">
        <v>21.32</v>
      </c>
      <c r="J136" s="410">
        <v>26</v>
      </c>
      <c r="K136" s="411">
        <v>23.13</v>
      </c>
    </row>
    <row r="137" spans="1:11" x14ac:dyDescent="0.25">
      <c r="A137" s="409" t="s">
        <v>1206</v>
      </c>
      <c r="B137" s="411">
        <v>0.03</v>
      </c>
      <c r="C137" s="411">
        <v>0.03</v>
      </c>
      <c r="D137" s="411">
        <v>0.03</v>
      </c>
      <c r="E137" s="411">
        <v>0.03</v>
      </c>
      <c r="F137" s="411">
        <v>0.2</v>
      </c>
      <c r="G137" s="411">
        <v>0.2</v>
      </c>
      <c r="H137" s="411">
        <v>0.2</v>
      </c>
      <c r="I137" s="411">
        <v>0.2</v>
      </c>
      <c r="J137" s="411">
        <v>0.2</v>
      </c>
      <c r="K137" s="411">
        <v>0.2</v>
      </c>
    </row>
    <row r="138" spans="1:11" x14ac:dyDescent="0.25">
      <c r="A138" s="409" t="s">
        <v>1207</v>
      </c>
      <c r="B138" s="411">
        <v>3.7</v>
      </c>
      <c r="C138" s="411">
        <v>2.23</v>
      </c>
      <c r="D138" s="411">
        <v>3.34</v>
      </c>
      <c r="E138" s="411">
        <v>1.85</v>
      </c>
      <c r="F138" s="411">
        <v>2.56</v>
      </c>
      <c r="G138" s="411">
        <v>1.1499999999999999</v>
      </c>
      <c r="H138" s="411">
        <v>2.63</v>
      </c>
      <c r="I138" s="411">
        <v>0.9</v>
      </c>
      <c r="J138" s="411">
        <v>2.2400000000000002</v>
      </c>
      <c r="K138" s="411">
        <v>7.0000000000000007E-2</v>
      </c>
    </row>
    <row r="139" spans="1:11" x14ac:dyDescent="0.25">
      <c r="A139" s="409" t="s">
        <v>1208</v>
      </c>
      <c r="B139" s="411">
        <v>1.79</v>
      </c>
      <c r="C139" s="411">
        <v>1.8</v>
      </c>
      <c r="D139" s="411">
        <v>1.81</v>
      </c>
      <c r="E139" s="411">
        <v>1.82</v>
      </c>
      <c r="F139" s="411">
        <v>1.78</v>
      </c>
      <c r="G139" s="411">
        <v>1.8</v>
      </c>
      <c r="H139" s="411">
        <v>1.95</v>
      </c>
      <c r="I139" s="411">
        <v>1.99</v>
      </c>
      <c r="J139" s="411">
        <v>2.16</v>
      </c>
      <c r="K139" s="411">
        <v>2.19</v>
      </c>
    </row>
    <row r="140" spans="1:11" ht="25.5" x14ac:dyDescent="0.25">
      <c r="A140" s="409" t="s">
        <v>1209</v>
      </c>
      <c r="B140" s="411">
        <v>1.3</v>
      </c>
      <c r="C140" s="411">
        <v>0.7</v>
      </c>
      <c r="D140" s="411">
        <v>1.3</v>
      </c>
      <c r="E140" s="411">
        <v>0.7</v>
      </c>
      <c r="F140" s="411">
        <v>1.3</v>
      </c>
      <c r="G140" s="411">
        <v>0.7</v>
      </c>
      <c r="H140" s="411">
        <v>1.3</v>
      </c>
      <c r="I140" s="411">
        <v>0.7</v>
      </c>
      <c r="J140" s="411">
        <v>1.3</v>
      </c>
      <c r="K140" s="411">
        <v>0.7</v>
      </c>
    </row>
    <row r="141" spans="1:11" ht="25.5" x14ac:dyDescent="0.25">
      <c r="A141" s="409" t="s">
        <v>1210</v>
      </c>
      <c r="B141" s="411">
        <v>3.09</v>
      </c>
      <c r="C141" s="411">
        <v>2.5</v>
      </c>
      <c r="D141" s="411">
        <v>3.11</v>
      </c>
      <c r="E141" s="411">
        <v>2.52</v>
      </c>
      <c r="F141" s="411">
        <v>3.08</v>
      </c>
      <c r="G141" s="411">
        <v>2.5</v>
      </c>
      <c r="H141" s="411">
        <v>3.25</v>
      </c>
      <c r="I141" s="411">
        <v>2.69</v>
      </c>
      <c r="J141" s="411">
        <v>3.46</v>
      </c>
      <c r="K141" s="411">
        <v>2.89</v>
      </c>
    </row>
    <row r="142" spans="1:11" x14ac:dyDescent="0.25">
      <c r="A142" s="409" t="s">
        <v>1211</v>
      </c>
      <c r="B142" s="411">
        <v>0.82</v>
      </c>
      <c r="C142" s="411">
        <v>0.82</v>
      </c>
      <c r="D142" s="411">
        <v>0.82</v>
      </c>
      <c r="E142" s="411">
        <v>0.82</v>
      </c>
      <c r="F142" s="411">
        <v>1.32</v>
      </c>
      <c r="G142" s="411">
        <v>1.32</v>
      </c>
      <c r="H142" s="411">
        <v>2.92</v>
      </c>
      <c r="I142" s="411">
        <v>2.92</v>
      </c>
      <c r="J142" s="411">
        <v>4.42</v>
      </c>
      <c r="K142" s="411">
        <v>4.42</v>
      </c>
    </row>
    <row r="143" spans="1:11" x14ac:dyDescent="0.25">
      <c r="A143" s="409" t="s">
        <v>1212</v>
      </c>
      <c r="B143" s="411">
        <v>0.5</v>
      </c>
      <c r="C143" s="410">
        <v>1</v>
      </c>
      <c r="D143" s="411">
        <v>0.5</v>
      </c>
      <c r="E143" s="410">
        <v>1</v>
      </c>
      <c r="F143" s="411">
        <v>0.5</v>
      </c>
      <c r="G143" s="410">
        <v>1</v>
      </c>
      <c r="H143" s="411">
        <v>4.7</v>
      </c>
      <c r="I143" s="411">
        <v>4.7</v>
      </c>
      <c r="J143" s="411">
        <v>5.2</v>
      </c>
      <c r="K143" s="411">
        <v>5.2</v>
      </c>
    </row>
    <row r="150" spans="1:11" ht="15.75" x14ac:dyDescent="0.25">
      <c r="A150" s="412" t="s">
        <v>1214</v>
      </c>
      <c r="B150" s="412"/>
      <c r="C150" s="412"/>
      <c r="D150" s="412"/>
      <c r="E150" s="412"/>
      <c r="F150" s="412"/>
      <c r="G150" s="412"/>
      <c r="H150" s="412"/>
      <c r="I150" s="412"/>
      <c r="J150" s="412"/>
      <c r="K150" s="412"/>
    </row>
    <row r="151" spans="1:11" x14ac:dyDescent="0.25">
      <c r="A151" s="403"/>
      <c r="B151" s="403"/>
      <c r="C151" s="403"/>
      <c r="D151" s="403"/>
      <c r="E151" s="403"/>
      <c r="F151" s="403"/>
      <c r="G151" s="403"/>
      <c r="H151" s="403"/>
      <c r="I151" s="403"/>
      <c r="J151" s="403"/>
      <c r="K151" s="403"/>
    </row>
    <row r="152" spans="1:11" x14ac:dyDescent="0.25">
      <c r="A152" s="413" t="s">
        <v>1165</v>
      </c>
      <c r="B152" s="414" t="s">
        <v>1254</v>
      </c>
      <c r="C152" s="403"/>
      <c r="D152" s="403"/>
      <c r="E152" s="403"/>
      <c r="F152" s="403"/>
      <c r="G152" s="403"/>
      <c r="H152" s="403"/>
      <c r="I152" s="403"/>
      <c r="J152" s="403"/>
      <c r="K152" s="403"/>
    </row>
    <row r="153" spans="1:11" x14ac:dyDescent="0.25">
      <c r="A153" s="413" t="s">
        <v>1167</v>
      </c>
      <c r="B153" s="414">
        <v>100</v>
      </c>
      <c r="C153" s="403"/>
      <c r="D153" s="403"/>
      <c r="E153" s="403"/>
      <c r="F153" s="403"/>
      <c r="G153" s="403"/>
      <c r="H153" s="403"/>
      <c r="I153" s="403"/>
      <c r="J153" s="403"/>
      <c r="K153" s="403"/>
    </row>
    <row r="154" spans="1:11" x14ac:dyDescent="0.25">
      <c r="A154" s="413" t="s">
        <v>1168</v>
      </c>
      <c r="B154" s="414" t="s">
        <v>1169</v>
      </c>
      <c r="C154" s="403"/>
      <c r="D154" s="403"/>
      <c r="E154" s="403"/>
      <c r="F154" s="403"/>
      <c r="G154" s="403"/>
      <c r="H154" s="403"/>
      <c r="I154" s="403"/>
      <c r="J154" s="403"/>
      <c r="K154" s="403"/>
    </row>
    <row r="155" spans="1:11" x14ac:dyDescent="0.25">
      <c r="A155" s="413" t="s">
        <v>1170</v>
      </c>
      <c r="B155" s="414" t="s">
        <v>1257</v>
      </c>
      <c r="C155" s="403"/>
      <c r="D155" s="403"/>
      <c r="E155" s="403"/>
      <c r="F155" s="403"/>
      <c r="G155" s="403"/>
      <c r="H155" s="403"/>
      <c r="I155" s="403"/>
      <c r="J155" s="403"/>
      <c r="K155" s="403"/>
    </row>
    <row r="156" spans="1:11" x14ac:dyDescent="0.25">
      <c r="A156" s="413" t="s">
        <v>1172</v>
      </c>
      <c r="B156" s="414" t="s">
        <v>1258</v>
      </c>
      <c r="C156" s="403"/>
      <c r="D156" s="403"/>
      <c r="E156" s="403"/>
      <c r="F156" s="403"/>
      <c r="G156" s="403"/>
      <c r="H156" s="403"/>
      <c r="I156" s="403"/>
      <c r="J156" s="403"/>
      <c r="K156" s="403"/>
    </row>
    <row r="157" spans="1:11" x14ac:dyDescent="0.25">
      <c r="A157" s="403"/>
      <c r="B157" s="403"/>
      <c r="C157" s="403"/>
      <c r="D157" s="403"/>
      <c r="E157" s="403"/>
      <c r="F157" s="403"/>
      <c r="G157" s="403"/>
      <c r="H157" s="403"/>
      <c r="I157" s="403"/>
      <c r="J157" s="403"/>
      <c r="K157" s="403"/>
    </row>
    <row r="158" spans="1:11" x14ac:dyDescent="0.25">
      <c r="A158" s="403"/>
      <c r="B158" s="403"/>
      <c r="C158" s="403"/>
      <c r="D158" s="403"/>
      <c r="E158" s="403"/>
      <c r="F158" s="403"/>
      <c r="G158" s="403"/>
      <c r="H158" s="403"/>
      <c r="I158" s="403"/>
      <c r="J158" s="403"/>
      <c r="K158" s="403"/>
    </row>
    <row r="159" spans="1:11" x14ac:dyDescent="0.25">
      <c r="A159" s="415" t="s">
        <v>1174</v>
      </c>
      <c r="B159" s="415"/>
      <c r="C159" s="415"/>
      <c r="D159" s="415"/>
      <c r="E159" s="415"/>
      <c r="F159" s="415"/>
      <c r="G159" s="415"/>
      <c r="H159" s="415"/>
      <c r="I159" s="415"/>
      <c r="J159" s="415"/>
      <c r="K159" s="415"/>
    </row>
    <row r="160" spans="1:11" x14ac:dyDescent="0.25">
      <c r="A160" s="265"/>
      <c r="B160" s="265"/>
      <c r="C160" s="265"/>
      <c r="D160" s="265"/>
      <c r="E160" s="265"/>
      <c r="F160" s="265"/>
      <c r="G160" s="265"/>
      <c r="H160" s="265"/>
      <c r="I160" s="265"/>
      <c r="J160" s="265"/>
      <c r="K160" s="265"/>
    </row>
    <row r="161" spans="1:11" x14ac:dyDescent="0.25">
      <c r="A161" s="408"/>
      <c r="B161" s="408">
        <v>2013</v>
      </c>
      <c r="C161" s="408"/>
      <c r="D161" s="408">
        <v>2015</v>
      </c>
      <c r="E161" s="408"/>
      <c r="F161" s="408">
        <v>2016</v>
      </c>
      <c r="G161" s="408"/>
      <c r="H161" s="408">
        <v>2020</v>
      </c>
      <c r="I161" s="408"/>
      <c r="J161" s="265"/>
      <c r="K161" s="265"/>
    </row>
    <row r="162" spans="1:11" x14ac:dyDescent="0.25">
      <c r="A162" s="408" t="s">
        <v>1175</v>
      </c>
      <c r="B162" s="408" t="s">
        <v>1176</v>
      </c>
      <c r="C162" s="408" t="s">
        <v>1177</v>
      </c>
      <c r="D162" s="408" t="s">
        <v>1178</v>
      </c>
      <c r="E162" s="408" t="s">
        <v>1179</v>
      </c>
      <c r="F162" s="408" t="s">
        <v>1180</v>
      </c>
      <c r="G162" s="408" t="s">
        <v>1181</v>
      </c>
      <c r="H162" s="408" t="s">
        <v>1182</v>
      </c>
      <c r="I162" s="408" t="s">
        <v>1183</v>
      </c>
      <c r="J162" s="265"/>
      <c r="K162" s="265"/>
    </row>
    <row r="163" spans="1:11" x14ac:dyDescent="0.25">
      <c r="A163" s="409" t="s">
        <v>1186</v>
      </c>
      <c r="B163" s="410">
        <v>0</v>
      </c>
      <c r="C163" s="410">
        <v>0</v>
      </c>
      <c r="D163" s="410">
        <v>0</v>
      </c>
      <c r="E163" s="410">
        <v>0</v>
      </c>
      <c r="F163" s="410">
        <v>0</v>
      </c>
      <c r="G163" s="410">
        <v>0</v>
      </c>
      <c r="H163" s="410">
        <v>0</v>
      </c>
      <c r="I163" s="410">
        <v>0</v>
      </c>
      <c r="J163" s="265"/>
      <c r="K163" s="265"/>
    </row>
    <row r="164" spans="1:11" x14ac:dyDescent="0.25">
      <c r="A164" s="409" t="s">
        <v>1187</v>
      </c>
      <c r="B164" s="411">
        <v>30.14</v>
      </c>
      <c r="C164" s="411">
        <v>30.2</v>
      </c>
      <c r="D164" s="411">
        <v>29.42</v>
      </c>
      <c r="E164" s="411">
        <v>30.25</v>
      </c>
      <c r="F164" s="411">
        <v>27.65</v>
      </c>
      <c r="G164" s="411">
        <v>27.66</v>
      </c>
      <c r="H164" s="411">
        <v>29.32</v>
      </c>
      <c r="I164" s="411">
        <v>29.32</v>
      </c>
      <c r="J164" s="265"/>
      <c r="K164" s="265"/>
    </row>
    <row r="165" spans="1:11" x14ac:dyDescent="0.25">
      <c r="A165" s="409" t="s">
        <v>1188</v>
      </c>
      <c r="B165" s="411">
        <v>8.7200000000000006</v>
      </c>
      <c r="C165" s="411">
        <v>8.73</v>
      </c>
      <c r="D165" s="411">
        <v>8.6</v>
      </c>
      <c r="E165" s="411">
        <v>8.6</v>
      </c>
      <c r="F165" s="411">
        <v>7.92</v>
      </c>
      <c r="G165" s="411">
        <v>7.92</v>
      </c>
      <c r="H165" s="411">
        <v>7.29</v>
      </c>
      <c r="I165" s="411">
        <v>7.29</v>
      </c>
      <c r="J165" s="265"/>
      <c r="K165" s="265"/>
    </row>
    <row r="166" spans="1:11" x14ac:dyDescent="0.25">
      <c r="A166" s="409" t="s">
        <v>1189</v>
      </c>
      <c r="B166" s="411">
        <v>20.69</v>
      </c>
      <c r="C166" s="411">
        <v>20.74</v>
      </c>
      <c r="D166" s="411">
        <v>20.09</v>
      </c>
      <c r="E166" s="411">
        <v>20.09</v>
      </c>
      <c r="F166" s="411">
        <v>18.170000000000002</v>
      </c>
      <c r="G166" s="411">
        <v>18.170000000000002</v>
      </c>
      <c r="H166" s="411">
        <v>20.11</v>
      </c>
      <c r="I166" s="411">
        <v>20.11</v>
      </c>
      <c r="J166" s="265"/>
      <c r="K166" s="265"/>
    </row>
    <row r="167" spans="1:11" x14ac:dyDescent="0.25">
      <c r="A167" s="409" t="s">
        <v>391</v>
      </c>
      <c r="B167" s="411">
        <v>0.73</v>
      </c>
      <c r="C167" s="411">
        <v>0.73</v>
      </c>
      <c r="D167" s="411">
        <v>0.73</v>
      </c>
      <c r="E167" s="411">
        <v>1.56</v>
      </c>
      <c r="F167" s="411">
        <v>1.56</v>
      </c>
      <c r="G167" s="411">
        <v>1.56</v>
      </c>
      <c r="H167" s="411">
        <v>1.91</v>
      </c>
      <c r="I167" s="411">
        <v>1.91</v>
      </c>
      <c r="J167" s="265"/>
      <c r="K167" s="265"/>
    </row>
    <row r="168" spans="1:11" x14ac:dyDescent="0.25">
      <c r="A168" s="409" t="s">
        <v>1190</v>
      </c>
      <c r="B168" s="410">
        <v>0</v>
      </c>
      <c r="C168" s="410">
        <v>0</v>
      </c>
      <c r="D168" s="410">
        <v>0</v>
      </c>
      <c r="E168" s="410">
        <v>0</v>
      </c>
      <c r="F168" s="410">
        <v>0</v>
      </c>
      <c r="G168" s="410">
        <v>0</v>
      </c>
      <c r="H168" s="410">
        <v>0</v>
      </c>
      <c r="I168" s="410">
        <v>0</v>
      </c>
      <c r="J168" s="265"/>
      <c r="K168" s="265"/>
    </row>
    <row r="169" spans="1:11" x14ac:dyDescent="0.25">
      <c r="A169" s="409" t="s">
        <v>1191</v>
      </c>
      <c r="B169" s="410">
        <v>0</v>
      </c>
      <c r="C169" s="410">
        <v>0</v>
      </c>
      <c r="D169" s="410">
        <v>0</v>
      </c>
      <c r="E169" s="410">
        <v>0</v>
      </c>
      <c r="F169" s="410">
        <v>0</v>
      </c>
      <c r="G169" s="410">
        <v>0</v>
      </c>
      <c r="H169" s="410">
        <v>0</v>
      </c>
      <c r="I169" s="410">
        <v>0</v>
      </c>
      <c r="J169" s="265"/>
      <c r="K169" s="265"/>
    </row>
    <row r="170" spans="1:11" ht="38.25" x14ac:dyDescent="0.25">
      <c r="A170" s="409" t="s">
        <v>1192</v>
      </c>
      <c r="B170" s="411">
        <v>3.24</v>
      </c>
      <c r="C170" s="411">
        <v>3.57</v>
      </c>
      <c r="D170" s="411">
        <v>4.33</v>
      </c>
      <c r="E170" s="411">
        <v>4.33</v>
      </c>
      <c r="F170" s="411">
        <v>4.88</v>
      </c>
      <c r="G170" s="411">
        <v>4.88</v>
      </c>
      <c r="H170" s="411">
        <v>7.1</v>
      </c>
      <c r="I170" s="410">
        <v>8</v>
      </c>
      <c r="J170" s="265"/>
      <c r="K170" s="265"/>
    </row>
    <row r="171" spans="1:11" x14ac:dyDescent="0.25">
      <c r="A171" s="409" t="s">
        <v>46</v>
      </c>
      <c r="B171" s="411">
        <v>2.91</v>
      </c>
      <c r="C171" s="411">
        <v>3.23</v>
      </c>
      <c r="D171" s="411">
        <v>3.54</v>
      </c>
      <c r="E171" s="411">
        <v>3.54</v>
      </c>
      <c r="F171" s="411">
        <v>4.0599999999999996</v>
      </c>
      <c r="G171" s="411">
        <v>4.0599999999999996</v>
      </c>
      <c r="H171" s="411">
        <v>6.15</v>
      </c>
      <c r="I171" s="411">
        <v>7.05</v>
      </c>
      <c r="J171" s="265"/>
      <c r="K171" s="265"/>
    </row>
    <row r="172" spans="1:11" x14ac:dyDescent="0.25">
      <c r="A172" s="409" t="s">
        <v>1193</v>
      </c>
      <c r="B172" s="411">
        <v>2.91</v>
      </c>
      <c r="C172" s="411">
        <v>3.23</v>
      </c>
      <c r="D172" s="411">
        <v>3.54</v>
      </c>
      <c r="E172" s="411">
        <v>3.54</v>
      </c>
      <c r="F172" s="411">
        <v>4.0599999999999996</v>
      </c>
      <c r="G172" s="411">
        <v>4.0599999999999996</v>
      </c>
      <c r="H172" s="411">
        <v>6.15</v>
      </c>
      <c r="I172" s="411">
        <v>6.15</v>
      </c>
      <c r="J172" s="265"/>
      <c r="K172" s="265"/>
    </row>
    <row r="173" spans="1:11" x14ac:dyDescent="0.25">
      <c r="A173" s="409" t="s">
        <v>1194</v>
      </c>
      <c r="B173" s="410">
        <v>0</v>
      </c>
      <c r="C173" s="410">
        <v>0</v>
      </c>
      <c r="D173" s="410">
        <v>0</v>
      </c>
      <c r="E173" s="410">
        <v>0</v>
      </c>
      <c r="F173" s="410">
        <v>0</v>
      </c>
      <c r="G173" s="410">
        <v>0</v>
      </c>
      <c r="H173" s="410">
        <v>0</v>
      </c>
      <c r="I173" s="411">
        <v>0.9</v>
      </c>
      <c r="J173" s="265"/>
      <c r="K173" s="265"/>
    </row>
    <row r="174" spans="1:11" x14ac:dyDescent="0.25">
      <c r="A174" s="409" t="s">
        <v>2</v>
      </c>
      <c r="B174" s="410">
        <v>0</v>
      </c>
      <c r="C174" s="410">
        <v>0</v>
      </c>
      <c r="D174" s="411">
        <v>0.05</v>
      </c>
      <c r="E174" s="411">
        <v>0.05</v>
      </c>
      <c r="F174" s="411">
        <v>0.08</v>
      </c>
      <c r="G174" s="411">
        <v>0.08</v>
      </c>
      <c r="H174" s="411">
        <v>0.2</v>
      </c>
      <c r="I174" s="411">
        <v>0.2</v>
      </c>
      <c r="J174" s="265"/>
      <c r="K174" s="265"/>
    </row>
    <row r="175" spans="1:11" x14ac:dyDescent="0.25">
      <c r="A175" s="409" t="s">
        <v>0</v>
      </c>
      <c r="B175" s="411">
        <v>0.33</v>
      </c>
      <c r="C175" s="411">
        <v>0.34</v>
      </c>
      <c r="D175" s="411">
        <v>0.74</v>
      </c>
      <c r="E175" s="411">
        <v>0.74</v>
      </c>
      <c r="F175" s="411">
        <v>0.74</v>
      </c>
      <c r="G175" s="411">
        <v>0.74</v>
      </c>
      <c r="H175" s="411">
        <v>0.75</v>
      </c>
      <c r="I175" s="411">
        <v>0.75</v>
      </c>
      <c r="J175" s="265"/>
      <c r="K175" s="265"/>
    </row>
    <row r="176" spans="1:11" x14ac:dyDescent="0.25">
      <c r="A176" s="409" t="s">
        <v>1195</v>
      </c>
      <c r="B176" s="411">
        <v>2.34</v>
      </c>
      <c r="C176" s="411">
        <v>2.34</v>
      </c>
      <c r="D176" s="411">
        <v>2.39</v>
      </c>
      <c r="E176" s="411">
        <v>2.39</v>
      </c>
      <c r="F176" s="411">
        <v>2.4</v>
      </c>
      <c r="G176" s="411">
        <v>2.4</v>
      </c>
      <c r="H176" s="411">
        <v>2.54</v>
      </c>
      <c r="I176" s="411">
        <v>2.54</v>
      </c>
      <c r="J176" s="265"/>
      <c r="K176" s="265"/>
    </row>
    <row r="177" spans="1:11" ht="25.5" x14ac:dyDescent="0.25">
      <c r="A177" s="409" t="s">
        <v>1196</v>
      </c>
      <c r="B177" s="411">
        <v>0.93</v>
      </c>
      <c r="C177" s="411">
        <v>0.93</v>
      </c>
      <c r="D177" s="411">
        <v>0.98</v>
      </c>
      <c r="E177" s="411">
        <v>0.98</v>
      </c>
      <c r="F177" s="411">
        <v>0.99</v>
      </c>
      <c r="G177" s="411">
        <v>0.99</v>
      </c>
      <c r="H177" s="411">
        <v>1.1299999999999999</v>
      </c>
      <c r="I177" s="411">
        <v>1.1299999999999999</v>
      </c>
      <c r="J177" s="265"/>
      <c r="K177" s="265"/>
    </row>
    <row r="178" spans="1:11" ht="25.5" x14ac:dyDescent="0.25">
      <c r="A178" s="409" t="s">
        <v>1197</v>
      </c>
      <c r="B178" s="410">
        <v>0</v>
      </c>
      <c r="C178" s="410">
        <v>0</v>
      </c>
      <c r="D178" s="410">
        <v>0</v>
      </c>
      <c r="E178" s="410">
        <v>0</v>
      </c>
      <c r="F178" s="410">
        <v>0</v>
      </c>
      <c r="G178" s="410">
        <v>0</v>
      </c>
      <c r="H178" s="410">
        <v>0</v>
      </c>
      <c r="I178" s="410">
        <v>0</v>
      </c>
      <c r="J178" s="265"/>
      <c r="K178" s="265"/>
    </row>
    <row r="179" spans="1:11" x14ac:dyDescent="0.25">
      <c r="A179" s="409" t="s">
        <v>1198</v>
      </c>
      <c r="B179" s="411">
        <v>35.72</v>
      </c>
      <c r="C179" s="411">
        <v>36.11</v>
      </c>
      <c r="D179" s="411">
        <v>36.14</v>
      </c>
      <c r="E179" s="411">
        <v>36.97</v>
      </c>
      <c r="F179" s="411">
        <v>34.93</v>
      </c>
      <c r="G179" s="411">
        <v>34.94</v>
      </c>
      <c r="H179" s="411">
        <v>38.96</v>
      </c>
      <c r="I179" s="411">
        <v>39.86</v>
      </c>
      <c r="J179" s="265"/>
      <c r="K179" s="265"/>
    </row>
    <row r="180" spans="1:11" x14ac:dyDescent="0.25">
      <c r="A180" s="409" t="s">
        <v>1199</v>
      </c>
      <c r="B180" s="411">
        <v>6.19</v>
      </c>
      <c r="C180" s="411">
        <v>9.08</v>
      </c>
      <c r="D180" s="411">
        <v>6.66</v>
      </c>
      <c r="E180" s="411">
        <v>9.43</v>
      </c>
      <c r="F180" s="411">
        <v>6.86</v>
      </c>
      <c r="G180" s="411">
        <v>9.33</v>
      </c>
      <c r="H180" s="411">
        <v>8.93</v>
      </c>
      <c r="I180" s="410">
        <v>12</v>
      </c>
      <c r="J180" s="265"/>
      <c r="K180" s="265"/>
    </row>
    <row r="181" spans="1:11" ht="25.5" x14ac:dyDescent="0.25">
      <c r="A181" s="409" t="s">
        <v>1200</v>
      </c>
      <c r="B181" s="411">
        <v>1.1499999999999999</v>
      </c>
      <c r="C181" s="411">
        <v>3.62</v>
      </c>
      <c r="D181" s="411">
        <v>1.1399999999999999</v>
      </c>
      <c r="E181" s="411">
        <v>3.68</v>
      </c>
      <c r="F181" s="411">
        <v>1.06</v>
      </c>
      <c r="G181" s="411">
        <v>3.39</v>
      </c>
      <c r="H181" s="411">
        <v>1.1499999999999999</v>
      </c>
      <c r="I181" s="411">
        <v>3.59</v>
      </c>
      <c r="J181" s="265"/>
      <c r="K181" s="265"/>
    </row>
    <row r="182" spans="1:11" x14ac:dyDescent="0.25">
      <c r="A182" s="409" t="s">
        <v>1201</v>
      </c>
      <c r="B182" s="411">
        <v>1.29</v>
      </c>
      <c r="C182" s="411">
        <v>1.63</v>
      </c>
      <c r="D182" s="411">
        <v>1.28</v>
      </c>
      <c r="E182" s="411">
        <v>1.66</v>
      </c>
      <c r="F182" s="411">
        <v>1.21</v>
      </c>
      <c r="G182" s="411">
        <v>1.53</v>
      </c>
      <c r="H182" s="411">
        <v>1.28</v>
      </c>
      <c r="I182" s="411">
        <v>1.62</v>
      </c>
      <c r="J182" s="265"/>
      <c r="K182" s="265"/>
    </row>
    <row r="183" spans="1:11" x14ac:dyDescent="0.25">
      <c r="A183" s="409" t="s">
        <v>1202</v>
      </c>
      <c r="B183" s="411">
        <v>0.94</v>
      </c>
      <c r="C183" s="411">
        <v>0.94</v>
      </c>
      <c r="D183" s="411">
        <v>0.94</v>
      </c>
      <c r="E183" s="411">
        <v>0.94</v>
      </c>
      <c r="F183" s="411">
        <v>1.07</v>
      </c>
      <c r="G183" s="411">
        <v>1.07</v>
      </c>
      <c r="H183" s="411">
        <v>1.07</v>
      </c>
      <c r="I183" s="411">
        <v>1.07</v>
      </c>
      <c r="J183" s="265"/>
      <c r="K183" s="265"/>
    </row>
    <row r="184" spans="1:11" x14ac:dyDescent="0.25">
      <c r="A184" s="409" t="s">
        <v>1203</v>
      </c>
      <c r="B184" s="411">
        <v>9.57</v>
      </c>
      <c r="C184" s="411">
        <v>15.27</v>
      </c>
      <c r="D184" s="411">
        <v>10.02</v>
      </c>
      <c r="E184" s="411">
        <v>15.71</v>
      </c>
      <c r="F184" s="411">
        <v>10.199999999999999</v>
      </c>
      <c r="G184" s="411">
        <v>15.32</v>
      </c>
      <c r="H184" s="411">
        <v>12.43</v>
      </c>
      <c r="I184" s="411">
        <v>18.28</v>
      </c>
      <c r="J184" s="265"/>
      <c r="K184" s="265"/>
    </row>
    <row r="185" spans="1:11" ht="25.5" x14ac:dyDescent="0.25">
      <c r="A185" s="409" t="s">
        <v>1204</v>
      </c>
      <c r="B185" s="411">
        <v>26.15</v>
      </c>
      <c r="C185" s="411">
        <v>20.84</v>
      </c>
      <c r="D185" s="411">
        <v>26.12</v>
      </c>
      <c r="E185" s="411">
        <v>21.26</v>
      </c>
      <c r="F185" s="411">
        <v>24.73</v>
      </c>
      <c r="G185" s="411">
        <v>19.62</v>
      </c>
      <c r="H185" s="411">
        <v>26.53</v>
      </c>
      <c r="I185" s="411">
        <v>21.58</v>
      </c>
      <c r="J185" s="265"/>
      <c r="K185" s="265"/>
    </row>
    <row r="186" spans="1:11" x14ac:dyDescent="0.25">
      <c r="A186" s="409" t="s">
        <v>1205</v>
      </c>
      <c r="B186" s="411">
        <v>23.18</v>
      </c>
      <c r="C186" s="411">
        <v>19.47</v>
      </c>
      <c r="D186" s="411">
        <v>23.92</v>
      </c>
      <c r="E186" s="411">
        <v>20.23</v>
      </c>
      <c r="F186" s="411">
        <v>24.29</v>
      </c>
      <c r="G186" s="411">
        <v>20.62</v>
      </c>
      <c r="H186" s="411">
        <v>25.87</v>
      </c>
      <c r="I186" s="411">
        <v>22.2</v>
      </c>
      <c r="J186" s="265"/>
      <c r="K186" s="265"/>
    </row>
    <row r="187" spans="1:11" x14ac:dyDescent="0.25">
      <c r="A187" s="409" t="s">
        <v>1206</v>
      </c>
      <c r="B187" s="410">
        <v>0</v>
      </c>
      <c r="C187" s="410">
        <v>0</v>
      </c>
      <c r="D187" s="410">
        <v>0</v>
      </c>
      <c r="E187" s="410">
        <v>0</v>
      </c>
      <c r="F187" s="410">
        <v>0</v>
      </c>
      <c r="G187" s="410">
        <v>0</v>
      </c>
      <c r="H187" s="411">
        <v>0.5</v>
      </c>
      <c r="I187" s="411">
        <v>0.5</v>
      </c>
      <c r="J187" s="265"/>
      <c r="K187" s="265"/>
    </row>
    <row r="188" spans="1:11" x14ac:dyDescent="0.25">
      <c r="A188" s="409" t="s">
        <v>1207</v>
      </c>
      <c r="B188" s="411">
        <v>2.97</v>
      </c>
      <c r="C188" s="411">
        <v>1.37</v>
      </c>
      <c r="D188" s="411">
        <v>2.2000000000000002</v>
      </c>
      <c r="E188" s="411">
        <v>1.03</v>
      </c>
      <c r="F188" s="411">
        <v>0.44</v>
      </c>
      <c r="G188" s="410">
        <v>-1</v>
      </c>
      <c r="H188" s="411">
        <v>1.1599999999999999</v>
      </c>
      <c r="I188" s="411">
        <v>-0.12</v>
      </c>
      <c r="J188" s="265"/>
      <c r="K188" s="265"/>
    </row>
    <row r="189" spans="1:11" x14ac:dyDescent="0.25">
      <c r="A189" s="409" t="s">
        <v>1208</v>
      </c>
      <c r="B189" s="411">
        <v>1.73</v>
      </c>
      <c r="C189" s="411">
        <v>1.62</v>
      </c>
      <c r="D189" s="411">
        <v>1.75</v>
      </c>
      <c r="E189" s="411">
        <v>1.66</v>
      </c>
      <c r="F189" s="411">
        <v>1.69</v>
      </c>
      <c r="G189" s="411">
        <v>1.57</v>
      </c>
      <c r="H189" s="411">
        <v>1.88</v>
      </c>
      <c r="I189" s="411">
        <v>1.8</v>
      </c>
      <c r="J189" s="265"/>
      <c r="K189" s="265"/>
    </row>
    <row r="190" spans="1:11" ht="25.5" x14ac:dyDescent="0.25">
      <c r="A190" s="409" t="s">
        <v>1209</v>
      </c>
      <c r="B190" s="411">
        <v>1.3</v>
      </c>
      <c r="C190" s="411">
        <v>0.7</v>
      </c>
      <c r="D190" s="411">
        <v>1.3</v>
      </c>
      <c r="E190" s="411">
        <v>0.7</v>
      </c>
      <c r="F190" s="411">
        <v>1.3</v>
      </c>
      <c r="G190" s="411">
        <v>0.7</v>
      </c>
      <c r="H190" s="411">
        <v>1.3</v>
      </c>
      <c r="I190" s="411">
        <v>0.7</v>
      </c>
      <c r="J190" s="265"/>
      <c r="K190" s="265"/>
    </row>
    <row r="191" spans="1:11" ht="25.5" x14ac:dyDescent="0.25">
      <c r="A191" s="409" t="s">
        <v>1210</v>
      </c>
      <c r="B191" s="411">
        <v>3.03</v>
      </c>
      <c r="C191" s="411">
        <v>2.3199999999999998</v>
      </c>
      <c r="D191" s="411">
        <v>3.05</v>
      </c>
      <c r="E191" s="411">
        <v>2.36</v>
      </c>
      <c r="F191" s="411">
        <v>2.99</v>
      </c>
      <c r="G191" s="411">
        <v>2.27</v>
      </c>
      <c r="H191" s="411">
        <v>3.18</v>
      </c>
      <c r="I191" s="411">
        <v>2.5</v>
      </c>
      <c r="J191" s="265"/>
      <c r="K191" s="265"/>
    </row>
    <row r="192" spans="1:11" x14ac:dyDescent="0.25">
      <c r="A192" s="409" t="s">
        <v>1211</v>
      </c>
      <c r="B192" s="411">
        <v>0.82</v>
      </c>
      <c r="C192" s="411">
        <v>0.82</v>
      </c>
      <c r="D192" s="411">
        <v>1.32</v>
      </c>
      <c r="E192" s="411">
        <v>1.32</v>
      </c>
      <c r="F192" s="411">
        <v>1.82</v>
      </c>
      <c r="G192" s="411">
        <v>1.82</v>
      </c>
      <c r="H192" s="411">
        <v>3.82</v>
      </c>
      <c r="I192" s="411">
        <v>3.82</v>
      </c>
      <c r="J192" s="265"/>
      <c r="K192" s="265"/>
    </row>
    <row r="193" spans="1:11" x14ac:dyDescent="0.25">
      <c r="A193" s="409" t="s">
        <v>1212</v>
      </c>
      <c r="B193" s="410">
        <v>1</v>
      </c>
      <c r="C193" s="411">
        <v>0.8</v>
      </c>
      <c r="D193" s="411">
        <v>3.1</v>
      </c>
      <c r="E193" s="411">
        <v>3.1</v>
      </c>
      <c r="F193" s="411">
        <v>3.1</v>
      </c>
      <c r="G193" s="411">
        <v>3.1</v>
      </c>
      <c r="H193" s="411">
        <v>4.5999999999999996</v>
      </c>
      <c r="I193" s="411">
        <v>4.5999999999999996</v>
      </c>
      <c r="J193" s="265"/>
      <c r="K193" s="265"/>
    </row>
  </sheetData>
  <mergeCells count="2">
    <mergeCell ref="A72:C72"/>
    <mergeCell ref="B2:F2"/>
  </mergeCells>
  <hyperlinks>
    <hyperlink ref="H44" r:id="rId1" display="http://www.are.waw.pl/index.php?dzid=300&amp;did=1875"/>
  </hyperlinks>
  <pageMargins left="0.7" right="0.7" top="0.78740157499999996" bottom="0.78740157499999996" header="0.3" footer="0.3"/>
  <pageSetup paperSize="9"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F1:F9"/>
  <sheetViews>
    <sheetView workbookViewId="0">
      <selection activeCell="F1" sqref="F1:F9"/>
    </sheetView>
  </sheetViews>
  <sheetFormatPr baseColWidth="10" defaultRowHeight="15" x14ac:dyDescent="0.25"/>
  <sheetData>
    <row r="1" spans="6:6" x14ac:dyDescent="0.25">
      <c r="F1" t="s">
        <v>1130</v>
      </c>
    </row>
    <row r="2" spans="6:6" x14ac:dyDescent="0.25">
      <c r="F2" t="s">
        <v>1135</v>
      </c>
    </row>
    <row r="3" spans="6:6" x14ac:dyDescent="0.25">
      <c r="F3" t="s">
        <v>1134</v>
      </c>
    </row>
    <row r="4" spans="6:6" x14ac:dyDescent="0.25">
      <c r="F4" t="s">
        <v>1131</v>
      </c>
    </row>
    <row r="5" spans="6:6" x14ac:dyDescent="0.25">
      <c r="F5" t="s">
        <v>1133</v>
      </c>
    </row>
    <row r="6" spans="6:6" x14ac:dyDescent="0.25">
      <c r="F6" t="s">
        <v>1129</v>
      </c>
    </row>
    <row r="7" spans="6:6" x14ac:dyDescent="0.25">
      <c r="F7" t="s">
        <v>1132</v>
      </c>
    </row>
    <row r="8" spans="6:6" x14ac:dyDescent="0.25">
      <c r="F8" t="s">
        <v>1136</v>
      </c>
    </row>
    <row r="9" spans="6:6" x14ac:dyDescent="0.25">
      <c r="F9" t="s">
        <v>1128</v>
      </c>
    </row>
  </sheetData>
  <sortState ref="F1:F9">
    <sortCondition ref="F1"/>
  </sortState>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216"/>
  <sheetViews>
    <sheetView topLeftCell="A12" workbookViewId="0">
      <selection activeCell="A3" sqref="A3"/>
    </sheetView>
  </sheetViews>
  <sheetFormatPr baseColWidth="10" defaultRowHeight="15" x14ac:dyDescent="0.25"/>
  <cols>
    <col min="1" max="1" width="41.5703125" style="80" bestFit="1" customWidth="1"/>
    <col min="2" max="2" width="21.28515625" style="80" customWidth="1"/>
    <col min="3" max="3" width="11" style="80" bestFit="1" customWidth="1"/>
    <col min="4" max="4" width="26.5703125" style="80" hidden="1" customWidth="1"/>
    <col min="5" max="5" width="17" style="80" hidden="1" customWidth="1"/>
    <col min="6" max="6" width="18.85546875" style="80" hidden="1" customWidth="1"/>
    <col min="7" max="7" width="16.140625" style="80" customWidth="1"/>
    <col min="8" max="8" width="28" style="80" bestFit="1" customWidth="1"/>
    <col min="9" max="9" width="9.140625" style="80" bestFit="1" customWidth="1"/>
    <col min="10" max="256" width="9.140625" style="50" customWidth="1"/>
    <col min="257" max="257" width="41.5703125" style="50" bestFit="1" customWidth="1"/>
    <col min="258" max="258" width="21.28515625" style="50" customWidth="1"/>
    <col min="259" max="259" width="11" style="50" bestFit="1" customWidth="1"/>
    <col min="260" max="260" width="26.5703125" style="50" bestFit="1" customWidth="1"/>
    <col min="261" max="261" width="17" style="50" bestFit="1" customWidth="1"/>
    <col min="262" max="262" width="18.85546875" style="50" bestFit="1" customWidth="1"/>
    <col min="263" max="263" width="16.140625" style="50" customWidth="1"/>
    <col min="264" max="264" width="28" style="50" bestFit="1" customWidth="1"/>
    <col min="265" max="265" width="9.140625" style="50" bestFit="1" customWidth="1"/>
    <col min="266" max="512" width="9.140625" style="50" customWidth="1"/>
    <col min="513" max="513" width="41.5703125" style="50" bestFit="1" customWidth="1"/>
    <col min="514" max="514" width="21.28515625" style="50" customWidth="1"/>
    <col min="515" max="515" width="11" style="50" bestFit="1" customWidth="1"/>
    <col min="516" max="516" width="26.5703125" style="50" bestFit="1" customWidth="1"/>
    <col min="517" max="517" width="17" style="50" bestFit="1" customWidth="1"/>
    <col min="518" max="518" width="18.85546875" style="50" bestFit="1" customWidth="1"/>
    <col min="519" max="519" width="16.140625" style="50" customWidth="1"/>
    <col min="520" max="520" width="28" style="50" bestFit="1" customWidth="1"/>
    <col min="521" max="521" width="9.140625" style="50" bestFit="1" customWidth="1"/>
    <col min="522" max="768" width="9.140625" style="50" customWidth="1"/>
    <col min="769" max="769" width="41.5703125" style="50" bestFit="1" customWidth="1"/>
    <col min="770" max="770" width="21.28515625" style="50" customWidth="1"/>
    <col min="771" max="771" width="11" style="50" bestFit="1" customWidth="1"/>
    <col min="772" max="772" width="26.5703125" style="50" bestFit="1" customWidth="1"/>
    <col min="773" max="773" width="17" style="50" bestFit="1" customWidth="1"/>
    <col min="774" max="774" width="18.85546875" style="50" bestFit="1" customWidth="1"/>
    <col min="775" max="775" width="16.140625" style="50" customWidth="1"/>
    <col min="776" max="776" width="28" style="50" bestFit="1" customWidth="1"/>
    <col min="777" max="777" width="9.140625" style="50" bestFit="1" customWidth="1"/>
    <col min="778" max="1024" width="9.140625" style="50" customWidth="1"/>
    <col min="1025" max="1025" width="41.5703125" style="50" bestFit="1" customWidth="1"/>
    <col min="1026" max="1026" width="21.28515625" style="50" customWidth="1"/>
    <col min="1027" max="1027" width="11" style="50" bestFit="1" customWidth="1"/>
    <col min="1028" max="1028" width="26.5703125" style="50" bestFit="1" customWidth="1"/>
    <col min="1029" max="1029" width="17" style="50" bestFit="1" customWidth="1"/>
    <col min="1030" max="1030" width="18.85546875" style="50" bestFit="1" customWidth="1"/>
    <col min="1031" max="1031" width="16.140625" style="50" customWidth="1"/>
    <col min="1032" max="1032" width="28" style="50" bestFit="1" customWidth="1"/>
    <col min="1033" max="1033" width="9.140625" style="50" bestFit="1" customWidth="1"/>
    <col min="1034" max="1280" width="9.140625" style="50" customWidth="1"/>
    <col min="1281" max="1281" width="41.5703125" style="50" bestFit="1" customWidth="1"/>
    <col min="1282" max="1282" width="21.28515625" style="50" customWidth="1"/>
    <col min="1283" max="1283" width="11" style="50" bestFit="1" customWidth="1"/>
    <col min="1284" max="1284" width="26.5703125" style="50" bestFit="1" customWidth="1"/>
    <col min="1285" max="1285" width="17" style="50" bestFit="1" customWidth="1"/>
    <col min="1286" max="1286" width="18.85546875" style="50" bestFit="1" customWidth="1"/>
    <col min="1287" max="1287" width="16.140625" style="50" customWidth="1"/>
    <col min="1288" max="1288" width="28" style="50" bestFit="1" customWidth="1"/>
    <col min="1289" max="1289" width="9.140625" style="50" bestFit="1" customWidth="1"/>
    <col min="1290" max="1536" width="9.140625" style="50" customWidth="1"/>
    <col min="1537" max="1537" width="41.5703125" style="50" bestFit="1" customWidth="1"/>
    <col min="1538" max="1538" width="21.28515625" style="50" customWidth="1"/>
    <col min="1539" max="1539" width="11" style="50" bestFit="1" customWidth="1"/>
    <col min="1540" max="1540" width="26.5703125" style="50" bestFit="1" customWidth="1"/>
    <col min="1541" max="1541" width="17" style="50" bestFit="1" customWidth="1"/>
    <col min="1542" max="1542" width="18.85546875" style="50" bestFit="1" customWidth="1"/>
    <col min="1543" max="1543" width="16.140625" style="50" customWidth="1"/>
    <col min="1544" max="1544" width="28" style="50" bestFit="1" customWidth="1"/>
    <col min="1545" max="1545" width="9.140625" style="50" bestFit="1" customWidth="1"/>
    <col min="1546" max="1792" width="9.140625" style="50" customWidth="1"/>
    <col min="1793" max="1793" width="41.5703125" style="50" bestFit="1" customWidth="1"/>
    <col min="1794" max="1794" width="21.28515625" style="50" customWidth="1"/>
    <col min="1795" max="1795" width="11" style="50" bestFit="1" customWidth="1"/>
    <col min="1796" max="1796" width="26.5703125" style="50" bestFit="1" customWidth="1"/>
    <col min="1797" max="1797" width="17" style="50" bestFit="1" customWidth="1"/>
    <col min="1798" max="1798" width="18.85546875" style="50" bestFit="1" customWidth="1"/>
    <col min="1799" max="1799" width="16.140625" style="50" customWidth="1"/>
    <col min="1800" max="1800" width="28" style="50" bestFit="1" customWidth="1"/>
    <col min="1801" max="1801" width="9.140625" style="50" bestFit="1" customWidth="1"/>
    <col min="1802" max="2048" width="9.140625" style="50" customWidth="1"/>
    <col min="2049" max="2049" width="41.5703125" style="50" bestFit="1" customWidth="1"/>
    <col min="2050" max="2050" width="21.28515625" style="50" customWidth="1"/>
    <col min="2051" max="2051" width="11" style="50" bestFit="1" customWidth="1"/>
    <col min="2052" max="2052" width="26.5703125" style="50" bestFit="1" customWidth="1"/>
    <col min="2053" max="2053" width="17" style="50" bestFit="1" customWidth="1"/>
    <col min="2054" max="2054" width="18.85546875" style="50" bestFit="1" customWidth="1"/>
    <col min="2055" max="2055" width="16.140625" style="50" customWidth="1"/>
    <col min="2056" max="2056" width="28" style="50" bestFit="1" customWidth="1"/>
    <col min="2057" max="2057" width="9.140625" style="50" bestFit="1" customWidth="1"/>
    <col min="2058" max="2304" width="9.140625" style="50" customWidth="1"/>
    <col min="2305" max="2305" width="41.5703125" style="50" bestFit="1" customWidth="1"/>
    <col min="2306" max="2306" width="21.28515625" style="50" customWidth="1"/>
    <col min="2307" max="2307" width="11" style="50" bestFit="1" customWidth="1"/>
    <col min="2308" max="2308" width="26.5703125" style="50" bestFit="1" customWidth="1"/>
    <col min="2309" max="2309" width="17" style="50" bestFit="1" customWidth="1"/>
    <col min="2310" max="2310" width="18.85546875" style="50" bestFit="1" customWidth="1"/>
    <col min="2311" max="2311" width="16.140625" style="50" customWidth="1"/>
    <col min="2312" max="2312" width="28" style="50" bestFit="1" customWidth="1"/>
    <col min="2313" max="2313" width="9.140625" style="50" bestFit="1" customWidth="1"/>
    <col min="2314" max="2560" width="9.140625" style="50" customWidth="1"/>
    <col min="2561" max="2561" width="41.5703125" style="50" bestFit="1" customWidth="1"/>
    <col min="2562" max="2562" width="21.28515625" style="50" customWidth="1"/>
    <col min="2563" max="2563" width="11" style="50" bestFit="1" customWidth="1"/>
    <col min="2564" max="2564" width="26.5703125" style="50" bestFit="1" customWidth="1"/>
    <col min="2565" max="2565" width="17" style="50" bestFit="1" customWidth="1"/>
    <col min="2566" max="2566" width="18.85546875" style="50" bestFit="1" customWidth="1"/>
    <col min="2567" max="2567" width="16.140625" style="50" customWidth="1"/>
    <col min="2568" max="2568" width="28" style="50" bestFit="1" customWidth="1"/>
    <col min="2569" max="2569" width="9.140625" style="50" bestFit="1" customWidth="1"/>
    <col min="2570" max="2816" width="9.140625" style="50" customWidth="1"/>
    <col min="2817" max="2817" width="41.5703125" style="50" bestFit="1" customWidth="1"/>
    <col min="2818" max="2818" width="21.28515625" style="50" customWidth="1"/>
    <col min="2819" max="2819" width="11" style="50" bestFit="1" customWidth="1"/>
    <col min="2820" max="2820" width="26.5703125" style="50" bestFit="1" customWidth="1"/>
    <col min="2821" max="2821" width="17" style="50" bestFit="1" customWidth="1"/>
    <col min="2822" max="2822" width="18.85546875" style="50" bestFit="1" customWidth="1"/>
    <col min="2823" max="2823" width="16.140625" style="50" customWidth="1"/>
    <col min="2824" max="2824" width="28" style="50" bestFit="1" customWidth="1"/>
    <col min="2825" max="2825" width="9.140625" style="50" bestFit="1" customWidth="1"/>
    <col min="2826" max="3072" width="9.140625" style="50" customWidth="1"/>
    <col min="3073" max="3073" width="41.5703125" style="50" bestFit="1" customWidth="1"/>
    <col min="3074" max="3074" width="21.28515625" style="50" customWidth="1"/>
    <col min="3075" max="3075" width="11" style="50" bestFit="1" customWidth="1"/>
    <col min="3076" max="3076" width="26.5703125" style="50" bestFit="1" customWidth="1"/>
    <col min="3077" max="3077" width="17" style="50" bestFit="1" customWidth="1"/>
    <col min="3078" max="3078" width="18.85546875" style="50" bestFit="1" customWidth="1"/>
    <col min="3079" max="3079" width="16.140625" style="50" customWidth="1"/>
    <col min="3080" max="3080" width="28" style="50" bestFit="1" customWidth="1"/>
    <col min="3081" max="3081" width="9.140625" style="50" bestFit="1" customWidth="1"/>
    <col min="3082" max="3328" width="9.140625" style="50" customWidth="1"/>
    <col min="3329" max="3329" width="41.5703125" style="50" bestFit="1" customWidth="1"/>
    <col min="3330" max="3330" width="21.28515625" style="50" customWidth="1"/>
    <col min="3331" max="3331" width="11" style="50" bestFit="1" customWidth="1"/>
    <col min="3332" max="3332" width="26.5703125" style="50" bestFit="1" customWidth="1"/>
    <col min="3333" max="3333" width="17" style="50" bestFit="1" customWidth="1"/>
    <col min="3334" max="3334" width="18.85546875" style="50" bestFit="1" customWidth="1"/>
    <col min="3335" max="3335" width="16.140625" style="50" customWidth="1"/>
    <col min="3336" max="3336" width="28" style="50" bestFit="1" customWidth="1"/>
    <col min="3337" max="3337" width="9.140625" style="50" bestFit="1" customWidth="1"/>
    <col min="3338" max="3584" width="9.140625" style="50" customWidth="1"/>
    <col min="3585" max="3585" width="41.5703125" style="50" bestFit="1" customWidth="1"/>
    <col min="3586" max="3586" width="21.28515625" style="50" customWidth="1"/>
    <col min="3587" max="3587" width="11" style="50" bestFit="1" customWidth="1"/>
    <col min="3588" max="3588" width="26.5703125" style="50" bestFit="1" customWidth="1"/>
    <col min="3589" max="3589" width="17" style="50" bestFit="1" customWidth="1"/>
    <col min="3590" max="3590" width="18.85546875" style="50" bestFit="1" customWidth="1"/>
    <col min="3591" max="3591" width="16.140625" style="50" customWidth="1"/>
    <col min="3592" max="3592" width="28" style="50" bestFit="1" customWidth="1"/>
    <col min="3593" max="3593" width="9.140625" style="50" bestFit="1" customWidth="1"/>
    <col min="3594" max="3840" width="9.140625" style="50" customWidth="1"/>
    <col min="3841" max="3841" width="41.5703125" style="50" bestFit="1" customWidth="1"/>
    <col min="3842" max="3842" width="21.28515625" style="50" customWidth="1"/>
    <col min="3843" max="3843" width="11" style="50" bestFit="1" customWidth="1"/>
    <col min="3844" max="3844" width="26.5703125" style="50" bestFit="1" customWidth="1"/>
    <col min="3845" max="3845" width="17" style="50" bestFit="1" customWidth="1"/>
    <col min="3846" max="3846" width="18.85546875" style="50" bestFit="1" customWidth="1"/>
    <col min="3847" max="3847" width="16.140625" style="50" customWidth="1"/>
    <col min="3848" max="3848" width="28" style="50" bestFit="1" customWidth="1"/>
    <col min="3849" max="3849" width="9.140625" style="50" bestFit="1" customWidth="1"/>
    <col min="3850" max="4096" width="9.140625" style="50" customWidth="1"/>
    <col min="4097" max="4097" width="41.5703125" style="50" bestFit="1" customWidth="1"/>
    <col min="4098" max="4098" width="21.28515625" style="50" customWidth="1"/>
    <col min="4099" max="4099" width="11" style="50" bestFit="1" customWidth="1"/>
    <col min="4100" max="4100" width="26.5703125" style="50" bestFit="1" customWidth="1"/>
    <col min="4101" max="4101" width="17" style="50" bestFit="1" customWidth="1"/>
    <col min="4102" max="4102" width="18.85546875" style="50" bestFit="1" customWidth="1"/>
    <col min="4103" max="4103" width="16.140625" style="50" customWidth="1"/>
    <col min="4104" max="4104" width="28" style="50" bestFit="1" customWidth="1"/>
    <col min="4105" max="4105" width="9.140625" style="50" bestFit="1" customWidth="1"/>
    <col min="4106" max="4352" width="9.140625" style="50" customWidth="1"/>
    <col min="4353" max="4353" width="41.5703125" style="50" bestFit="1" customWidth="1"/>
    <col min="4354" max="4354" width="21.28515625" style="50" customWidth="1"/>
    <col min="4355" max="4355" width="11" style="50" bestFit="1" customWidth="1"/>
    <col min="4356" max="4356" width="26.5703125" style="50" bestFit="1" customWidth="1"/>
    <col min="4357" max="4357" width="17" style="50" bestFit="1" customWidth="1"/>
    <col min="4358" max="4358" width="18.85546875" style="50" bestFit="1" customWidth="1"/>
    <col min="4359" max="4359" width="16.140625" style="50" customWidth="1"/>
    <col min="4360" max="4360" width="28" style="50" bestFit="1" customWidth="1"/>
    <col min="4361" max="4361" width="9.140625" style="50" bestFit="1" customWidth="1"/>
    <col min="4362" max="4608" width="9.140625" style="50" customWidth="1"/>
    <col min="4609" max="4609" width="41.5703125" style="50" bestFit="1" customWidth="1"/>
    <col min="4610" max="4610" width="21.28515625" style="50" customWidth="1"/>
    <col min="4611" max="4611" width="11" style="50" bestFit="1" customWidth="1"/>
    <col min="4612" max="4612" width="26.5703125" style="50" bestFit="1" customWidth="1"/>
    <col min="4613" max="4613" width="17" style="50" bestFit="1" customWidth="1"/>
    <col min="4614" max="4614" width="18.85546875" style="50" bestFit="1" customWidth="1"/>
    <col min="4615" max="4615" width="16.140625" style="50" customWidth="1"/>
    <col min="4616" max="4616" width="28" style="50" bestFit="1" customWidth="1"/>
    <col min="4617" max="4617" width="9.140625" style="50" bestFit="1" customWidth="1"/>
    <col min="4618" max="4864" width="9.140625" style="50" customWidth="1"/>
    <col min="4865" max="4865" width="41.5703125" style="50" bestFit="1" customWidth="1"/>
    <col min="4866" max="4866" width="21.28515625" style="50" customWidth="1"/>
    <col min="4867" max="4867" width="11" style="50" bestFit="1" customWidth="1"/>
    <col min="4868" max="4868" width="26.5703125" style="50" bestFit="1" customWidth="1"/>
    <col min="4869" max="4869" width="17" style="50" bestFit="1" customWidth="1"/>
    <col min="4870" max="4870" width="18.85546875" style="50" bestFit="1" customWidth="1"/>
    <col min="4871" max="4871" width="16.140625" style="50" customWidth="1"/>
    <col min="4872" max="4872" width="28" style="50" bestFit="1" customWidth="1"/>
    <col min="4873" max="4873" width="9.140625" style="50" bestFit="1" customWidth="1"/>
    <col min="4874" max="5120" width="9.140625" style="50" customWidth="1"/>
    <col min="5121" max="5121" width="41.5703125" style="50" bestFit="1" customWidth="1"/>
    <col min="5122" max="5122" width="21.28515625" style="50" customWidth="1"/>
    <col min="5123" max="5123" width="11" style="50" bestFit="1" customWidth="1"/>
    <col min="5124" max="5124" width="26.5703125" style="50" bestFit="1" customWidth="1"/>
    <col min="5125" max="5125" width="17" style="50" bestFit="1" customWidth="1"/>
    <col min="5126" max="5126" width="18.85546875" style="50" bestFit="1" customWidth="1"/>
    <col min="5127" max="5127" width="16.140625" style="50" customWidth="1"/>
    <col min="5128" max="5128" width="28" style="50" bestFit="1" customWidth="1"/>
    <col min="5129" max="5129" width="9.140625" style="50" bestFit="1" customWidth="1"/>
    <col min="5130" max="5376" width="9.140625" style="50" customWidth="1"/>
    <col min="5377" max="5377" width="41.5703125" style="50" bestFit="1" customWidth="1"/>
    <col min="5378" max="5378" width="21.28515625" style="50" customWidth="1"/>
    <col min="5379" max="5379" width="11" style="50" bestFit="1" customWidth="1"/>
    <col min="5380" max="5380" width="26.5703125" style="50" bestFit="1" customWidth="1"/>
    <col min="5381" max="5381" width="17" style="50" bestFit="1" customWidth="1"/>
    <col min="5382" max="5382" width="18.85546875" style="50" bestFit="1" customWidth="1"/>
    <col min="5383" max="5383" width="16.140625" style="50" customWidth="1"/>
    <col min="5384" max="5384" width="28" style="50" bestFit="1" customWidth="1"/>
    <col min="5385" max="5385" width="9.140625" style="50" bestFit="1" customWidth="1"/>
    <col min="5386" max="5632" width="9.140625" style="50" customWidth="1"/>
    <col min="5633" max="5633" width="41.5703125" style="50" bestFit="1" customWidth="1"/>
    <col min="5634" max="5634" width="21.28515625" style="50" customWidth="1"/>
    <col min="5635" max="5635" width="11" style="50" bestFit="1" customWidth="1"/>
    <col min="5636" max="5636" width="26.5703125" style="50" bestFit="1" customWidth="1"/>
    <col min="5637" max="5637" width="17" style="50" bestFit="1" customWidth="1"/>
    <col min="5638" max="5638" width="18.85546875" style="50" bestFit="1" customWidth="1"/>
    <col min="5639" max="5639" width="16.140625" style="50" customWidth="1"/>
    <col min="5640" max="5640" width="28" style="50" bestFit="1" customWidth="1"/>
    <col min="5641" max="5641" width="9.140625" style="50" bestFit="1" customWidth="1"/>
    <col min="5642" max="5888" width="9.140625" style="50" customWidth="1"/>
    <col min="5889" max="5889" width="41.5703125" style="50" bestFit="1" customWidth="1"/>
    <col min="5890" max="5890" width="21.28515625" style="50" customWidth="1"/>
    <col min="5891" max="5891" width="11" style="50" bestFit="1" customWidth="1"/>
    <col min="5892" max="5892" width="26.5703125" style="50" bestFit="1" customWidth="1"/>
    <col min="5893" max="5893" width="17" style="50" bestFit="1" customWidth="1"/>
    <col min="5894" max="5894" width="18.85546875" style="50" bestFit="1" customWidth="1"/>
    <col min="5895" max="5895" width="16.140625" style="50" customWidth="1"/>
    <col min="5896" max="5896" width="28" style="50" bestFit="1" customWidth="1"/>
    <col min="5897" max="5897" width="9.140625" style="50" bestFit="1" customWidth="1"/>
    <col min="5898" max="6144" width="9.140625" style="50" customWidth="1"/>
    <col min="6145" max="6145" width="41.5703125" style="50" bestFit="1" customWidth="1"/>
    <col min="6146" max="6146" width="21.28515625" style="50" customWidth="1"/>
    <col min="6147" max="6147" width="11" style="50" bestFit="1" customWidth="1"/>
    <col min="6148" max="6148" width="26.5703125" style="50" bestFit="1" customWidth="1"/>
    <col min="6149" max="6149" width="17" style="50" bestFit="1" customWidth="1"/>
    <col min="6150" max="6150" width="18.85546875" style="50" bestFit="1" customWidth="1"/>
    <col min="6151" max="6151" width="16.140625" style="50" customWidth="1"/>
    <col min="6152" max="6152" width="28" style="50" bestFit="1" customWidth="1"/>
    <col min="6153" max="6153" width="9.140625" style="50" bestFit="1" customWidth="1"/>
    <col min="6154" max="6400" width="9.140625" style="50" customWidth="1"/>
    <col min="6401" max="6401" width="41.5703125" style="50" bestFit="1" customWidth="1"/>
    <col min="6402" max="6402" width="21.28515625" style="50" customWidth="1"/>
    <col min="6403" max="6403" width="11" style="50" bestFit="1" customWidth="1"/>
    <col min="6404" max="6404" width="26.5703125" style="50" bestFit="1" customWidth="1"/>
    <col min="6405" max="6405" width="17" style="50" bestFit="1" customWidth="1"/>
    <col min="6406" max="6406" width="18.85546875" style="50" bestFit="1" customWidth="1"/>
    <col min="6407" max="6407" width="16.140625" style="50" customWidth="1"/>
    <col min="6408" max="6408" width="28" style="50" bestFit="1" customWidth="1"/>
    <col min="6409" max="6409" width="9.140625" style="50" bestFit="1" customWidth="1"/>
    <col min="6410" max="6656" width="9.140625" style="50" customWidth="1"/>
    <col min="6657" max="6657" width="41.5703125" style="50" bestFit="1" customWidth="1"/>
    <col min="6658" max="6658" width="21.28515625" style="50" customWidth="1"/>
    <col min="6659" max="6659" width="11" style="50" bestFit="1" customWidth="1"/>
    <col min="6660" max="6660" width="26.5703125" style="50" bestFit="1" customWidth="1"/>
    <col min="6661" max="6661" width="17" style="50" bestFit="1" customWidth="1"/>
    <col min="6662" max="6662" width="18.85546875" style="50" bestFit="1" customWidth="1"/>
    <col min="6663" max="6663" width="16.140625" style="50" customWidth="1"/>
    <col min="6664" max="6664" width="28" style="50" bestFit="1" customWidth="1"/>
    <col min="6665" max="6665" width="9.140625" style="50" bestFit="1" customWidth="1"/>
    <col min="6666" max="6912" width="9.140625" style="50" customWidth="1"/>
    <col min="6913" max="6913" width="41.5703125" style="50" bestFit="1" customWidth="1"/>
    <col min="6914" max="6914" width="21.28515625" style="50" customWidth="1"/>
    <col min="6915" max="6915" width="11" style="50" bestFit="1" customWidth="1"/>
    <col min="6916" max="6916" width="26.5703125" style="50" bestFit="1" customWidth="1"/>
    <col min="6917" max="6917" width="17" style="50" bestFit="1" customWidth="1"/>
    <col min="6918" max="6918" width="18.85546875" style="50" bestFit="1" customWidth="1"/>
    <col min="6919" max="6919" width="16.140625" style="50" customWidth="1"/>
    <col min="6920" max="6920" width="28" style="50" bestFit="1" customWidth="1"/>
    <col min="6921" max="6921" width="9.140625" style="50" bestFit="1" customWidth="1"/>
    <col min="6922" max="7168" width="9.140625" style="50" customWidth="1"/>
    <col min="7169" max="7169" width="41.5703125" style="50" bestFit="1" customWidth="1"/>
    <col min="7170" max="7170" width="21.28515625" style="50" customWidth="1"/>
    <col min="7171" max="7171" width="11" style="50" bestFit="1" customWidth="1"/>
    <col min="7172" max="7172" width="26.5703125" style="50" bestFit="1" customWidth="1"/>
    <col min="7173" max="7173" width="17" style="50" bestFit="1" customWidth="1"/>
    <col min="7174" max="7174" width="18.85546875" style="50" bestFit="1" customWidth="1"/>
    <col min="7175" max="7175" width="16.140625" style="50" customWidth="1"/>
    <col min="7176" max="7176" width="28" style="50" bestFit="1" customWidth="1"/>
    <col min="7177" max="7177" width="9.140625" style="50" bestFit="1" customWidth="1"/>
    <col min="7178" max="7424" width="9.140625" style="50" customWidth="1"/>
    <col min="7425" max="7425" width="41.5703125" style="50" bestFit="1" customWidth="1"/>
    <col min="7426" max="7426" width="21.28515625" style="50" customWidth="1"/>
    <col min="7427" max="7427" width="11" style="50" bestFit="1" customWidth="1"/>
    <col min="7428" max="7428" width="26.5703125" style="50" bestFit="1" customWidth="1"/>
    <col min="7429" max="7429" width="17" style="50" bestFit="1" customWidth="1"/>
    <col min="7430" max="7430" width="18.85546875" style="50" bestFit="1" customWidth="1"/>
    <col min="7431" max="7431" width="16.140625" style="50" customWidth="1"/>
    <col min="7432" max="7432" width="28" style="50" bestFit="1" customWidth="1"/>
    <col min="7433" max="7433" width="9.140625" style="50" bestFit="1" customWidth="1"/>
    <col min="7434" max="7680" width="9.140625" style="50" customWidth="1"/>
    <col min="7681" max="7681" width="41.5703125" style="50" bestFit="1" customWidth="1"/>
    <col min="7682" max="7682" width="21.28515625" style="50" customWidth="1"/>
    <col min="7683" max="7683" width="11" style="50" bestFit="1" customWidth="1"/>
    <col min="7684" max="7684" width="26.5703125" style="50" bestFit="1" customWidth="1"/>
    <col min="7685" max="7685" width="17" style="50" bestFit="1" customWidth="1"/>
    <col min="7686" max="7686" width="18.85546875" style="50" bestFit="1" customWidth="1"/>
    <col min="7687" max="7687" width="16.140625" style="50" customWidth="1"/>
    <col min="7688" max="7688" width="28" style="50" bestFit="1" customWidth="1"/>
    <col min="7689" max="7689" width="9.140625" style="50" bestFit="1" customWidth="1"/>
    <col min="7690" max="7936" width="9.140625" style="50" customWidth="1"/>
    <col min="7937" max="7937" width="41.5703125" style="50" bestFit="1" customWidth="1"/>
    <col min="7938" max="7938" width="21.28515625" style="50" customWidth="1"/>
    <col min="7939" max="7939" width="11" style="50" bestFit="1" customWidth="1"/>
    <col min="7940" max="7940" width="26.5703125" style="50" bestFit="1" customWidth="1"/>
    <col min="7941" max="7941" width="17" style="50" bestFit="1" customWidth="1"/>
    <col min="7942" max="7942" width="18.85546875" style="50" bestFit="1" customWidth="1"/>
    <col min="7943" max="7943" width="16.140625" style="50" customWidth="1"/>
    <col min="7944" max="7944" width="28" style="50" bestFit="1" customWidth="1"/>
    <col min="7945" max="7945" width="9.140625" style="50" bestFit="1" customWidth="1"/>
    <col min="7946" max="8192" width="9.140625" style="50" customWidth="1"/>
    <col min="8193" max="8193" width="41.5703125" style="50" bestFit="1" customWidth="1"/>
    <col min="8194" max="8194" width="21.28515625" style="50" customWidth="1"/>
    <col min="8195" max="8195" width="11" style="50" bestFit="1" customWidth="1"/>
    <col min="8196" max="8196" width="26.5703125" style="50" bestFit="1" customWidth="1"/>
    <col min="8197" max="8197" width="17" style="50" bestFit="1" customWidth="1"/>
    <col min="8198" max="8198" width="18.85546875" style="50" bestFit="1" customWidth="1"/>
    <col min="8199" max="8199" width="16.140625" style="50" customWidth="1"/>
    <col min="8200" max="8200" width="28" style="50" bestFit="1" customWidth="1"/>
    <col min="8201" max="8201" width="9.140625" style="50" bestFit="1" customWidth="1"/>
    <col min="8202" max="8448" width="9.140625" style="50" customWidth="1"/>
    <col min="8449" max="8449" width="41.5703125" style="50" bestFit="1" customWidth="1"/>
    <col min="8450" max="8450" width="21.28515625" style="50" customWidth="1"/>
    <col min="8451" max="8451" width="11" style="50" bestFit="1" customWidth="1"/>
    <col min="8452" max="8452" width="26.5703125" style="50" bestFit="1" customWidth="1"/>
    <col min="8453" max="8453" width="17" style="50" bestFit="1" customWidth="1"/>
    <col min="8454" max="8454" width="18.85546875" style="50" bestFit="1" customWidth="1"/>
    <col min="8455" max="8455" width="16.140625" style="50" customWidth="1"/>
    <col min="8456" max="8456" width="28" style="50" bestFit="1" customWidth="1"/>
    <col min="8457" max="8457" width="9.140625" style="50" bestFit="1" customWidth="1"/>
    <col min="8458" max="8704" width="9.140625" style="50" customWidth="1"/>
    <col min="8705" max="8705" width="41.5703125" style="50" bestFit="1" customWidth="1"/>
    <col min="8706" max="8706" width="21.28515625" style="50" customWidth="1"/>
    <col min="8707" max="8707" width="11" style="50" bestFit="1" customWidth="1"/>
    <col min="8708" max="8708" width="26.5703125" style="50" bestFit="1" customWidth="1"/>
    <col min="8709" max="8709" width="17" style="50" bestFit="1" customWidth="1"/>
    <col min="8710" max="8710" width="18.85546875" style="50" bestFit="1" customWidth="1"/>
    <col min="8711" max="8711" width="16.140625" style="50" customWidth="1"/>
    <col min="8712" max="8712" width="28" style="50" bestFit="1" customWidth="1"/>
    <col min="8713" max="8713" width="9.140625" style="50" bestFit="1" customWidth="1"/>
    <col min="8714" max="8960" width="9.140625" style="50" customWidth="1"/>
    <col min="8961" max="8961" width="41.5703125" style="50" bestFit="1" customWidth="1"/>
    <col min="8962" max="8962" width="21.28515625" style="50" customWidth="1"/>
    <col min="8963" max="8963" width="11" style="50" bestFit="1" customWidth="1"/>
    <col min="8964" max="8964" width="26.5703125" style="50" bestFit="1" customWidth="1"/>
    <col min="8965" max="8965" width="17" style="50" bestFit="1" customWidth="1"/>
    <col min="8966" max="8966" width="18.85546875" style="50" bestFit="1" customWidth="1"/>
    <col min="8967" max="8967" width="16.140625" style="50" customWidth="1"/>
    <col min="8968" max="8968" width="28" style="50" bestFit="1" customWidth="1"/>
    <col min="8969" max="8969" width="9.140625" style="50" bestFit="1" customWidth="1"/>
    <col min="8970" max="9216" width="9.140625" style="50" customWidth="1"/>
    <col min="9217" max="9217" width="41.5703125" style="50" bestFit="1" customWidth="1"/>
    <col min="9218" max="9218" width="21.28515625" style="50" customWidth="1"/>
    <col min="9219" max="9219" width="11" style="50" bestFit="1" customWidth="1"/>
    <col min="9220" max="9220" width="26.5703125" style="50" bestFit="1" customWidth="1"/>
    <col min="9221" max="9221" width="17" style="50" bestFit="1" customWidth="1"/>
    <col min="9222" max="9222" width="18.85546875" style="50" bestFit="1" customWidth="1"/>
    <col min="9223" max="9223" width="16.140625" style="50" customWidth="1"/>
    <col min="9224" max="9224" width="28" style="50" bestFit="1" customWidth="1"/>
    <col min="9225" max="9225" width="9.140625" style="50" bestFit="1" customWidth="1"/>
    <col min="9226" max="9472" width="9.140625" style="50" customWidth="1"/>
    <col min="9473" max="9473" width="41.5703125" style="50" bestFit="1" customWidth="1"/>
    <col min="9474" max="9474" width="21.28515625" style="50" customWidth="1"/>
    <col min="9475" max="9475" width="11" style="50" bestFit="1" customWidth="1"/>
    <col min="9476" max="9476" width="26.5703125" style="50" bestFit="1" customWidth="1"/>
    <col min="9477" max="9477" width="17" style="50" bestFit="1" customWidth="1"/>
    <col min="9478" max="9478" width="18.85546875" style="50" bestFit="1" customWidth="1"/>
    <col min="9479" max="9479" width="16.140625" style="50" customWidth="1"/>
    <col min="9480" max="9480" width="28" style="50" bestFit="1" customWidth="1"/>
    <col min="9481" max="9481" width="9.140625" style="50" bestFit="1" customWidth="1"/>
    <col min="9482" max="9728" width="9.140625" style="50" customWidth="1"/>
    <col min="9729" max="9729" width="41.5703125" style="50" bestFit="1" customWidth="1"/>
    <col min="9730" max="9730" width="21.28515625" style="50" customWidth="1"/>
    <col min="9731" max="9731" width="11" style="50" bestFit="1" customWidth="1"/>
    <col min="9732" max="9732" width="26.5703125" style="50" bestFit="1" customWidth="1"/>
    <col min="9733" max="9733" width="17" style="50" bestFit="1" customWidth="1"/>
    <col min="9734" max="9734" width="18.85546875" style="50" bestFit="1" customWidth="1"/>
    <col min="9735" max="9735" width="16.140625" style="50" customWidth="1"/>
    <col min="9736" max="9736" width="28" style="50" bestFit="1" customWidth="1"/>
    <col min="9737" max="9737" width="9.140625" style="50" bestFit="1" customWidth="1"/>
    <col min="9738" max="9984" width="9.140625" style="50" customWidth="1"/>
    <col min="9985" max="9985" width="41.5703125" style="50" bestFit="1" customWidth="1"/>
    <col min="9986" max="9986" width="21.28515625" style="50" customWidth="1"/>
    <col min="9987" max="9987" width="11" style="50" bestFit="1" customWidth="1"/>
    <col min="9988" max="9988" width="26.5703125" style="50" bestFit="1" customWidth="1"/>
    <col min="9989" max="9989" width="17" style="50" bestFit="1" customWidth="1"/>
    <col min="9990" max="9990" width="18.85546875" style="50" bestFit="1" customWidth="1"/>
    <col min="9991" max="9991" width="16.140625" style="50" customWidth="1"/>
    <col min="9992" max="9992" width="28" style="50" bestFit="1" customWidth="1"/>
    <col min="9993" max="9993" width="9.140625" style="50" bestFit="1" customWidth="1"/>
    <col min="9994" max="10240" width="9.140625" style="50" customWidth="1"/>
    <col min="10241" max="10241" width="41.5703125" style="50" bestFit="1" customWidth="1"/>
    <col min="10242" max="10242" width="21.28515625" style="50" customWidth="1"/>
    <col min="10243" max="10243" width="11" style="50" bestFit="1" customWidth="1"/>
    <col min="10244" max="10244" width="26.5703125" style="50" bestFit="1" customWidth="1"/>
    <col min="10245" max="10245" width="17" style="50" bestFit="1" customWidth="1"/>
    <col min="10246" max="10246" width="18.85546875" style="50" bestFit="1" customWidth="1"/>
    <col min="10247" max="10247" width="16.140625" style="50" customWidth="1"/>
    <col min="10248" max="10248" width="28" style="50" bestFit="1" customWidth="1"/>
    <col min="10249" max="10249" width="9.140625" style="50" bestFit="1" customWidth="1"/>
    <col min="10250" max="10496" width="9.140625" style="50" customWidth="1"/>
    <col min="10497" max="10497" width="41.5703125" style="50" bestFit="1" customWidth="1"/>
    <col min="10498" max="10498" width="21.28515625" style="50" customWidth="1"/>
    <col min="10499" max="10499" width="11" style="50" bestFit="1" customWidth="1"/>
    <col min="10500" max="10500" width="26.5703125" style="50" bestFit="1" customWidth="1"/>
    <col min="10501" max="10501" width="17" style="50" bestFit="1" customWidth="1"/>
    <col min="10502" max="10502" width="18.85546875" style="50" bestFit="1" customWidth="1"/>
    <col min="10503" max="10503" width="16.140625" style="50" customWidth="1"/>
    <col min="10504" max="10504" width="28" style="50" bestFit="1" customWidth="1"/>
    <col min="10505" max="10505" width="9.140625" style="50" bestFit="1" customWidth="1"/>
    <col min="10506" max="10752" width="9.140625" style="50" customWidth="1"/>
    <col min="10753" max="10753" width="41.5703125" style="50" bestFit="1" customWidth="1"/>
    <col min="10754" max="10754" width="21.28515625" style="50" customWidth="1"/>
    <col min="10755" max="10755" width="11" style="50" bestFit="1" customWidth="1"/>
    <col min="10756" max="10756" width="26.5703125" style="50" bestFit="1" customWidth="1"/>
    <col min="10757" max="10757" width="17" style="50" bestFit="1" customWidth="1"/>
    <col min="10758" max="10758" width="18.85546875" style="50" bestFit="1" customWidth="1"/>
    <col min="10759" max="10759" width="16.140625" style="50" customWidth="1"/>
    <col min="10760" max="10760" width="28" style="50" bestFit="1" customWidth="1"/>
    <col min="10761" max="10761" width="9.140625" style="50" bestFit="1" customWidth="1"/>
    <col min="10762" max="11008" width="9.140625" style="50" customWidth="1"/>
    <col min="11009" max="11009" width="41.5703125" style="50" bestFit="1" customWidth="1"/>
    <col min="11010" max="11010" width="21.28515625" style="50" customWidth="1"/>
    <col min="11011" max="11011" width="11" style="50" bestFit="1" customWidth="1"/>
    <col min="11012" max="11012" width="26.5703125" style="50" bestFit="1" customWidth="1"/>
    <col min="11013" max="11013" width="17" style="50" bestFit="1" customWidth="1"/>
    <col min="11014" max="11014" width="18.85546875" style="50" bestFit="1" customWidth="1"/>
    <col min="11015" max="11015" width="16.140625" style="50" customWidth="1"/>
    <col min="11016" max="11016" width="28" style="50" bestFit="1" customWidth="1"/>
    <col min="11017" max="11017" width="9.140625" style="50" bestFit="1" customWidth="1"/>
    <col min="11018" max="11264" width="9.140625" style="50" customWidth="1"/>
    <col min="11265" max="11265" width="41.5703125" style="50" bestFit="1" customWidth="1"/>
    <col min="11266" max="11266" width="21.28515625" style="50" customWidth="1"/>
    <col min="11267" max="11267" width="11" style="50" bestFit="1" customWidth="1"/>
    <col min="11268" max="11268" width="26.5703125" style="50" bestFit="1" customWidth="1"/>
    <col min="11269" max="11269" width="17" style="50" bestFit="1" customWidth="1"/>
    <col min="11270" max="11270" width="18.85546875" style="50" bestFit="1" customWidth="1"/>
    <col min="11271" max="11271" width="16.140625" style="50" customWidth="1"/>
    <col min="11272" max="11272" width="28" style="50" bestFit="1" customWidth="1"/>
    <col min="11273" max="11273" width="9.140625" style="50" bestFit="1" customWidth="1"/>
    <col min="11274" max="11520" width="9.140625" style="50" customWidth="1"/>
    <col min="11521" max="11521" width="41.5703125" style="50" bestFit="1" customWidth="1"/>
    <col min="11522" max="11522" width="21.28515625" style="50" customWidth="1"/>
    <col min="11523" max="11523" width="11" style="50" bestFit="1" customWidth="1"/>
    <col min="11524" max="11524" width="26.5703125" style="50" bestFit="1" customWidth="1"/>
    <col min="11525" max="11525" width="17" style="50" bestFit="1" customWidth="1"/>
    <col min="11526" max="11526" width="18.85546875" style="50" bestFit="1" customWidth="1"/>
    <col min="11527" max="11527" width="16.140625" style="50" customWidth="1"/>
    <col min="11528" max="11528" width="28" style="50" bestFit="1" customWidth="1"/>
    <col min="11529" max="11529" width="9.140625" style="50" bestFit="1" customWidth="1"/>
    <col min="11530" max="11776" width="9.140625" style="50" customWidth="1"/>
    <col min="11777" max="11777" width="41.5703125" style="50" bestFit="1" customWidth="1"/>
    <col min="11778" max="11778" width="21.28515625" style="50" customWidth="1"/>
    <col min="11779" max="11779" width="11" style="50" bestFit="1" customWidth="1"/>
    <col min="11780" max="11780" width="26.5703125" style="50" bestFit="1" customWidth="1"/>
    <col min="11781" max="11781" width="17" style="50" bestFit="1" customWidth="1"/>
    <col min="11782" max="11782" width="18.85546875" style="50" bestFit="1" customWidth="1"/>
    <col min="11783" max="11783" width="16.140625" style="50" customWidth="1"/>
    <col min="11784" max="11784" width="28" style="50" bestFit="1" customWidth="1"/>
    <col min="11785" max="11785" width="9.140625" style="50" bestFit="1" customWidth="1"/>
    <col min="11786" max="12032" width="9.140625" style="50" customWidth="1"/>
    <col min="12033" max="12033" width="41.5703125" style="50" bestFit="1" customWidth="1"/>
    <col min="12034" max="12034" width="21.28515625" style="50" customWidth="1"/>
    <col min="12035" max="12035" width="11" style="50" bestFit="1" customWidth="1"/>
    <col min="12036" max="12036" width="26.5703125" style="50" bestFit="1" customWidth="1"/>
    <col min="12037" max="12037" width="17" style="50" bestFit="1" customWidth="1"/>
    <col min="12038" max="12038" width="18.85546875" style="50" bestFit="1" customWidth="1"/>
    <col min="12039" max="12039" width="16.140625" style="50" customWidth="1"/>
    <col min="12040" max="12040" width="28" style="50" bestFit="1" customWidth="1"/>
    <col min="12041" max="12041" width="9.140625" style="50" bestFit="1" customWidth="1"/>
    <col min="12042" max="12288" width="9.140625" style="50" customWidth="1"/>
    <col min="12289" max="12289" width="41.5703125" style="50" bestFit="1" customWidth="1"/>
    <col min="12290" max="12290" width="21.28515625" style="50" customWidth="1"/>
    <col min="12291" max="12291" width="11" style="50" bestFit="1" customWidth="1"/>
    <col min="12292" max="12292" width="26.5703125" style="50" bestFit="1" customWidth="1"/>
    <col min="12293" max="12293" width="17" style="50" bestFit="1" customWidth="1"/>
    <col min="12294" max="12294" width="18.85546875" style="50" bestFit="1" customWidth="1"/>
    <col min="12295" max="12295" width="16.140625" style="50" customWidth="1"/>
    <col min="12296" max="12296" width="28" style="50" bestFit="1" customWidth="1"/>
    <col min="12297" max="12297" width="9.140625" style="50" bestFit="1" customWidth="1"/>
    <col min="12298" max="12544" width="9.140625" style="50" customWidth="1"/>
    <col min="12545" max="12545" width="41.5703125" style="50" bestFit="1" customWidth="1"/>
    <col min="12546" max="12546" width="21.28515625" style="50" customWidth="1"/>
    <col min="12547" max="12547" width="11" style="50" bestFit="1" customWidth="1"/>
    <col min="12548" max="12548" width="26.5703125" style="50" bestFit="1" customWidth="1"/>
    <col min="12549" max="12549" width="17" style="50" bestFit="1" customWidth="1"/>
    <col min="12550" max="12550" width="18.85546875" style="50" bestFit="1" customWidth="1"/>
    <col min="12551" max="12551" width="16.140625" style="50" customWidth="1"/>
    <col min="12552" max="12552" width="28" style="50" bestFit="1" customWidth="1"/>
    <col min="12553" max="12553" width="9.140625" style="50" bestFit="1" customWidth="1"/>
    <col min="12554" max="12800" width="9.140625" style="50" customWidth="1"/>
    <col min="12801" max="12801" width="41.5703125" style="50" bestFit="1" customWidth="1"/>
    <col min="12802" max="12802" width="21.28515625" style="50" customWidth="1"/>
    <col min="12803" max="12803" width="11" style="50" bestFit="1" customWidth="1"/>
    <col min="12804" max="12804" width="26.5703125" style="50" bestFit="1" customWidth="1"/>
    <col min="12805" max="12805" width="17" style="50" bestFit="1" customWidth="1"/>
    <col min="12806" max="12806" width="18.85546875" style="50" bestFit="1" customWidth="1"/>
    <col min="12807" max="12807" width="16.140625" style="50" customWidth="1"/>
    <col min="12808" max="12808" width="28" style="50" bestFit="1" customWidth="1"/>
    <col min="12809" max="12809" width="9.140625" style="50" bestFit="1" customWidth="1"/>
    <col min="12810" max="13056" width="9.140625" style="50" customWidth="1"/>
    <col min="13057" max="13057" width="41.5703125" style="50" bestFit="1" customWidth="1"/>
    <col min="13058" max="13058" width="21.28515625" style="50" customWidth="1"/>
    <col min="13059" max="13059" width="11" style="50" bestFit="1" customWidth="1"/>
    <col min="13060" max="13060" width="26.5703125" style="50" bestFit="1" customWidth="1"/>
    <col min="13061" max="13061" width="17" style="50" bestFit="1" customWidth="1"/>
    <col min="13062" max="13062" width="18.85546875" style="50" bestFit="1" customWidth="1"/>
    <col min="13063" max="13063" width="16.140625" style="50" customWidth="1"/>
    <col min="13064" max="13064" width="28" style="50" bestFit="1" customWidth="1"/>
    <col min="13065" max="13065" width="9.140625" style="50" bestFit="1" customWidth="1"/>
    <col min="13066" max="13312" width="9.140625" style="50" customWidth="1"/>
    <col min="13313" max="13313" width="41.5703125" style="50" bestFit="1" customWidth="1"/>
    <col min="13314" max="13314" width="21.28515625" style="50" customWidth="1"/>
    <col min="13315" max="13315" width="11" style="50" bestFit="1" customWidth="1"/>
    <col min="13316" max="13316" width="26.5703125" style="50" bestFit="1" customWidth="1"/>
    <col min="13317" max="13317" width="17" style="50" bestFit="1" customWidth="1"/>
    <col min="13318" max="13318" width="18.85546875" style="50" bestFit="1" customWidth="1"/>
    <col min="13319" max="13319" width="16.140625" style="50" customWidth="1"/>
    <col min="13320" max="13320" width="28" style="50" bestFit="1" customWidth="1"/>
    <col min="13321" max="13321" width="9.140625" style="50" bestFit="1" customWidth="1"/>
    <col min="13322" max="13568" width="9.140625" style="50" customWidth="1"/>
    <col min="13569" max="13569" width="41.5703125" style="50" bestFit="1" customWidth="1"/>
    <col min="13570" max="13570" width="21.28515625" style="50" customWidth="1"/>
    <col min="13571" max="13571" width="11" style="50" bestFit="1" customWidth="1"/>
    <col min="13572" max="13572" width="26.5703125" style="50" bestFit="1" customWidth="1"/>
    <col min="13573" max="13573" width="17" style="50" bestFit="1" customWidth="1"/>
    <col min="13574" max="13574" width="18.85546875" style="50" bestFit="1" customWidth="1"/>
    <col min="13575" max="13575" width="16.140625" style="50" customWidth="1"/>
    <col min="13576" max="13576" width="28" style="50" bestFit="1" customWidth="1"/>
    <col min="13577" max="13577" width="9.140625" style="50" bestFit="1" customWidth="1"/>
    <col min="13578" max="13824" width="9.140625" style="50" customWidth="1"/>
    <col min="13825" max="13825" width="41.5703125" style="50" bestFit="1" customWidth="1"/>
    <col min="13826" max="13826" width="21.28515625" style="50" customWidth="1"/>
    <col min="13827" max="13827" width="11" style="50" bestFit="1" customWidth="1"/>
    <col min="13828" max="13828" width="26.5703125" style="50" bestFit="1" customWidth="1"/>
    <col min="13829" max="13829" width="17" style="50" bestFit="1" customWidth="1"/>
    <col min="13830" max="13830" width="18.85546875" style="50" bestFit="1" customWidth="1"/>
    <col min="13831" max="13831" width="16.140625" style="50" customWidth="1"/>
    <col min="13832" max="13832" width="28" style="50" bestFit="1" customWidth="1"/>
    <col min="13833" max="13833" width="9.140625" style="50" bestFit="1" customWidth="1"/>
    <col min="13834" max="14080" width="9.140625" style="50" customWidth="1"/>
    <col min="14081" max="14081" width="41.5703125" style="50" bestFit="1" customWidth="1"/>
    <col min="14082" max="14082" width="21.28515625" style="50" customWidth="1"/>
    <col min="14083" max="14083" width="11" style="50" bestFit="1" customWidth="1"/>
    <col min="14084" max="14084" width="26.5703125" style="50" bestFit="1" customWidth="1"/>
    <col min="14085" max="14085" width="17" style="50" bestFit="1" customWidth="1"/>
    <col min="14086" max="14086" width="18.85546875" style="50" bestFit="1" customWidth="1"/>
    <col min="14087" max="14087" width="16.140625" style="50" customWidth="1"/>
    <col min="14088" max="14088" width="28" style="50" bestFit="1" customWidth="1"/>
    <col min="14089" max="14089" width="9.140625" style="50" bestFit="1" customWidth="1"/>
    <col min="14090" max="14336" width="9.140625" style="50" customWidth="1"/>
    <col min="14337" max="14337" width="41.5703125" style="50" bestFit="1" customWidth="1"/>
    <col min="14338" max="14338" width="21.28515625" style="50" customWidth="1"/>
    <col min="14339" max="14339" width="11" style="50" bestFit="1" customWidth="1"/>
    <col min="14340" max="14340" width="26.5703125" style="50" bestFit="1" customWidth="1"/>
    <col min="14341" max="14341" width="17" style="50" bestFit="1" customWidth="1"/>
    <col min="14342" max="14342" width="18.85546875" style="50" bestFit="1" customWidth="1"/>
    <col min="14343" max="14343" width="16.140625" style="50" customWidth="1"/>
    <col min="14344" max="14344" width="28" style="50" bestFit="1" customWidth="1"/>
    <col min="14345" max="14345" width="9.140625" style="50" bestFit="1" customWidth="1"/>
    <col min="14346" max="14592" width="9.140625" style="50" customWidth="1"/>
    <col min="14593" max="14593" width="41.5703125" style="50" bestFit="1" customWidth="1"/>
    <col min="14594" max="14594" width="21.28515625" style="50" customWidth="1"/>
    <col min="14595" max="14595" width="11" style="50" bestFit="1" customWidth="1"/>
    <col min="14596" max="14596" width="26.5703125" style="50" bestFit="1" customWidth="1"/>
    <col min="14597" max="14597" width="17" style="50" bestFit="1" customWidth="1"/>
    <col min="14598" max="14598" width="18.85546875" style="50" bestFit="1" customWidth="1"/>
    <col min="14599" max="14599" width="16.140625" style="50" customWidth="1"/>
    <col min="14600" max="14600" width="28" style="50" bestFit="1" customWidth="1"/>
    <col min="14601" max="14601" width="9.140625" style="50" bestFit="1" customWidth="1"/>
    <col min="14602" max="14848" width="9.140625" style="50" customWidth="1"/>
    <col min="14849" max="14849" width="41.5703125" style="50" bestFit="1" customWidth="1"/>
    <col min="14850" max="14850" width="21.28515625" style="50" customWidth="1"/>
    <col min="14851" max="14851" width="11" style="50" bestFit="1" customWidth="1"/>
    <col min="14852" max="14852" width="26.5703125" style="50" bestFit="1" customWidth="1"/>
    <col min="14853" max="14853" width="17" style="50" bestFit="1" customWidth="1"/>
    <col min="14854" max="14854" width="18.85546875" style="50" bestFit="1" customWidth="1"/>
    <col min="14855" max="14855" width="16.140625" style="50" customWidth="1"/>
    <col min="14856" max="14856" width="28" style="50" bestFit="1" customWidth="1"/>
    <col min="14857" max="14857" width="9.140625" style="50" bestFit="1" customWidth="1"/>
    <col min="14858" max="15104" width="9.140625" style="50" customWidth="1"/>
    <col min="15105" max="15105" width="41.5703125" style="50" bestFit="1" customWidth="1"/>
    <col min="15106" max="15106" width="21.28515625" style="50" customWidth="1"/>
    <col min="15107" max="15107" width="11" style="50" bestFit="1" customWidth="1"/>
    <col min="15108" max="15108" width="26.5703125" style="50" bestFit="1" customWidth="1"/>
    <col min="15109" max="15109" width="17" style="50" bestFit="1" customWidth="1"/>
    <col min="15110" max="15110" width="18.85546875" style="50" bestFit="1" customWidth="1"/>
    <col min="15111" max="15111" width="16.140625" style="50" customWidth="1"/>
    <col min="15112" max="15112" width="28" style="50" bestFit="1" customWidth="1"/>
    <col min="15113" max="15113" width="9.140625" style="50" bestFit="1" customWidth="1"/>
    <col min="15114" max="15360" width="9.140625" style="50" customWidth="1"/>
    <col min="15361" max="15361" width="41.5703125" style="50" bestFit="1" customWidth="1"/>
    <col min="15362" max="15362" width="21.28515625" style="50" customWidth="1"/>
    <col min="15363" max="15363" width="11" style="50" bestFit="1" customWidth="1"/>
    <col min="15364" max="15364" width="26.5703125" style="50" bestFit="1" customWidth="1"/>
    <col min="15365" max="15365" width="17" style="50" bestFit="1" customWidth="1"/>
    <col min="15366" max="15366" width="18.85546875" style="50" bestFit="1" customWidth="1"/>
    <col min="15367" max="15367" width="16.140625" style="50" customWidth="1"/>
    <col min="15368" max="15368" width="28" style="50" bestFit="1" customWidth="1"/>
    <col min="15369" max="15369" width="9.140625" style="50" bestFit="1" customWidth="1"/>
    <col min="15370" max="15616" width="9.140625" style="50" customWidth="1"/>
    <col min="15617" max="15617" width="41.5703125" style="50" bestFit="1" customWidth="1"/>
    <col min="15618" max="15618" width="21.28515625" style="50" customWidth="1"/>
    <col min="15619" max="15619" width="11" style="50" bestFit="1" customWidth="1"/>
    <col min="15620" max="15620" width="26.5703125" style="50" bestFit="1" customWidth="1"/>
    <col min="15621" max="15621" width="17" style="50" bestFit="1" customWidth="1"/>
    <col min="15622" max="15622" width="18.85546875" style="50" bestFit="1" customWidth="1"/>
    <col min="15623" max="15623" width="16.140625" style="50" customWidth="1"/>
    <col min="15624" max="15624" width="28" style="50" bestFit="1" customWidth="1"/>
    <col min="15625" max="15625" width="9.140625" style="50" bestFit="1" customWidth="1"/>
    <col min="15626" max="15872" width="9.140625" style="50" customWidth="1"/>
    <col min="15873" max="15873" width="41.5703125" style="50" bestFit="1" customWidth="1"/>
    <col min="15874" max="15874" width="21.28515625" style="50" customWidth="1"/>
    <col min="15875" max="15875" width="11" style="50" bestFit="1" customWidth="1"/>
    <col min="15876" max="15876" width="26.5703125" style="50" bestFit="1" customWidth="1"/>
    <col min="15877" max="15877" width="17" style="50" bestFit="1" customWidth="1"/>
    <col min="15878" max="15878" width="18.85546875" style="50" bestFit="1" customWidth="1"/>
    <col min="15879" max="15879" width="16.140625" style="50" customWidth="1"/>
    <col min="15880" max="15880" width="28" style="50" bestFit="1" customWidth="1"/>
    <col min="15881" max="15881" width="9.140625" style="50" bestFit="1" customWidth="1"/>
    <col min="15882" max="16128" width="9.140625" style="50" customWidth="1"/>
    <col min="16129" max="16129" width="41.5703125" style="50" bestFit="1" customWidth="1"/>
    <col min="16130" max="16130" width="21.28515625" style="50" customWidth="1"/>
    <col min="16131" max="16131" width="11" style="50" bestFit="1" customWidth="1"/>
    <col min="16132" max="16132" width="26.5703125" style="50" bestFit="1" customWidth="1"/>
    <col min="16133" max="16133" width="17" style="50" bestFit="1" customWidth="1"/>
    <col min="16134" max="16134" width="18.85546875" style="50" bestFit="1" customWidth="1"/>
    <col min="16135" max="16135" width="16.140625" style="50" customWidth="1"/>
    <col min="16136" max="16136" width="28" style="50" bestFit="1" customWidth="1"/>
    <col min="16137" max="16137" width="9.140625" style="50" bestFit="1" customWidth="1"/>
    <col min="16138" max="16384" width="9.140625" style="50" customWidth="1"/>
  </cols>
  <sheetData>
    <row r="1" spans="1:9" x14ac:dyDescent="0.25">
      <c r="A1" s="80" t="s">
        <v>976</v>
      </c>
    </row>
    <row r="2" spans="1:9" ht="15.75" x14ac:dyDescent="0.25">
      <c r="A2" s="79" t="s">
        <v>463</v>
      </c>
    </row>
    <row r="3" spans="1:9" x14ac:dyDescent="0.25">
      <c r="A3" s="80" t="s">
        <v>977</v>
      </c>
    </row>
    <row r="4" spans="1:9" x14ac:dyDescent="0.25">
      <c r="A4" s="81" t="s">
        <v>464</v>
      </c>
      <c r="B4" s="81" t="s">
        <v>465</v>
      </c>
      <c r="C4" s="81" t="s">
        <v>466</v>
      </c>
      <c r="D4" s="81" t="s">
        <v>467</v>
      </c>
      <c r="E4" s="81" t="s">
        <v>468</v>
      </c>
      <c r="F4" s="81" t="s">
        <v>469</v>
      </c>
      <c r="G4" s="81" t="s">
        <v>470</v>
      </c>
      <c r="H4" s="81" t="s">
        <v>471</v>
      </c>
      <c r="I4" s="81" t="s">
        <v>472</v>
      </c>
    </row>
    <row r="5" spans="1:9" x14ac:dyDescent="0.25">
      <c r="A5" s="82" t="s">
        <v>473</v>
      </c>
      <c r="B5" s="82" t="s">
        <v>474</v>
      </c>
      <c r="C5" s="83">
        <v>808</v>
      </c>
      <c r="D5" s="82" t="s">
        <v>475</v>
      </c>
      <c r="E5" s="82" t="s">
        <v>475</v>
      </c>
      <c r="F5" s="82" t="s">
        <v>476</v>
      </c>
      <c r="G5" s="82" t="s">
        <v>477</v>
      </c>
      <c r="H5" s="82" t="s">
        <v>478</v>
      </c>
      <c r="I5" s="82" t="s">
        <v>479</v>
      </c>
    </row>
    <row r="6" spans="1:9" hidden="1" x14ac:dyDescent="0.25">
      <c r="A6" s="82" t="s">
        <v>480</v>
      </c>
      <c r="B6" s="82" t="s">
        <v>481</v>
      </c>
      <c r="C6" s="83">
        <v>500</v>
      </c>
      <c r="D6" s="82" t="s">
        <v>482</v>
      </c>
      <c r="E6" s="82" t="s">
        <v>483</v>
      </c>
      <c r="F6" s="82" t="s">
        <v>484</v>
      </c>
      <c r="G6" s="82" t="s">
        <v>485</v>
      </c>
      <c r="H6" s="82" t="s">
        <v>486</v>
      </c>
      <c r="I6" s="82" t="s">
        <v>487</v>
      </c>
    </row>
    <row r="7" spans="1:9" x14ac:dyDescent="0.25">
      <c r="A7" s="82" t="s">
        <v>488</v>
      </c>
      <c r="B7" s="82" t="s">
        <v>489</v>
      </c>
      <c r="C7" s="83">
        <v>297.5</v>
      </c>
      <c r="D7" s="82" t="s">
        <v>490</v>
      </c>
      <c r="E7" s="82" t="s">
        <v>491</v>
      </c>
      <c r="F7" s="82" t="s">
        <v>492</v>
      </c>
      <c r="G7" s="82" t="s">
        <v>477</v>
      </c>
      <c r="H7" s="82" t="s">
        <v>478</v>
      </c>
      <c r="I7" s="82" t="s">
        <v>493</v>
      </c>
    </row>
    <row r="8" spans="1:9" hidden="1" x14ac:dyDescent="0.25">
      <c r="A8" s="82" t="s">
        <v>494</v>
      </c>
      <c r="B8" s="82" t="s">
        <v>495</v>
      </c>
      <c r="C8" s="83">
        <v>126</v>
      </c>
      <c r="D8" s="82" t="s">
        <v>494</v>
      </c>
      <c r="E8" s="82" t="s">
        <v>496</v>
      </c>
      <c r="F8" s="82" t="s">
        <v>497</v>
      </c>
      <c r="G8" s="82" t="s">
        <v>498</v>
      </c>
      <c r="H8" s="82" t="s">
        <v>499</v>
      </c>
      <c r="I8" s="82" t="s">
        <v>500</v>
      </c>
    </row>
    <row r="9" spans="1:9" x14ac:dyDescent="0.25">
      <c r="A9" s="82" t="s">
        <v>501</v>
      </c>
      <c r="B9" s="82" t="s">
        <v>502</v>
      </c>
      <c r="C9" s="83">
        <v>236</v>
      </c>
      <c r="D9" s="82" t="s">
        <v>503</v>
      </c>
      <c r="E9" s="82" t="s">
        <v>503</v>
      </c>
      <c r="F9" s="82" t="s">
        <v>504</v>
      </c>
      <c r="G9" s="82" t="s">
        <v>477</v>
      </c>
      <c r="H9" s="82" t="s">
        <v>478</v>
      </c>
      <c r="I9" s="82" t="s">
        <v>500</v>
      </c>
    </row>
    <row r="10" spans="1:9" hidden="1" x14ac:dyDescent="0.25">
      <c r="A10" s="82" t="s">
        <v>505</v>
      </c>
      <c r="B10" s="82" t="s">
        <v>506</v>
      </c>
      <c r="C10" s="83">
        <v>281</v>
      </c>
      <c r="D10" s="82" t="s">
        <v>507</v>
      </c>
      <c r="E10" s="82" t="s">
        <v>508</v>
      </c>
      <c r="F10" s="82" t="s">
        <v>509</v>
      </c>
      <c r="G10" s="82" t="s">
        <v>485</v>
      </c>
      <c r="H10" s="82" t="s">
        <v>486</v>
      </c>
      <c r="I10" s="82" t="s">
        <v>493</v>
      </c>
    </row>
    <row r="11" spans="1:9" x14ac:dyDescent="0.25">
      <c r="A11" s="82" t="s">
        <v>510</v>
      </c>
      <c r="B11" s="82" t="s">
        <v>511</v>
      </c>
      <c r="C11" s="83">
        <v>292</v>
      </c>
      <c r="D11" s="82" t="s">
        <v>512</v>
      </c>
      <c r="E11" s="82" t="s">
        <v>512</v>
      </c>
      <c r="F11" s="82" t="s">
        <v>513</v>
      </c>
      <c r="G11" s="82" t="s">
        <v>477</v>
      </c>
      <c r="H11" s="82" t="s">
        <v>514</v>
      </c>
      <c r="I11" s="82" t="s">
        <v>515</v>
      </c>
    </row>
    <row r="12" spans="1:9" x14ac:dyDescent="0.25">
      <c r="A12" s="82" t="s">
        <v>510</v>
      </c>
      <c r="B12" s="82" t="s">
        <v>516</v>
      </c>
      <c r="C12" s="83">
        <v>292</v>
      </c>
      <c r="D12" s="82" t="s">
        <v>512</v>
      </c>
      <c r="E12" s="82" t="s">
        <v>512</v>
      </c>
      <c r="F12" s="82" t="s">
        <v>513</v>
      </c>
      <c r="G12" s="82" t="s">
        <v>477</v>
      </c>
      <c r="H12" s="82" t="s">
        <v>514</v>
      </c>
      <c r="I12" s="82" t="s">
        <v>515</v>
      </c>
    </row>
    <row r="13" spans="1:9" x14ac:dyDescent="0.25">
      <c r="A13" s="82" t="s">
        <v>517</v>
      </c>
      <c r="B13" s="82" t="s">
        <v>518</v>
      </c>
      <c r="C13" s="83">
        <v>611.70000000000005</v>
      </c>
      <c r="D13" s="82" t="s">
        <v>512</v>
      </c>
      <c r="E13" s="82" t="s">
        <v>512</v>
      </c>
      <c r="F13" s="82" t="s">
        <v>513</v>
      </c>
      <c r="G13" s="82" t="s">
        <v>477</v>
      </c>
      <c r="H13" s="82" t="s">
        <v>514</v>
      </c>
      <c r="I13" s="82" t="s">
        <v>515</v>
      </c>
    </row>
    <row r="14" spans="1:9" x14ac:dyDescent="0.25">
      <c r="A14" s="82" t="s">
        <v>517</v>
      </c>
      <c r="B14" s="82" t="s">
        <v>519</v>
      </c>
      <c r="C14" s="83">
        <v>611.70000000000005</v>
      </c>
      <c r="D14" s="82" t="s">
        <v>512</v>
      </c>
      <c r="E14" s="82" t="s">
        <v>512</v>
      </c>
      <c r="F14" s="82" t="s">
        <v>513</v>
      </c>
      <c r="G14" s="82" t="s">
        <v>477</v>
      </c>
      <c r="H14" s="82" t="s">
        <v>514</v>
      </c>
      <c r="I14" s="82" t="s">
        <v>515</v>
      </c>
    </row>
    <row r="15" spans="1:9" x14ac:dyDescent="0.25">
      <c r="A15" s="82" t="s">
        <v>517</v>
      </c>
      <c r="B15" s="82" t="s">
        <v>520</v>
      </c>
      <c r="C15" s="83">
        <v>611.70000000000005</v>
      </c>
      <c r="D15" s="82" t="s">
        <v>512</v>
      </c>
      <c r="E15" s="82" t="s">
        <v>512</v>
      </c>
      <c r="F15" s="82" t="s">
        <v>513</v>
      </c>
      <c r="G15" s="82" t="s">
        <v>477</v>
      </c>
      <c r="H15" s="82" t="s">
        <v>514</v>
      </c>
      <c r="I15" s="82" t="s">
        <v>515</v>
      </c>
    </row>
    <row r="16" spans="1:9" x14ac:dyDescent="0.25">
      <c r="A16" s="82" t="s">
        <v>517</v>
      </c>
      <c r="B16" s="82" t="s">
        <v>521</v>
      </c>
      <c r="C16" s="83">
        <v>611.70000000000005</v>
      </c>
      <c r="D16" s="82" t="s">
        <v>512</v>
      </c>
      <c r="E16" s="82" t="s">
        <v>512</v>
      </c>
      <c r="F16" s="82" t="s">
        <v>513</v>
      </c>
      <c r="G16" s="82" t="s">
        <v>477</v>
      </c>
      <c r="H16" s="82" t="s">
        <v>514</v>
      </c>
      <c r="I16" s="82" t="s">
        <v>515</v>
      </c>
    </row>
    <row r="17" spans="1:9" x14ac:dyDescent="0.25">
      <c r="A17" s="82" t="s">
        <v>522</v>
      </c>
      <c r="B17" s="82" t="s">
        <v>523</v>
      </c>
      <c r="C17" s="83">
        <v>133</v>
      </c>
      <c r="D17" s="82" t="s">
        <v>524</v>
      </c>
      <c r="E17" s="82" t="s">
        <v>525</v>
      </c>
      <c r="F17" s="82" t="s">
        <v>526</v>
      </c>
      <c r="G17" s="82" t="s">
        <v>477</v>
      </c>
      <c r="H17" s="82" t="s">
        <v>478</v>
      </c>
      <c r="I17" s="82" t="s">
        <v>527</v>
      </c>
    </row>
    <row r="18" spans="1:9" x14ac:dyDescent="0.25">
      <c r="A18" s="82" t="s">
        <v>528</v>
      </c>
      <c r="B18" s="82" t="s">
        <v>529</v>
      </c>
      <c r="C18" s="83">
        <v>400.5</v>
      </c>
      <c r="D18" s="82" t="s">
        <v>530</v>
      </c>
      <c r="E18" s="82" t="s">
        <v>531</v>
      </c>
      <c r="F18" s="82" t="s">
        <v>513</v>
      </c>
      <c r="G18" s="82" t="s">
        <v>477</v>
      </c>
      <c r="H18" s="82" t="s">
        <v>478</v>
      </c>
      <c r="I18" s="82" t="s">
        <v>531</v>
      </c>
    </row>
    <row r="19" spans="1:9" hidden="1" x14ac:dyDescent="0.25">
      <c r="A19" s="82" t="s">
        <v>532</v>
      </c>
      <c r="B19" s="82" t="s">
        <v>533</v>
      </c>
      <c r="C19" s="83">
        <v>113</v>
      </c>
      <c r="D19" s="82" t="s">
        <v>534</v>
      </c>
      <c r="E19" s="82" t="s">
        <v>535</v>
      </c>
      <c r="F19" s="82" t="s">
        <v>536</v>
      </c>
      <c r="G19" s="82" t="s">
        <v>485</v>
      </c>
      <c r="H19" s="82" t="s">
        <v>537</v>
      </c>
      <c r="I19" s="82" t="s">
        <v>527</v>
      </c>
    </row>
    <row r="20" spans="1:9" hidden="1" x14ac:dyDescent="0.25">
      <c r="A20" s="82" t="s">
        <v>538</v>
      </c>
      <c r="B20" s="82" t="s">
        <v>539</v>
      </c>
      <c r="C20" s="83">
        <v>121</v>
      </c>
      <c r="D20" s="82" t="s">
        <v>540</v>
      </c>
      <c r="E20" s="82" t="s">
        <v>541</v>
      </c>
      <c r="F20" s="82" t="s">
        <v>542</v>
      </c>
      <c r="G20" s="82" t="s">
        <v>498</v>
      </c>
      <c r="H20" s="82" t="s">
        <v>499</v>
      </c>
      <c r="I20" s="82" t="s">
        <v>500</v>
      </c>
    </row>
    <row r="21" spans="1:9" x14ac:dyDescent="0.25">
      <c r="A21" s="82" t="s">
        <v>543</v>
      </c>
      <c r="B21" s="82" t="s">
        <v>544</v>
      </c>
      <c r="C21" s="83">
        <v>221.4</v>
      </c>
      <c r="D21" s="82" t="s">
        <v>545</v>
      </c>
      <c r="E21" s="82" t="s">
        <v>545</v>
      </c>
      <c r="F21" s="82" t="s">
        <v>546</v>
      </c>
      <c r="G21" s="82" t="s">
        <v>477</v>
      </c>
      <c r="H21" s="82" t="s">
        <v>478</v>
      </c>
      <c r="I21" s="82" t="s">
        <v>500</v>
      </c>
    </row>
    <row r="22" spans="1:9" x14ac:dyDescent="0.25">
      <c r="A22" s="82" t="s">
        <v>543</v>
      </c>
      <c r="B22" s="82" t="s">
        <v>547</v>
      </c>
      <c r="C22" s="83">
        <v>747.67</v>
      </c>
      <c r="D22" s="82" t="s">
        <v>545</v>
      </c>
      <c r="E22" s="82" t="s">
        <v>545</v>
      </c>
      <c r="F22" s="82" t="s">
        <v>546</v>
      </c>
      <c r="G22" s="82" t="s">
        <v>477</v>
      </c>
      <c r="H22" s="82" t="s">
        <v>478</v>
      </c>
      <c r="I22" s="82" t="s">
        <v>500</v>
      </c>
    </row>
    <row r="23" spans="1:9" x14ac:dyDescent="0.25">
      <c r="A23" s="82" t="s">
        <v>548</v>
      </c>
      <c r="B23" s="82" t="s">
        <v>549</v>
      </c>
      <c r="C23" s="83">
        <v>103.7</v>
      </c>
      <c r="D23" s="82" t="s">
        <v>550</v>
      </c>
      <c r="E23" s="82" t="s">
        <v>551</v>
      </c>
      <c r="F23" s="82" t="s">
        <v>552</v>
      </c>
      <c r="G23" s="82" t="s">
        <v>477</v>
      </c>
      <c r="H23" s="82" t="s">
        <v>478</v>
      </c>
      <c r="I23" s="82" t="s">
        <v>527</v>
      </c>
    </row>
    <row r="24" spans="1:9" x14ac:dyDescent="0.25">
      <c r="A24" s="82" t="s">
        <v>553</v>
      </c>
      <c r="B24" s="82" t="s">
        <v>554</v>
      </c>
      <c r="C24" s="83">
        <v>192</v>
      </c>
      <c r="D24" s="82" t="s">
        <v>553</v>
      </c>
      <c r="E24" s="82" t="s">
        <v>555</v>
      </c>
      <c r="F24" s="82" t="s">
        <v>526</v>
      </c>
      <c r="G24" s="82" t="s">
        <v>477</v>
      </c>
      <c r="H24" s="82" t="s">
        <v>478</v>
      </c>
      <c r="I24" s="82" t="s">
        <v>527</v>
      </c>
    </row>
    <row r="25" spans="1:9" x14ac:dyDescent="0.25">
      <c r="A25" s="82" t="s">
        <v>556</v>
      </c>
      <c r="B25" s="82" t="s">
        <v>557</v>
      </c>
      <c r="C25" s="83">
        <v>410</v>
      </c>
      <c r="D25" s="82" t="s">
        <v>558</v>
      </c>
      <c r="E25" s="82" t="s">
        <v>558</v>
      </c>
      <c r="F25" s="82" t="s">
        <v>476</v>
      </c>
      <c r="G25" s="82" t="s">
        <v>477</v>
      </c>
      <c r="H25" s="82" t="s">
        <v>478</v>
      </c>
      <c r="I25" s="82" t="s">
        <v>479</v>
      </c>
    </row>
    <row r="26" spans="1:9" x14ac:dyDescent="0.25">
      <c r="A26" s="82" t="s">
        <v>556</v>
      </c>
      <c r="B26" s="82" t="s">
        <v>559</v>
      </c>
      <c r="C26" s="83">
        <v>416</v>
      </c>
      <c r="D26" s="82" t="s">
        <v>558</v>
      </c>
      <c r="E26" s="82" t="s">
        <v>558</v>
      </c>
      <c r="F26" s="82" t="s">
        <v>476</v>
      </c>
      <c r="G26" s="82" t="s">
        <v>477</v>
      </c>
      <c r="H26" s="82" t="s">
        <v>478</v>
      </c>
      <c r="I26" s="82" t="s">
        <v>479</v>
      </c>
    </row>
    <row r="27" spans="1:9" x14ac:dyDescent="0.25">
      <c r="A27" s="82" t="s">
        <v>560</v>
      </c>
      <c r="B27" s="82" t="s">
        <v>561</v>
      </c>
      <c r="C27" s="83">
        <v>405</v>
      </c>
      <c r="D27" s="82" t="s">
        <v>562</v>
      </c>
      <c r="E27" s="82" t="s">
        <v>535</v>
      </c>
      <c r="F27" s="82" t="s">
        <v>536</v>
      </c>
      <c r="G27" s="82" t="s">
        <v>477</v>
      </c>
      <c r="H27" s="82" t="s">
        <v>478</v>
      </c>
      <c r="I27" s="82" t="s">
        <v>527</v>
      </c>
    </row>
    <row r="28" spans="1:9" x14ac:dyDescent="0.25">
      <c r="A28" s="82" t="s">
        <v>563</v>
      </c>
      <c r="B28" s="82" t="s">
        <v>564</v>
      </c>
      <c r="C28" s="83">
        <v>779</v>
      </c>
      <c r="D28" s="82" t="s">
        <v>565</v>
      </c>
      <c r="E28" s="82" t="s">
        <v>566</v>
      </c>
      <c r="F28" s="82" t="s">
        <v>546</v>
      </c>
      <c r="G28" s="82" t="s">
        <v>477</v>
      </c>
      <c r="H28" s="82" t="s">
        <v>478</v>
      </c>
      <c r="I28" s="82" t="s">
        <v>500</v>
      </c>
    </row>
    <row r="29" spans="1:9" hidden="1" x14ac:dyDescent="0.25">
      <c r="A29" s="82" t="s">
        <v>567</v>
      </c>
      <c r="B29" s="82" t="s">
        <v>568</v>
      </c>
      <c r="C29" s="83">
        <v>175</v>
      </c>
      <c r="D29" s="82" t="s">
        <v>569</v>
      </c>
      <c r="E29" s="82" t="s">
        <v>541</v>
      </c>
      <c r="F29" s="82" t="s">
        <v>542</v>
      </c>
      <c r="G29" s="82" t="s">
        <v>498</v>
      </c>
      <c r="H29" s="82" t="s">
        <v>537</v>
      </c>
      <c r="I29" s="82" t="s">
        <v>500</v>
      </c>
    </row>
    <row r="30" spans="1:9" x14ac:dyDescent="0.25">
      <c r="A30" s="82" t="s">
        <v>570</v>
      </c>
      <c r="B30" s="82" t="s">
        <v>571</v>
      </c>
      <c r="C30" s="83">
        <v>142</v>
      </c>
      <c r="D30" s="82" t="s">
        <v>572</v>
      </c>
      <c r="E30" s="82" t="s">
        <v>572</v>
      </c>
      <c r="F30" s="82" t="s">
        <v>509</v>
      </c>
      <c r="G30" s="82" t="s">
        <v>477</v>
      </c>
      <c r="H30" s="82" t="s">
        <v>478</v>
      </c>
      <c r="I30" s="82" t="s">
        <v>500</v>
      </c>
    </row>
    <row r="31" spans="1:9" x14ac:dyDescent="0.25">
      <c r="A31" s="82" t="s">
        <v>573</v>
      </c>
      <c r="B31" s="82" t="s">
        <v>574</v>
      </c>
      <c r="C31" s="83">
        <v>150</v>
      </c>
      <c r="D31" s="82" t="s">
        <v>562</v>
      </c>
      <c r="E31" s="82" t="s">
        <v>535</v>
      </c>
      <c r="F31" s="82" t="s">
        <v>536</v>
      </c>
      <c r="G31" s="82" t="s">
        <v>477</v>
      </c>
      <c r="H31" s="82" t="s">
        <v>478</v>
      </c>
      <c r="I31" s="82" t="s">
        <v>527</v>
      </c>
    </row>
    <row r="32" spans="1:9" x14ac:dyDescent="0.25">
      <c r="A32" s="82" t="s">
        <v>575</v>
      </c>
      <c r="B32" s="82" t="s">
        <v>576</v>
      </c>
      <c r="C32" s="83">
        <v>170</v>
      </c>
      <c r="D32" s="82" t="s">
        <v>577</v>
      </c>
      <c r="E32" s="82" t="s">
        <v>577</v>
      </c>
      <c r="F32" s="82" t="s">
        <v>578</v>
      </c>
      <c r="G32" s="82" t="s">
        <v>477</v>
      </c>
      <c r="H32" s="82" t="s">
        <v>478</v>
      </c>
      <c r="I32" s="82" t="s">
        <v>500</v>
      </c>
    </row>
    <row r="33" spans="1:9" x14ac:dyDescent="0.25">
      <c r="A33" s="82" t="s">
        <v>579</v>
      </c>
      <c r="B33" s="82" t="s">
        <v>580</v>
      </c>
      <c r="C33" s="83">
        <v>753</v>
      </c>
      <c r="D33" s="82" t="s">
        <v>579</v>
      </c>
      <c r="E33" s="82" t="s">
        <v>581</v>
      </c>
      <c r="F33" s="82" t="s">
        <v>582</v>
      </c>
      <c r="G33" s="82" t="s">
        <v>477</v>
      </c>
      <c r="H33" s="82" t="s">
        <v>478</v>
      </c>
      <c r="I33" s="82" t="s">
        <v>500</v>
      </c>
    </row>
    <row r="34" spans="1:9" x14ac:dyDescent="0.25">
      <c r="A34" s="82" t="s">
        <v>579</v>
      </c>
      <c r="B34" s="82" t="s">
        <v>583</v>
      </c>
      <c r="C34" s="83">
        <v>370</v>
      </c>
      <c r="D34" s="82" t="s">
        <v>579</v>
      </c>
      <c r="E34" s="82" t="s">
        <v>581</v>
      </c>
      <c r="F34" s="82" t="s">
        <v>582</v>
      </c>
      <c r="G34" s="82" t="s">
        <v>477</v>
      </c>
      <c r="H34" s="82" t="s">
        <v>478</v>
      </c>
      <c r="I34" s="82" t="s">
        <v>500</v>
      </c>
    </row>
    <row r="35" spans="1:9" hidden="1" x14ac:dyDescent="0.25">
      <c r="A35" s="82" t="s">
        <v>584</v>
      </c>
      <c r="B35" s="82" t="s">
        <v>585</v>
      </c>
      <c r="C35" s="83">
        <v>220</v>
      </c>
      <c r="D35" s="82" t="s">
        <v>584</v>
      </c>
      <c r="E35" s="82" t="s">
        <v>586</v>
      </c>
      <c r="F35" s="82" t="s">
        <v>542</v>
      </c>
      <c r="G35" s="82" t="s">
        <v>498</v>
      </c>
      <c r="H35" s="82" t="s">
        <v>537</v>
      </c>
      <c r="I35" s="82" t="s">
        <v>500</v>
      </c>
    </row>
    <row r="36" spans="1:9" x14ac:dyDescent="0.25">
      <c r="A36" s="82" t="s">
        <v>587</v>
      </c>
      <c r="B36" s="82" t="s">
        <v>588</v>
      </c>
      <c r="C36" s="83">
        <v>400</v>
      </c>
      <c r="D36" s="82" t="s">
        <v>589</v>
      </c>
      <c r="E36" s="82" t="s">
        <v>590</v>
      </c>
      <c r="F36" s="82" t="s">
        <v>546</v>
      </c>
      <c r="G36" s="82" t="s">
        <v>477</v>
      </c>
      <c r="H36" s="82" t="s">
        <v>478</v>
      </c>
      <c r="I36" s="82" t="s">
        <v>500</v>
      </c>
    </row>
    <row r="37" spans="1:9" x14ac:dyDescent="0.25">
      <c r="A37" s="82" t="s">
        <v>591</v>
      </c>
      <c r="B37" s="82" t="s">
        <v>592</v>
      </c>
      <c r="C37" s="83">
        <v>400</v>
      </c>
      <c r="D37" s="82" t="s">
        <v>482</v>
      </c>
      <c r="E37" s="82" t="s">
        <v>483</v>
      </c>
      <c r="F37" s="82" t="s">
        <v>484</v>
      </c>
      <c r="G37" s="82" t="s">
        <v>477</v>
      </c>
      <c r="H37" s="82" t="s">
        <v>478</v>
      </c>
      <c r="I37" s="82" t="s">
        <v>593</v>
      </c>
    </row>
    <row r="38" spans="1:9" x14ac:dyDescent="0.25">
      <c r="A38" s="82" t="s">
        <v>594</v>
      </c>
      <c r="B38" s="82" t="s">
        <v>595</v>
      </c>
      <c r="C38" s="83">
        <v>804</v>
      </c>
      <c r="D38" s="82" t="s">
        <v>596</v>
      </c>
      <c r="E38" s="82" t="s">
        <v>597</v>
      </c>
      <c r="F38" s="82" t="s">
        <v>582</v>
      </c>
      <c r="G38" s="82" t="s">
        <v>477</v>
      </c>
      <c r="H38" s="82" t="s">
        <v>478</v>
      </c>
      <c r="I38" s="82" t="s">
        <v>500</v>
      </c>
    </row>
    <row r="39" spans="1:9" hidden="1" x14ac:dyDescent="0.25">
      <c r="A39" s="82" t="s">
        <v>598</v>
      </c>
      <c r="B39" s="82" t="s">
        <v>599</v>
      </c>
      <c r="C39" s="83">
        <v>950</v>
      </c>
      <c r="D39" s="82" t="s">
        <v>598</v>
      </c>
      <c r="E39" s="82" t="s">
        <v>600</v>
      </c>
      <c r="F39" s="82" t="s">
        <v>546</v>
      </c>
      <c r="G39" s="82" t="s">
        <v>485</v>
      </c>
      <c r="H39" s="82" t="s">
        <v>537</v>
      </c>
      <c r="I39" s="82" t="s">
        <v>500</v>
      </c>
    </row>
    <row r="40" spans="1:9" x14ac:dyDescent="0.25">
      <c r="A40" s="82" t="s">
        <v>601</v>
      </c>
      <c r="B40" s="82" t="s">
        <v>602</v>
      </c>
      <c r="C40" s="83">
        <v>769</v>
      </c>
      <c r="D40" s="82" t="s">
        <v>603</v>
      </c>
      <c r="E40" s="82" t="s">
        <v>604</v>
      </c>
      <c r="F40" s="82" t="s">
        <v>605</v>
      </c>
      <c r="G40" s="82" t="s">
        <v>477</v>
      </c>
      <c r="H40" s="82" t="s">
        <v>478</v>
      </c>
      <c r="I40" s="82" t="s">
        <v>531</v>
      </c>
    </row>
    <row r="41" spans="1:9" x14ac:dyDescent="0.25">
      <c r="A41" s="82" t="s">
        <v>606</v>
      </c>
      <c r="B41" s="82" t="s">
        <v>607</v>
      </c>
      <c r="C41" s="83">
        <v>360</v>
      </c>
      <c r="D41" s="82" t="s">
        <v>512</v>
      </c>
      <c r="E41" s="82" t="s">
        <v>512</v>
      </c>
      <c r="F41" s="82" t="s">
        <v>513</v>
      </c>
      <c r="G41" s="82" t="s">
        <v>477</v>
      </c>
      <c r="H41" s="82" t="s">
        <v>478</v>
      </c>
      <c r="I41" s="82" t="s">
        <v>515</v>
      </c>
    </row>
    <row r="42" spans="1:9" x14ac:dyDescent="0.25">
      <c r="A42" s="82" t="s">
        <v>606</v>
      </c>
      <c r="B42" s="82" t="s">
        <v>608</v>
      </c>
      <c r="C42" s="83">
        <v>180</v>
      </c>
      <c r="D42" s="82" t="s">
        <v>512</v>
      </c>
      <c r="E42" s="82" t="s">
        <v>512</v>
      </c>
      <c r="F42" s="82" t="s">
        <v>513</v>
      </c>
      <c r="G42" s="82" t="s">
        <v>477</v>
      </c>
      <c r="H42" s="82" t="s">
        <v>514</v>
      </c>
      <c r="I42" s="82" t="s">
        <v>609</v>
      </c>
    </row>
    <row r="43" spans="1:9" x14ac:dyDescent="0.25">
      <c r="A43" s="82" t="s">
        <v>606</v>
      </c>
      <c r="B43" s="82" t="s">
        <v>610</v>
      </c>
      <c r="C43" s="83">
        <v>360</v>
      </c>
      <c r="D43" s="82" t="s">
        <v>512</v>
      </c>
      <c r="E43" s="82" t="s">
        <v>512</v>
      </c>
      <c r="F43" s="82" t="s">
        <v>513</v>
      </c>
      <c r="G43" s="82" t="s">
        <v>477</v>
      </c>
      <c r="H43" s="82" t="s">
        <v>478</v>
      </c>
      <c r="I43" s="82" t="s">
        <v>515</v>
      </c>
    </row>
    <row r="44" spans="1:9" x14ac:dyDescent="0.25">
      <c r="A44" s="82" t="s">
        <v>606</v>
      </c>
      <c r="B44" s="82" t="s">
        <v>611</v>
      </c>
      <c r="C44" s="83">
        <v>360</v>
      </c>
      <c r="D44" s="82" t="s">
        <v>512</v>
      </c>
      <c r="E44" s="82" t="s">
        <v>512</v>
      </c>
      <c r="F44" s="82" t="s">
        <v>513</v>
      </c>
      <c r="G44" s="82" t="s">
        <v>477</v>
      </c>
      <c r="H44" s="82" t="s">
        <v>478</v>
      </c>
      <c r="I44" s="82" t="s">
        <v>515</v>
      </c>
    </row>
    <row r="45" spans="1:9" x14ac:dyDescent="0.25">
      <c r="A45" s="82" t="s">
        <v>612</v>
      </c>
      <c r="B45" s="82" t="s">
        <v>613</v>
      </c>
      <c r="C45" s="83">
        <v>238.8</v>
      </c>
      <c r="D45" s="82" t="s">
        <v>614</v>
      </c>
      <c r="E45" s="82" t="s">
        <v>615</v>
      </c>
      <c r="F45" s="82" t="s">
        <v>546</v>
      </c>
      <c r="G45" s="82" t="s">
        <v>477</v>
      </c>
      <c r="H45" s="82" t="s">
        <v>478</v>
      </c>
      <c r="I45" s="82" t="s">
        <v>500</v>
      </c>
    </row>
    <row r="46" spans="1:9" x14ac:dyDescent="0.25">
      <c r="A46" s="82" t="s">
        <v>612</v>
      </c>
      <c r="B46" s="82" t="s">
        <v>616</v>
      </c>
      <c r="C46" s="83">
        <v>370</v>
      </c>
      <c r="D46" s="82" t="s">
        <v>614</v>
      </c>
      <c r="E46" s="82" t="s">
        <v>615</v>
      </c>
      <c r="F46" s="82" t="s">
        <v>546</v>
      </c>
      <c r="G46" s="82" t="s">
        <v>477</v>
      </c>
      <c r="H46" s="82" t="s">
        <v>478</v>
      </c>
      <c r="I46" s="82" t="s">
        <v>500</v>
      </c>
    </row>
    <row r="47" spans="1:9" x14ac:dyDescent="0.25">
      <c r="A47" s="82" t="s">
        <v>612</v>
      </c>
      <c r="B47" s="82" t="s">
        <v>617</v>
      </c>
      <c r="C47" s="83">
        <v>370</v>
      </c>
      <c r="D47" s="82" t="s">
        <v>614</v>
      </c>
      <c r="E47" s="82" t="s">
        <v>615</v>
      </c>
      <c r="F47" s="82" t="s">
        <v>546</v>
      </c>
      <c r="G47" s="82" t="s">
        <v>477</v>
      </c>
      <c r="H47" s="82" t="s">
        <v>478</v>
      </c>
      <c r="I47" s="82" t="s">
        <v>500</v>
      </c>
    </row>
    <row r="48" spans="1:9" x14ac:dyDescent="0.25">
      <c r="A48" s="82" t="s">
        <v>618</v>
      </c>
      <c r="B48" s="82" t="s">
        <v>619</v>
      </c>
      <c r="C48" s="83">
        <v>149</v>
      </c>
      <c r="D48" s="82" t="s">
        <v>620</v>
      </c>
      <c r="E48" s="82" t="s">
        <v>621</v>
      </c>
      <c r="F48" s="82" t="s">
        <v>622</v>
      </c>
      <c r="G48" s="82" t="s">
        <v>477</v>
      </c>
      <c r="H48" s="82" t="s">
        <v>478</v>
      </c>
      <c r="I48" s="82" t="s">
        <v>493</v>
      </c>
    </row>
    <row r="49" spans="1:9" x14ac:dyDescent="0.25">
      <c r="A49" s="82" t="s">
        <v>623</v>
      </c>
      <c r="B49" s="82" t="s">
        <v>624</v>
      </c>
      <c r="C49" s="83">
        <v>365</v>
      </c>
      <c r="D49" s="82" t="s">
        <v>590</v>
      </c>
      <c r="E49" s="82" t="s">
        <v>590</v>
      </c>
      <c r="F49" s="82" t="s">
        <v>546</v>
      </c>
      <c r="G49" s="82" t="s">
        <v>477</v>
      </c>
      <c r="H49" s="82" t="s">
        <v>478</v>
      </c>
      <c r="I49" s="82" t="s">
        <v>500</v>
      </c>
    </row>
    <row r="50" spans="1:9" x14ac:dyDescent="0.25">
      <c r="A50" s="82" t="s">
        <v>623</v>
      </c>
      <c r="B50" s="82" t="s">
        <v>625</v>
      </c>
      <c r="C50" s="83">
        <v>365</v>
      </c>
      <c r="D50" s="82" t="s">
        <v>590</v>
      </c>
      <c r="E50" s="82" t="s">
        <v>590</v>
      </c>
      <c r="F50" s="82" t="s">
        <v>546</v>
      </c>
      <c r="G50" s="82" t="s">
        <v>477</v>
      </c>
      <c r="H50" s="82" t="s">
        <v>478</v>
      </c>
      <c r="I50" s="82" t="s">
        <v>500</v>
      </c>
    </row>
    <row r="51" spans="1:9" x14ac:dyDescent="0.25">
      <c r="A51" s="82" t="s">
        <v>626</v>
      </c>
      <c r="B51" s="82" t="s">
        <v>627</v>
      </c>
      <c r="C51" s="83">
        <v>385.5</v>
      </c>
      <c r="D51" s="82" t="s">
        <v>628</v>
      </c>
      <c r="E51" s="82" t="s">
        <v>628</v>
      </c>
      <c r="F51" s="82" t="s">
        <v>509</v>
      </c>
      <c r="G51" s="82" t="s">
        <v>477</v>
      </c>
      <c r="H51" s="82" t="s">
        <v>478</v>
      </c>
      <c r="I51" s="82" t="s">
        <v>500</v>
      </c>
    </row>
    <row r="52" spans="1:9" x14ac:dyDescent="0.25">
      <c r="A52" s="82" t="s">
        <v>626</v>
      </c>
      <c r="B52" s="82" t="s">
        <v>629</v>
      </c>
      <c r="C52" s="83">
        <v>385.5</v>
      </c>
      <c r="D52" s="82" t="s">
        <v>628</v>
      </c>
      <c r="E52" s="82" t="s">
        <v>628</v>
      </c>
      <c r="F52" s="82" t="s">
        <v>509</v>
      </c>
      <c r="G52" s="82" t="s">
        <v>477</v>
      </c>
      <c r="H52" s="82" t="s">
        <v>478</v>
      </c>
      <c r="I52" s="82" t="s">
        <v>500</v>
      </c>
    </row>
    <row r="53" spans="1:9" x14ac:dyDescent="0.25">
      <c r="A53" s="82" t="s">
        <v>626</v>
      </c>
      <c r="B53" s="82" t="s">
        <v>630</v>
      </c>
      <c r="C53" s="83">
        <v>113.6</v>
      </c>
      <c r="D53" s="82" t="s">
        <v>628</v>
      </c>
      <c r="E53" s="82" t="s">
        <v>628</v>
      </c>
      <c r="F53" s="82" t="s">
        <v>509</v>
      </c>
      <c r="G53" s="82" t="s">
        <v>477</v>
      </c>
      <c r="H53" s="82" t="s">
        <v>514</v>
      </c>
      <c r="I53" s="82" t="s">
        <v>500</v>
      </c>
    </row>
    <row r="54" spans="1:9" x14ac:dyDescent="0.25">
      <c r="A54" s="82" t="s">
        <v>626</v>
      </c>
      <c r="B54" s="82" t="s">
        <v>631</v>
      </c>
      <c r="C54" s="83">
        <v>120.2</v>
      </c>
      <c r="D54" s="82" t="s">
        <v>628</v>
      </c>
      <c r="E54" s="82" t="s">
        <v>628</v>
      </c>
      <c r="F54" s="82" t="s">
        <v>509</v>
      </c>
      <c r="G54" s="82" t="s">
        <v>477</v>
      </c>
      <c r="H54" s="82" t="s">
        <v>478</v>
      </c>
      <c r="I54" s="82" t="s">
        <v>500</v>
      </c>
    </row>
    <row r="55" spans="1:9" hidden="1" x14ac:dyDescent="0.25">
      <c r="A55" s="82" t="s">
        <v>632</v>
      </c>
      <c r="B55" s="82" t="s">
        <v>633</v>
      </c>
      <c r="C55" s="83">
        <v>125</v>
      </c>
      <c r="D55" s="82" t="s">
        <v>634</v>
      </c>
      <c r="E55" s="82" t="s">
        <v>635</v>
      </c>
      <c r="F55" s="82" t="s">
        <v>582</v>
      </c>
      <c r="G55" s="82" t="s">
        <v>485</v>
      </c>
      <c r="H55" s="82" t="s">
        <v>486</v>
      </c>
      <c r="I55" s="82" t="s">
        <v>500</v>
      </c>
    </row>
    <row r="56" spans="1:9" hidden="1" x14ac:dyDescent="0.25">
      <c r="A56" s="82" t="s">
        <v>632</v>
      </c>
      <c r="B56" s="82" t="s">
        <v>636</v>
      </c>
      <c r="C56" s="83">
        <v>1064</v>
      </c>
      <c r="D56" s="82" t="s">
        <v>634</v>
      </c>
      <c r="E56" s="82" t="s">
        <v>635</v>
      </c>
      <c r="F56" s="82" t="s">
        <v>582</v>
      </c>
      <c r="G56" s="82" t="s">
        <v>485</v>
      </c>
      <c r="H56" s="82" t="s">
        <v>486</v>
      </c>
      <c r="I56" s="82" t="s">
        <v>500</v>
      </c>
    </row>
    <row r="57" spans="1:9" hidden="1" x14ac:dyDescent="0.25">
      <c r="A57" s="82" t="s">
        <v>637</v>
      </c>
      <c r="B57" s="82" t="s">
        <v>638</v>
      </c>
      <c r="C57" s="83">
        <v>210</v>
      </c>
      <c r="D57" s="82" t="s">
        <v>639</v>
      </c>
      <c r="E57" s="82" t="s">
        <v>640</v>
      </c>
      <c r="F57" s="82" t="s">
        <v>504</v>
      </c>
      <c r="G57" s="82" t="s">
        <v>485</v>
      </c>
      <c r="H57" s="82" t="s">
        <v>537</v>
      </c>
      <c r="I57" s="82" t="s">
        <v>500</v>
      </c>
    </row>
    <row r="58" spans="1:9" x14ac:dyDescent="0.25">
      <c r="A58" s="82" t="s">
        <v>641</v>
      </c>
      <c r="B58" s="82" t="s">
        <v>642</v>
      </c>
      <c r="C58" s="83">
        <v>151</v>
      </c>
      <c r="D58" s="82" t="s">
        <v>643</v>
      </c>
      <c r="E58" s="82" t="s">
        <v>643</v>
      </c>
      <c r="F58" s="82" t="s">
        <v>644</v>
      </c>
      <c r="G58" s="82" t="s">
        <v>477</v>
      </c>
      <c r="H58" s="82" t="s">
        <v>514</v>
      </c>
      <c r="I58" s="82" t="s">
        <v>645</v>
      </c>
    </row>
    <row r="59" spans="1:9" x14ac:dyDescent="0.25">
      <c r="A59" s="82" t="s">
        <v>641</v>
      </c>
      <c r="B59" s="82" t="s">
        <v>646</v>
      </c>
      <c r="C59" s="83">
        <v>151</v>
      </c>
      <c r="D59" s="82" t="s">
        <v>643</v>
      </c>
      <c r="E59" s="82" t="s">
        <v>643</v>
      </c>
      <c r="F59" s="82" t="s">
        <v>644</v>
      </c>
      <c r="G59" s="82" t="s">
        <v>477</v>
      </c>
      <c r="H59" s="82" t="s">
        <v>514</v>
      </c>
      <c r="I59" s="82" t="s">
        <v>645</v>
      </c>
    </row>
    <row r="60" spans="1:9" x14ac:dyDescent="0.25">
      <c r="A60" s="82" t="s">
        <v>641</v>
      </c>
      <c r="B60" s="82" t="s">
        <v>647</v>
      </c>
      <c r="C60" s="83">
        <v>267</v>
      </c>
      <c r="D60" s="82" t="s">
        <v>643</v>
      </c>
      <c r="E60" s="82" t="s">
        <v>643</v>
      </c>
      <c r="F60" s="82" t="s">
        <v>644</v>
      </c>
      <c r="G60" s="82" t="s">
        <v>477</v>
      </c>
      <c r="H60" s="82" t="s">
        <v>514</v>
      </c>
      <c r="I60" s="82" t="s">
        <v>645</v>
      </c>
    </row>
    <row r="61" spans="1:9" x14ac:dyDescent="0.25">
      <c r="A61" s="82" t="s">
        <v>641</v>
      </c>
      <c r="B61" s="82" t="s">
        <v>648</v>
      </c>
      <c r="C61" s="83">
        <v>267</v>
      </c>
      <c r="D61" s="82" t="s">
        <v>643</v>
      </c>
      <c r="E61" s="82" t="s">
        <v>643</v>
      </c>
      <c r="F61" s="82" t="s">
        <v>644</v>
      </c>
      <c r="G61" s="82" t="s">
        <v>477</v>
      </c>
      <c r="H61" s="82" t="s">
        <v>514</v>
      </c>
      <c r="I61" s="82" t="s">
        <v>645</v>
      </c>
    </row>
    <row r="62" spans="1:9" x14ac:dyDescent="0.25">
      <c r="A62" s="82" t="s">
        <v>649</v>
      </c>
      <c r="B62" s="82" t="s">
        <v>650</v>
      </c>
      <c r="C62" s="83">
        <v>147.5</v>
      </c>
      <c r="D62" s="82" t="s">
        <v>503</v>
      </c>
      <c r="E62" s="82" t="s">
        <v>503</v>
      </c>
      <c r="F62" s="82" t="s">
        <v>504</v>
      </c>
      <c r="G62" s="82" t="s">
        <v>477</v>
      </c>
      <c r="H62" s="82" t="s">
        <v>514</v>
      </c>
      <c r="I62" s="82" t="s">
        <v>500</v>
      </c>
    </row>
    <row r="63" spans="1:9" x14ac:dyDescent="0.25">
      <c r="A63" s="82" t="s">
        <v>649</v>
      </c>
      <c r="B63" s="82" t="s">
        <v>651</v>
      </c>
      <c r="C63" s="83">
        <v>160</v>
      </c>
      <c r="D63" s="82" t="s">
        <v>503</v>
      </c>
      <c r="E63" s="82" t="s">
        <v>503</v>
      </c>
      <c r="F63" s="82" t="s">
        <v>504</v>
      </c>
      <c r="G63" s="82" t="s">
        <v>477</v>
      </c>
      <c r="H63" s="82" t="s">
        <v>514</v>
      </c>
      <c r="I63" s="82" t="s">
        <v>500</v>
      </c>
    </row>
    <row r="64" spans="1:9" x14ac:dyDescent="0.25">
      <c r="A64" s="82" t="s">
        <v>649</v>
      </c>
      <c r="B64" s="82" t="s">
        <v>652</v>
      </c>
      <c r="C64" s="83">
        <v>280</v>
      </c>
      <c r="D64" s="82" t="s">
        <v>503</v>
      </c>
      <c r="E64" s="82" t="s">
        <v>503</v>
      </c>
      <c r="F64" s="82" t="s">
        <v>504</v>
      </c>
      <c r="G64" s="82" t="s">
        <v>477</v>
      </c>
      <c r="H64" s="82" t="s">
        <v>514</v>
      </c>
      <c r="I64" s="82" t="s">
        <v>500</v>
      </c>
    </row>
    <row r="65" spans="1:9" x14ac:dyDescent="0.25">
      <c r="A65" s="82" t="s">
        <v>649</v>
      </c>
      <c r="B65" s="82" t="s">
        <v>653</v>
      </c>
      <c r="C65" s="83">
        <v>280</v>
      </c>
      <c r="D65" s="82" t="s">
        <v>503</v>
      </c>
      <c r="E65" s="82" t="s">
        <v>503</v>
      </c>
      <c r="F65" s="82" t="s">
        <v>504</v>
      </c>
      <c r="G65" s="82" t="s">
        <v>477</v>
      </c>
      <c r="H65" s="82" t="s">
        <v>514</v>
      </c>
      <c r="I65" s="82" t="s">
        <v>500</v>
      </c>
    </row>
    <row r="66" spans="1:9" hidden="1" x14ac:dyDescent="0.25">
      <c r="A66" s="82" t="s">
        <v>654</v>
      </c>
      <c r="B66" s="82" t="s">
        <v>655</v>
      </c>
      <c r="C66" s="83">
        <v>160</v>
      </c>
      <c r="D66" s="82" t="s">
        <v>656</v>
      </c>
      <c r="E66" s="82" t="s">
        <v>656</v>
      </c>
      <c r="F66" s="82" t="s">
        <v>657</v>
      </c>
      <c r="G66" s="82" t="s">
        <v>498</v>
      </c>
      <c r="H66" s="82" t="s">
        <v>658</v>
      </c>
      <c r="I66" s="82" t="s">
        <v>493</v>
      </c>
    </row>
    <row r="67" spans="1:9" hidden="1" x14ac:dyDescent="0.25">
      <c r="A67" s="82" t="s">
        <v>654</v>
      </c>
      <c r="B67" s="82" t="s">
        <v>659</v>
      </c>
      <c r="C67" s="83">
        <v>166</v>
      </c>
      <c r="D67" s="82" t="s">
        <v>656</v>
      </c>
      <c r="E67" s="82" t="s">
        <v>656</v>
      </c>
      <c r="F67" s="82" t="s">
        <v>657</v>
      </c>
      <c r="G67" s="82" t="s">
        <v>498</v>
      </c>
      <c r="H67" s="82" t="s">
        <v>658</v>
      </c>
      <c r="I67" s="82" t="s">
        <v>493</v>
      </c>
    </row>
    <row r="68" spans="1:9" hidden="1" x14ac:dyDescent="0.25">
      <c r="A68" s="82" t="s">
        <v>660</v>
      </c>
      <c r="B68" s="82" t="s">
        <v>661</v>
      </c>
      <c r="C68" s="83">
        <v>327.10000000000002</v>
      </c>
      <c r="D68" s="82" t="s">
        <v>662</v>
      </c>
      <c r="E68" s="82" t="s">
        <v>663</v>
      </c>
      <c r="F68" s="82" t="s">
        <v>546</v>
      </c>
      <c r="G68" s="82" t="s">
        <v>485</v>
      </c>
      <c r="H68" s="82" t="s">
        <v>664</v>
      </c>
      <c r="I68" s="82" t="s">
        <v>500</v>
      </c>
    </row>
    <row r="69" spans="1:9" hidden="1" x14ac:dyDescent="0.25">
      <c r="A69" s="82" t="s">
        <v>665</v>
      </c>
      <c r="B69" s="82" t="s">
        <v>666</v>
      </c>
      <c r="C69" s="83">
        <v>137.19999999999999</v>
      </c>
      <c r="D69" s="82" t="s">
        <v>665</v>
      </c>
      <c r="E69" s="82" t="s">
        <v>600</v>
      </c>
      <c r="F69" s="82" t="s">
        <v>546</v>
      </c>
      <c r="G69" s="82" t="s">
        <v>485</v>
      </c>
      <c r="H69" s="82" t="s">
        <v>537</v>
      </c>
      <c r="I69" s="82" t="s">
        <v>500</v>
      </c>
    </row>
    <row r="70" spans="1:9" x14ac:dyDescent="0.25">
      <c r="A70" s="82" t="s">
        <v>667</v>
      </c>
      <c r="B70" s="82" t="s">
        <v>668</v>
      </c>
      <c r="C70" s="83">
        <v>144</v>
      </c>
      <c r="D70" s="82" t="s">
        <v>669</v>
      </c>
      <c r="E70" s="82" t="s">
        <v>669</v>
      </c>
      <c r="F70" s="82" t="s">
        <v>670</v>
      </c>
      <c r="G70" s="82" t="s">
        <v>477</v>
      </c>
      <c r="H70" s="82" t="s">
        <v>514</v>
      </c>
      <c r="I70" s="82" t="s">
        <v>500</v>
      </c>
    </row>
    <row r="71" spans="1:9" x14ac:dyDescent="0.25">
      <c r="A71" s="82" t="s">
        <v>671</v>
      </c>
      <c r="B71" s="82" t="s">
        <v>672</v>
      </c>
      <c r="C71" s="83">
        <v>420</v>
      </c>
      <c r="D71" s="82" t="s">
        <v>671</v>
      </c>
      <c r="E71" s="82" t="s">
        <v>673</v>
      </c>
      <c r="F71" s="82" t="s">
        <v>526</v>
      </c>
      <c r="G71" s="82" t="s">
        <v>477</v>
      </c>
      <c r="H71" s="82" t="s">
        <v>478</v>
      </c>
      <c r="I71" s="82" t="s">
        <v>531</v>
      </c>
    </row>
    <row r="72" spans="1:9" x14ac:dyDescent="0.25">
      <c r="A72" s="82" t="s">
        <v>671</v>
      </c>
      <c r="B72" s="82" t="s">
        <v>674</v>
      </c>
      <c r="C72" s="83">
        <v>420</v>
      </c>
      <c r="D72" s="82" t="s">
        <v>671</v>
      </c>
      <c r="E72" s="82" t="s">
        <v>673</v>
      </c>
      <c r="F72" s="82" t="s">
        <v>526</v>
      </c>
      <c r="G72" s="82" t="s">
        <v>477</v>
      </c>
      <c r="H72" s="82" t="s">
        <v>478</v>
      </c>
      <c r="I72" s="82" t="s">
        <v>531</v>
      </c>
    </row>
    <row r="73" spans="1:9" hidden="1" x14ac:dyDescent="0.25">
      <c r="A73" s="82" t="s">
        <v>675</v>
      </c>
      <c r="B73" s="82" t="s">
        <v>676</v>
      </c>
      <c r="C73" s="83">
        <v>655</v>
      </c>
      <c r="D73" s="82" t="s">
        <v>675</v>
      </c>
      <c r="E73" s="82" t="s">
        <v>663</v>
      </c>
      <c r="F73" s="82" t="s">
        <v>546</v>
      </c>
      <c r="G73" s="82" t="s">
        <v>498</v>
      </c>
      <c r="H73" s="82" t="s">
        <v>677</v>
      </c>
      <c r="I73" s="82" t="s">
        <v>500</v>
      </c>
    </row>
    <row r="74" spans="1:9" x14ac:dyDescent="0.25">
      <c r="A74" s="82" t="s">
        <v>678</v>
      </c>
      <c r="B74" s="82" t="s">
        <v>679</v>
      </c>
      <c r="C74" s="83">
        <v>114</v>
      </c>
      <c r="D74" s="82" t="s">
        <v>680</v>
      </c>
      <c r="E74" s="82" t="s">
        <v>681</v>
      </c>
      <c r="F74" s="82" t="s">
        <v>513</v>
      </c>
      <c r="G74" s="82" t="s">
        <v>477</v>
      </c>
      <c r="H74" s="82" t="s">
        <v>682</v>
      </c>
      <c r="I74" s="82" t="s">
        <v>609</v>
      </c>
    </row>
    <row r="75" spans="1:9" x14ac:dyDescent="0.25">
      <c r="A75" s="82" t="s">
        <v>683</v>
      </c>
      <c r="B75" s="82" t="s">
        <v>684</v>
      </c>
      <c r="C75" s="83">
        <v>556</v>
      </c>
      <c r="D75" s="82" t="s">
        <v>482</v>
      </c>
      <c r="E75" s="82" t="s">
        <v>483</v>
      </c>
      <c r="F75" s="82" t="s">
        <v>484</v>
      </c>
      <c r="G75" s="82" t="s">
        <v>477</v>
      </c>
      <c r="H75" s="82" t="s">
        <v>478</v>
      </c>
      <c r="I75" s="82" t="s">
        <v>593</v>
      </c>
    </row>
    <row r="76" spans="1:9" x14ac:dyDescent="0.25">
      <c r="A76" s="82" t="s">
        <v>685</v>
      </c>
      <c r="B76" s="82" t="s">
        <v>686</v>
      </c>
      <c r="C76" s="83">
        <v>184</v>
      </c>
      <c r="D76" s="82" t="s">
        <v>687</v>
      </c>
      <c r="E76" s="82" t="s">
        <v>621</v>
      </c>
      <c r="F76" s="82" t="s">
        <v>622</v>
      </c>
      <c r="G76" s="82" t="s">
        <v>477</v>
      </c>
      <c r="H76" s="82" t="s">
        <v>478</v>
      </c>
      <c r="I76" s="82" t="s">
        <v>493</v>
      </c>
    </row>
    <row r="77" spans="1:9" x14ac:dyDescent="0.25">
      <c r="A77" s="82" t="s">
        <v>688</v>
      </c>
      <c r="B77" s="82" t="s">
        <v>689</v>
      </c>
      <c r="C77" s="83">
        <v>198</v>
      </c>
      <c r="D77" s="82" t="s">
        <v>690</v>
      </c>
      <c r="E77" s="82" t="s">
        <v>690</v>
      </c>
      <c r="F77" s="82" t="s">
        <v>513</v>
      </c>
      <c r="G77" s="82" t="s">
        <v>477</v>
      </c>
      <c r="H77" s="82" t="s">
        <v>478</v>
      </c>
      <c r="I77" s="82" t="s">
        <v>515</v>
      </c>
    </row>
    <row r="78" spans="1:9" x14ac:dyDescent="0.25">
      <c r="A78" s="82" t="s">
        <v>688</v>
      </c>
      <c r="B78" s="82" t="s">
        <v>691</v>
      </c>
      <c r="C78" s="83">
        <v>198</v>
      </c>
      <c r="D78" s="82" t="s">
        <v>690</v>
      </c>
      <c r="E78" s="82" t="s">
        <v>690</v>
      </c>
      <c r="F78" s="82" t="s">
        <v>513</v>
      </c>
      <c r="G78" s="82" t="s">
        <v>477</v>
      </c>
      <c r="H78" s="82" t="s">
        <v>478</v>
      </c>
      <c r="I78" s="82" t="s">
        <v>515</v>
      </c>
    </row>
    <row r="79" spans="1:9" x14ac:dyDescent="0.25">
      <c r="A79" s="82" t="s">
        <v>688</v>
      </c>
      <c r="B79" s="82" t="s">
        <v>692</v>
      </c>
      <c r="C79" s="83">
        <v>195</v>
      </c>
      <c r="D79" s="82" t="s">
        <v>690</v>
      </c>
      <c r="E79" s="82" t="s">
        <v>690</v>
      </c>
      <c r="F79" s="82" t="s">
        <v>513</v>
      </c>
      <c r="G79" s="82" t="s">
        <v>477</v>
      </c>
      <c r="H79" s="82" t="s">
        <v>478</v>
      </c>
      <c r="I79" s="82" t="s">
        <v>515</v>
      </c>
    </row>
    <row r="80" spans="1:9" x14ac:dyDescent="0.25">
      <c r="A80" s="82" t="s">
        <v>693</v>
      </c>
      <c r="B80" s="82" t="s">
        <v>694</v>
      </c>
      <c r="C80" s="83">
        <v>151</v>
      </c>
      <c r="D80" s="82" t="s">
        <v>693</v>
      </c>
      <c r="E80" s="82" t="s">
        <v>491</v>
      </c>
      <c r="F80" s="82" t="s">
        <v>492</v>
      </c>
      <c r="G80" s="82" t="s">
        <v>477</v>
      </c>
      <c r="H80" s="82" t="s">
        <v>478</v>
      </c>
      <c r="I80" s="82" t="s">
        <v>493</v>
      </c>
    </row>
    <row r="81" spans="1:9" x14ac:dyDescent="0.25">
      <c r="A81" s="82" t="s">
        <v>695</v>
      </c>
      <c r="B81" s="82" t="s">
        <v>696</v>
      </c>
      <c r="C81" s="83">
        <v>375</v>
      </c>
      <c r="D81" s="82" t="s">
        <v>697</v>
      </c>
      <c r="E81" s="82" t="s">
        <v>698</v>
      </c>
      <c r="F81" s="82" t="s">
        <v>509</v>
      </c>
      <c r="G81" s="82" t="s">
        <v>477</v>
      </c>
      <c r="H81" s="82" t="s">
        <v>478</v>
      </c>
      <c r="I81" s="82" t="s">
        <v>500</v>
      </c>
    </row>
    <row r="82" spans="1:9" x14ac:dyDescent="0.25">
      <c r="A82" s="82" t="s">
        <v>695</v>
      </c>
      <c r="B82" s="82" t="s">
        <v>699</v>
      </c>
      <c r="C82" s="83">
        <v>375</v>
      </c>
      <c r="D82" s="82" t="s">
        <v>697</v>
      </c>
      <c r="E82" s="82" t="s">
        <v>698</v>
      </c>
      <c r="F82" s="82" t="s">
        <v>509</v>
      </c>
      <c r="G82" s="82" t="s">
        <v>477</v>
      </c>
      <c r="H82" s="82" t="s">
        <v>478</v>
      </c>
      <c r="I82" s="82" t="s">
        <v>500</v>
      </c>
    </row>
    <row r="83" spans="1:9" x14ac:dyDescent="0.25">
      <c r="A83" s="82" t="s">
        <v>695</v>
      </c>
      <c r="B83" s="82" t="s">
        <v>700</v>
      </c>
      <c r="C83" s="83">
        <v>375</v>
      </c>
      <c r="D83" s="82" t="s">
        <v>697</v>
      </c>
      <c r="E83" s="82" t="s">
        <v>698</v>
      </c>
      <c r="F83" s="82" t="s">
        <v>509</v>
      </c>
      <c r="G83" s="82" t="s">
        <v>477</v>
      </c>
      <c r="H83" s="82" t="s">
        <v>478</v>
      </c>
      <c r="I83" s="82" t="s">
        <v>500</v>
      </c>
    </row>
    <row r="84" spans="1:9" x14ac:dyDescent="0.25">
      <c r="A84" s="82" t="s">
        <v>695</v>
      </c>
      <c r="B84" s="82" t="s">
        <v>701</v>
      </c>
      <c r="C84" s="83">
        <v>375</v>
      </c>
      <c r="D84" s="82" t="s">
        <v>697</v>
      </c>
      <c r="E84" s="82" t="s">
        <v>698</v>
      </c>
      <c r="F84" s="82" t="s">
        <v>509</v>
      </c>
      <c r="G84" s="82" t="s">
        <v>477</v>
      </c>
      <c r="H84" s="82" t="s">
        <v>478</v>
      </c>
      <c r="I84" s="82" t="s">
        <v>500</v>
      </c>
    </row>
    <row r="85" spans="1:9" x14ac:dyDescent="0.25">
      <c r="A85" s="82" t="s">
        <v>702</v>
      </c>
      <c r="B85" s="82" t="s">
        <v>703</v>
      </c>
      <c r="C85" s="83">
        <v>116.7</v>
      </c>
      <c r="D85" s="82" t="s">
        <v>600</v>
      </c>
      <c r="E85" s="82" t="s">
        <v>600</v>
      </c>
      <c r="F85" s="82" t="s">
        <v>546</v>
      </c>
      <c r="G85" s="82" t="s">
        <v>477</v>
      </c>
      <c r="H85" s="82" t="s">
        <v>514</v>
      </c>
      <c r="I85" s="82" t="s">
        <v>500</v>
      </c>
    </row>
    <row r="86" spans="1:9" hidden="1" x14ac:dyDescent="0.25">
      <c r="A86" s="82" t="s">
        <v>704</v>
      </c>
      <c r="B86" s="82" t="s">
        <v>705</v>
      </c>
      <c r="C86" s="83">
        <v>120</v>
      </c>
      <c r="D86" s="82" t="s">
        <v>706</v>
      </c>
      <c r="E86" s="82" t="s">
        <v>541</v>
      </c>
      <c r="F86" s="82" t="s">
        <v>542</v>
      </c>
      <c r="G86" s="82" t="s">
        <v>498</v>
      </c>
      <c r="H86" s="82" t="s">
        <v>658</v>
      </c>
      <c r="I86" s="82" t="s">
        <v>500</v>
      </c>
    </row>
    <row r="87" spans="1:9" hidden="1" x14ac:dyDescent="0.25">
      <c r="A87" s="82" t="s">
        <v>707</v>
      </c>
      <c r="B87" s="82" t="s">
        <v>708</v>
      </c>
      <c r="C87" s="83">
        <v>188</v>
      </c>
      <c r="D87" s="82" t="s">
        <v>707</v>
      </c>
      <c r="E87" s="82" t="s">
        <v>663</v>
      </c>
      <c r="F87" s="82" t="s">
        <v>546</v>
      </c>
      <c r="G87" s="82" t="s">
        <v>498</v>
      </c>
      <c r="H87" s="82" t="s">
        <v>537</v>
      </c>
      <c r="I87" s="82" t="s">
        <v>500</v>
      </c>
    </row>
    <row r="88" spans="1:9" x14ac:dyDescent="0.25">
      <c r="A88" s="82" t="s">
        <v>709</v>
      </c>
      <c r="B88" s="82" t="s">
        <v>710</v>
      </c>
      <c r="C88" s="83">
        <v>124</v>
      </c>
      <c r="D88" s="82" t="s">
        <v>711</v>
      </c>
      <c r="E88" s="82" t="s">
        <v>604</v>
      </c>
      <c r="F88" s="82" t="s">
        <v>605</v>
      </c>
      <c r="G88" s="82" t="s">
        <v>477</v>
      </c>
      <c r="H88" s="82" t="s">
        <v>712</v>
      </c>
      <c r="I88" s="82" t="s">
        <v>609</v>
      </c>
    </row>
    <row r="89" spans="1:9" x14ac:dyDescent="0.25">
      <c r="A89" s="82" t="s">
        <v>709</v>
      </c>
      <c r="B89" s="82" t="s">
        <v>713</v>
      </c>
      <c r="C89" s="83">
        <v>124</v>
      </c>
      <c r="D89" s="82" t="s">
        <v>711</v>
      </c>
      <c r="E89" s="82" t="s">
        <v>604</v>
      </c>
      <c r="F89" s="82" t="s">
        <v>605</v>
      </c>
      <c r="G89" s="82" t="s">
        <v>477</v>
      </c>
      <c r="H89" s="82" t="s">
        <v>712</v>
      </c>
      <c r="I89" s="82" t="s">
        <v>609</v>
      </c>
    </row>
    <row r="90" spans="1:9" x14ac:dyDescent="0.25">
      <c r="A90" s="82" t="s">
        <v>714</v>
      </c>
      <c r="B90" s="82" t="s">
        <v>715</v>
      </c>
      <c r="C90" s="83">
        <v>379.5</v>
      </c>
      <c r="D90" s="82" t="s">
        <v>581</v>
      </c>
      <c r="E90" s="82" t="s">
        <v>581</v>
      </c>
      <c r="F90" s="82" t="s">
        <v>582</v>
      </c>
      <c r="G90" s="82" t="s">
        <v>477</v>
      </c>
      <c r="H90" s="82" t="s">
        <v>478</v>
      </c>
      <c r="I90" s="82" t="s">
        <v>500</v>
      </c>
    </row>
    <row r="91" spans="1:9" x14ac:dyDescent="0.25">
      <c r="A91" s="82" t="s">
        <v>716</v>
      </c>
      <c r="B91" s="82" t="s">
        <v>717</v>
      </c>
      <c r="C91" s="83">
        <v>388</v>
      </c>
      <c r="D91" s="82" t="s">
        <v>503</v>
      </c>
      <c r="E91" s="82" t="s">
        <v>503</v>
      </c>
      <c r="F91" s="82" t="s">
        <v>504</v>
      </c>
      <c r="G91" s="82" t="s">
        <v>477</v>
      </c>
      <c r="H91" s="82" t="s">
        <v>478</v>
      </c>
      <c r="I91" s="82" t="s">
        <v>500</v>
      </c>
    </row>
    <row r="92" spans="1:9" x14ac:dyDescent="0.25">
      <c r="A92" s="82" t="s">
        <v>716</v>
      </c>
      <c r="B92" s="82" t="s">
        <v>718</v>
      </c>
      <c r="C92" s="83">
        <v>364.5</v>
      </c>
      <c r="D92" s="82" t="s">
        <v>503</v>
      </c>
      <c r="E92" s="82" t="s">
        <v>503</v>
      </c>
      <c r="F92" s="82" t="s">
        <v>504</v>
      </c>
      <c r="G92" s="82" t="s">
        <v>477</v>
      </c>
      <c r="H92" s="82" t="s">
        <v>478</v>
      </c>
      <c r="I92" s="82" t="s">
        <v>500</v>
      </c>
    </row>
    <row r="93" spans="1:9" x14ac:dyDescent="0.25">
      <c r="A93" s="82" t="s">
        <v>719</v>
      </c>
      <c r="B93" s="82" t="s">
        <v>720</v>
      </c>
      <c r="C93" s="83">
        <v>143</v>
      </c>
      <c r="D93" s="82" t="s">
        <v>621</v>
      </c>
      <c r="E93" s="82" t="s">
        <v>621</v>
      </c>
      <c r="F93" s="82" t="s">
        <v>622</v>
      </c>
      <c r="G93" s="82" t="s">
        <v>477</v>
      </c>
      <c r="H93" s="82" t="s">
        <v>514</v>
      </c>
      <c r="I93" s="82" t="s">
        <v>493</v>
      </c>
    </row>
    <row r="94" spans="1:9" x14ac:dyDescent="0.25">
      <c r="A94" s="82" t="s">
        <v>719</v>
      </c>
      <c r="B94" s="82" t="s">
        <v>721</v>
      </c>
      <c r="C94" s="83">
        <v>109</v>
      </c>
      <c r="D94" s="82" t="s">
        <v>621</v>
      </c>
      <c r="E94" s="82" t="s">
        <v>621</v>
      </c>
      <c r="F94" s="82" t="s">
        <v>622</v>
      </c>
      <c r="G94" s="82" t="s">
        <v>477</v>
      </c>
      <c r="H94" s="82" t="s">
        <v>514</v>
      </c>
      <c r="I94" s="82" t="s">
        <v>493</v>
      </c>
    </row>
    <row r="95" spans="1:9" x14ac:dyDescent="0.25">
      <c r="A95" s="82" t="s">
        <v>722</v>
      </c>
      <c r="B95" s="82" t="s">
        <v>723</v>
      </c>
      <c r="C95" s="83">
        <v>101.5</v>
      </c>
      <c r="D95" s="82" t="s">
        <v>724</v>
      </c>
      <c r="E95" s="82" t="s">
        <v>725</v>
      </c>
      <c r="F95" s="82" t="s">
        <v>726</v>
      </c>
      <c r="G95" s="82" t="s">
        <v>477</v>
      </c>
      <c r="H95" s="82" t="s">
        <v>478</v>
      </c>
      <c r="I95" s="82" t="s">
        <v>609</v>
      </c>
    </row>
    <row r="96" spans="1:9" hidden="1" x14ac:dyDescent="0.25">
      <c r="A96" s="82" t="s">
        <v>727</v>
      </c>
      <c r="B96" s="82" t="s">
        <v>728</v>
      </c>
      <c r="C96" s="83">
        <v>149.30000000000001</v>
      </c>
      <c r="D96" s="82" t="s">
        <v>727</v>
      </c>
      <c r="E96" s="82" t="s">
        <v>663</v>
      </c>
      <c r="F96" s="82" t="s">
        <v>546</v>
      </c>
      <c r="G96" s="82" t="s">
        <v>498</v>
      </c>
      <c r="H96" s="82" t="s">
        <v>499</v>
      </c>
      <c r="I96" s="82" t="s">
        <v>500</v>
      </c>
    </row>
    <row r="97" spans="1:9" x14ac:dyDescent="0.25">
      <c r="A97" s="82" t="s">
        <v>729</v>
      </c>
      <c r="B97" s="82" t="s">
        <v>730</v>
      </c>
      <c r="C97" s="83">
        <v>165</v>
      </c>
      <c r="D97" s="82" t="s">
        <v>729</v>
      </c>
      <c r="E97" s="82" t="s">
        <v>731</v>
      </c>
      <c r="F97" s="82" t="s">
        <v>484</v>
      </c>
      <c r="G97" s="82" t="s">
        <v>477</v>
      </c>
      <c r="H97" s="82" t="s">
        <v>478</v>
      </c>
      <c r="I97" s="82" t="s">
        <v>593</v>
      </c>
    </row>
    <row r="98" spans="1:9" x14ac:dyDescent="0.25">
      <c r="A98" s="82" t="s">
        <v>732</v>
      </c>
      <c r="B98" s="82" t="s">
        <v>733</v>
      </c>
      <c r="C98" s="83">
        <v>380</v>
      </c>
      <c r="D98" s="82" t="s">
        <v>732</v>
      </c>
      <c r="E98" s="82" t="s">
        <v>581</v>
      </c>
      <c r="F98" s="82" t="s">
        <v>582</v>
      </c>
      <c r="G98" s="82" t="s">
        <v>477</v>
      </c>
      <c r="H98" s="82" t="s">
        <v>478</v>
      </c>
      <c r="I98" s="82" t="s">
        <v>500</v>
      </c>
    </row>
    <row r="99" spans="1:9" x14ac:dyDescent="0.25">
      <c r="A99" s="82" t="s">
        <v>732</v>
      </c>
      <c r="B99" s="82" t="s">
        <v>734</v>
      </c>
      <c r="C99" s="83">
        <v>400</v>
      </c>
      <c r="D99" s="82" t="s">
        <v>732</v>
      </c>
      <c r="E99" s="82" t="s">
        <v>581</v>
      </c>
      <c r="F99" s="82" t="s">
        <v>582</v>
      </c>
      <c r="G99" s="82" t="s">
        <v>477</v>
      </c>
      <c r="H99" s="82" t="s">
        <v>478</v>
      </c>
      <c r="I99" s="82" t="s">
        <v>500</v>
      </c>
    </row>
    <row r="100" spans="1:9" x14ac:dyDescent="0.25">
      <c r="A100" s="82" t="s">
        <v>735</v>
      </c>
      <c r="B100" s="82" t="s">
        <v>736</v>
      </c>
      <c r="C100" s="83">
        <v>153</v>
      </c>
      <c r="D100" s="82" t="s">
        <v>735</v>
      </c>
      <c r="E100" s="82" t="s">
        <v>737</v>
      </c>
      <c r="F100" s="82" t="s">
        <v>578</v>
      </c>
      <c r="G100" s="82" t="s">
        <v>477</v>
      </c>
      <c r="H100" s="82" t="s">
        <v>514</v>
      </c>
      <c r="I100" s="82" t="s">
        <v>738</v>
      </c>
    </row>
    <row r="101" spans="1:9" x14ac:dyDescent="0.25">
      <c r="A101" s="82" t="s">
        <v>735</v>
      </c>
      <c r="B101" s="82" t="s">
        <v>739</v>
      </c>
      <c r="C101" s="83">
        <v>162</v>
      </c>
      <c r="D101" s="82" t="s">
        <v>735</v>
      </c>
      <c r="E101" s="82" t="s">
        <v>737</v>
      </c>
      <c r="F101" s="82" t="s">
        <v>578</v>
      </c>
      <c r="G101" s="82" t="s">
        <v>477</v>
      </c>
      <c r="H101" s="82" t="s">
        <v>514</v>
      </c>
      <c r="I101" s="82" t="s">
        <v>738</v>
      </c>
    </row>
    <row r="102" spans="1:9" x14ac:dyDescent="0.25">
      <c r="A102" s="82" t="s">
        <v>735</v>
      </c>
      <c r="B102" s="82" t="s">
        <v>740</v>
      </c>
      <c r="C102" s="83">
        <v>302</v>
      </c>
      <c r="D102" s="82" t="s">
        <v>735</v>
      </c>
      <c r="E102" s="82" t="s">
        <v>737</v>
      </c>
      <c r="F102" s="82" t="s">
        <v>578</v>
      </c>
      <c r="G102" s="82" t="s">
        <v>477</v>
      </c>
      <c r="H102" s="82" t="s">
        <v>514</v>
      </c>
      <c r="I102" s="82" t="s">
        <v>738</v>
      </c>
    </row>
    <row r="103" spans="1:9" x14ac:dyDescent="0.25">
      <c r="A103" s="82" t="s">
        <v>735</v>
      </c>
      <c r="B103" s="82" t="s">
        <v>741</v>
      </c>
      <c r="C103" s="83">
        <v>302</v>
      </c>
      <c r="D103" s="82" t="s">
        <v>735</v>
      </c>
      <c r="E103" s="82" t="s">
        <v>737</v>
      </c>
      <c r="F103" s="82" t="s">
        <v>578</v>
      </c>
      <c r="G103" s="82" t="s">
        <v>477</v>
      </c>
      <c r="H103" s="82" t="s">
        <v>514</v>
      </c>
      <c r="I103" s="82" t="s">
        <v>738</v>
      </c>
    </row>
    <row r="104" spans="1:9" x14ac:dyDescent="0.25">
      <c r="A104" s="82" t="s">
        <v>742</v>
      </c>
      <c r="B104" s="82" t="s">
        <v>743</v>
      </c>
      <c r="C104" s="83">
        <v>870</v>
      </c>
      <c r="D104" s="82" t="s">
        <v>744</v>
      </c>
      <c r="E104" s="82" t="s">
        <v>745</v>
      </c>
      <c r="F104" s="82" t="s">
        <v>552</v>
      </c>
      <c r="G104" s="82" t="s">
        <v>477</v>
      </c>
      <c r="H104" s="82" t="s">
        <v>746</v>
      </c>
      <c r="I104" s="82" t="s">
        <v>527</v>
      </c>
    </row>
    <row r="105" spans="1:9" x14ac:dyDescent="0.25">
      <c r="A105" s="82" t="s">
        <v>742</v>
      </c>
      <c r="B105" s="82" t="s">
        <v>747</v>
      </c>
      <c r="C105" s="83">
        <v>874</v>
      </c>
      <c r="D105" s="82" t="s">
        <v>744</v>
      </c>
      <c r="E105" s="82" t="s">
        <v>745</v>
      </c>
      <c r="F105" s="82" t="s">
        <v>552</v>
      </c>
      <c r="G105" s="82" t="s">
        <v>477</v>
      </c>
      <c r="H105" s="82" t="s">
        <v>746</v>
      </c>
      <c r="I105" s="82" t="s">
        <v>527</v>
      </c>
    </row>
    <row r="106" spans="1:9" x14ac:dyDescent="0.25">
      <c r="A106" s="82" t="s">
        <v>742</v>
      </c>
      <c r="B106" s="82" t="s">
        <v>748</v>
      </c>
      <c r="C106" s="83">
        <v>846</v>
      </c>
      <c r="D106" s="82" t="s">
        <v>744</v>
      </c>
      <c r="E106" s="82" t="s">
        <v>745</v>
      </c>
      <c r="F106" s="82" t="s">
        <v>552</v>
      </c>
      <c r="G106" s="82" t="s">
        <v>477</v>
      </c>
      <c r="H106" s="82" t="s">
        <v>746</v>
      </c>
      <c r="I106" s="82" t="s">
        <v>527</v>
      </c>
    </row>
    <row r="107" spans="1:9" x14ac:dyDescent="0.25">
      <c r="A107" s="82" t="s">
        <v>742</v>
      </c>
      <c r="B107" s="82" t="s">
        <v>749</v>
      </c>
      <c r="C107" s="83">
        <v>856</v>
      </c>
      <c r="D107" s="82" t="s">
        <v>744</v>
      </c>
      <c r="E107" s="82" t="s">
        <v>745</v>
      </c>
      <c r="F107" s="82" t="s">
        <v>552</v>
      </c>
      <c r="G107" s="82" t="s">
        <v>477</v>
      </c>
      <c r="H107" s="82" t="s">
        <v>746</v>
      </c>
      <c r="I107" s="82" t="s">
        <v>527</v>
      </c>
    </row>
    <row r="108" spans="1:9" hidden="1" x14ac:dyDescent="0.25">
      <c r="A108" s="82" t="s">
        <v>750</v>
      </c>
      <c r="B108" s="82" t="s">
        <v>751</v>
      </c>
      <c r="C108" s="83">
        <v>110</v>
      </c>
      <c r="D108" s="82" t="s">
        <v>752</v>
      </c>
      <c r="E108" s="82" t="s">
        <v>752</v>
      </c>
      <c r="F108" s="82" t="s">
        <v>526</v>
      </c>
      <c r="G108" s="82" t="s">
        <v>498</v>
      </c>
      <c r="H108" s="82" t="s">
        <v>658</v>
      </c>
      <c r="I108" s="82" t="s">
        <v>527</v>
      </c>
    </row>
    <row r="109" spans="1:9" hidden="1" x14ac:dyDescent="0.25">
      <c r="A109" s="82" t="s">
        <v>753</v>
      </c>
      <c r="B109" s="82" t="s">
        <v>754</v>
      </c>
      <c r="C109" s="83">
        <v>101.44</v>
      </c>
      <c r="D109" s="82" t="s">
        <v>755</v>
      </c>
      <c r="E109" s="82" t="s">
        <v>475</v>
      </c>
      <c r="F109" s="82" t="s">
        <v>476</v>
      </c>
      <c r="G109" s="82" t="s">
        <v>498</v>
      </c>
      <c r="H109" s="82" t="s">
        <v>537</v>
      </c>
      <c r="I109" s="82" t="s">
        <v>609</v>
      </c>
    </row>
    <row r="110" spans="1:9" x14ac:dyDescent="0.25">
      <c r="A110" s="82" t="s">
        <v>756</v>
      </c>
      <c r="B110" s="82" t="s">
        <v>757</v>
      </c>
      <c r="C110" s="83">
        <v>380</v>
      </c>
      <c r="D110" s="82" t="s">
        <v>758</v>
      </c>
      <c r="E110" s="82" t="s">
        <v>758</v>
      </c>
      <c r="F110" s="82" t="s">
        <v>536</v>
      </c>
      <c r="G110" s="82" t="s">
        <v>477</v>
      </c>
      <c r="H110" s="82" t="s">
        <v>478</v>
      </c>
      <c r="I110" s="82" t="s">
        <v>527</v>
      </c>
    </row>
    <row r="111" spans="1:9" hidden="1" x14ac:dyDescent="0.25">
      <c r="A111" s="82" t="s">
        <v>759</v>
      </c>
      <c r="B111" s="82" t="s">
        <v>760</v>
      </c>
      <c r="C111" s="83">
        <v>129</v>
      </c>
      <c r="D111" s="82" t="s">
        <v>761</v>
      </c>
      <c r="E111" s="82" t="s">
        <v>475</v>
      </c>
      <c r="F111" s="82" t="s">
        <v>476</v>
      </c>
      <c r="G111" s="82" t="s">
        <v>498</v>
      </c>
      <c r="H111" s="82" t="s">
        <v>537</v>
      </c>
      <c r="I111" s="82" t="s">
        <v>609</v>
      </c>
    </row>
    <row r="112" spans="1:9" x14ac:dyDescent="0.25">
      <c r="A112" s="82" t="s">
        <v>762</v>
      </c>
      <c r="B112" s="82" t="s">
        <v>763</v>
      </c>
      <c r="C112" s="83">
        <v>385</v>
      </c>
      <c r="D112" s="82" t="s">
        <v>762</v>
      </c>
      <c r="E112" s="82" t="s">
        <v>590</v>
      </c>
      <c r="F112" s="82" t="s">
        <v>546</v>
      </c>
      <c r="G112" s="82" t="s">
        <v>477</v>
      </c>
      <c r="H112" s="82" t="s">
        <v>478</v>
      </c>
      <c r="I112" s="82" t="s">
        <v>500</v>
      </c>
    </row>
    <row r="113" spans="1:9" x14ac:dyDescent="0.25">
      <c r="A113" s="82" t="s">
        <v>762</v>
      </c>
      <c r="B113" s="82" t="s">
        <v>764</v>
      </c>
      <c r="C113" s="83">
        <v>385</v>
      </c>
      <c r="D113" s="82" t="s">
        <v>762</v>
      </c>
      <c r="E113" s="82" t="s">
        <v>590</v>
      </c>
      <c r="F113" s="82" t="s">
        <v>546</v>
      </c>
      <c r="G113" s="82" t="s">
        <v>477</v>
      </c>
      <c r="H113" s="82" t="s">
        <v>478</v>
      </c>
      <c r="I113" s="82" t="s">
        <v>500</v>
      </c>
    </row>
    <row r="114" spans="1:9" x14ac:dyDescent="0.25">
      <c r="A114" s="82" t="s">
        <v>762</v>
      </c>
      <c r="B114" s="82" t="s">
        <v>765</v>
      </c>
      <c r="C114" s="83">
        <v>385</v>
      </c>
      <c r="D114" s="82" t="s">
        <v>762</v>
      </c>
      <c r="E114" s="82" t="s">
        <v>590</v>
      </c>
      <c r="F114" s="82" t="s">
        <v>546</v>
      </c>
      <c r="G114" s="82" t="s">
        <v>477</v>
      </c>
      <c r="H114" s="82" t="s">
        <v>478</v>
      </c>
      <c r="I114" s="82" t="s">
        <v>500</v>
      </c>
    </row>
    <row r="115" spans="1:9" x14ac:dyDescent="0.25">
      <c r="A115" s="82" t="s">
        <v>762</v>
      </c>
      <c r="B115" s="82" t="s">
        <v>766</v>
      </c>
      <c r="C115" s="83">
        <v>302</v>
      </c>
      <c r="D115" s="82" t="s">
        <v>762</v>
      </c>
      <c r="E115" s="82" t="s">
        <v>590</v>
      </c>
      <c r="F115" s="82" t="s">
        <v>546</v>
      </c>
      <c r="G115" s="82" t="s">
        <v>477</v>
      </c>
      <c r="H115" s="82" t="s">
        <v>514</v>
      </c>
      <c r="I115" s="82" t="s">
        <v>500</v>
      </c>
    </row>
    <row r="116" spans="1:9" x14ac:dyDescent="0.25">
      <c r="A116" s="82" t="s">
        <v>698</v>
      </c>
      <c r="B116" s="82" t="s">
        <v>767</v>
      </c>
      <c r="C116" s="83">
        <v>806</v>
      </c>
      <c r="D116" s="82" t="s">
        <v>698</v>
      </c>
      <c r="E116" s="82" t="s">
        <v>698</v>
      </c>
      <c r="F116" s="82" t="s">
        <v>509</v>
      </c>
      <c r="G116" s="82" t="s">
        <v>477</v>
      </c>
      <c r="H116" s="82" t="s">
        <v>478</v>
      </c>
      <c r="I116" s="82" t="s">
        <v>500</v>
      </c>
    </row>
    <row r="117" spans="1:9" x14ac:dyDescent="0.25">
      <c r="A117" s="82" t="s">
        <v>768</v>
      </c>
      <c r="B117" s="82" t="s">
        <v>769</v>
      </c>
      <c r="C117" s="83">
        <v>346</v>
      </c>
      <c r="D117" s="82" t="s">
        <v>770</v>
      </c>
      <c r="E117" s="82" t="s">
        <v>771</v>
      </c>
      <c r="F117" s="82" t="s">
        <v>657</v>
      </c>
      <c r="G117" s="82" t="s">
        <v>477</v>
      </c>
      <c r="H117" s="82" t="s">
        <v>478</v>
      </c>
      <c r="I117" s="82" t="s">
        <v>493</v>
      </c>
    </row>
    <row r="118" spans="1:9" x14ac:dyDescent="0.25">
      <c r="A118" s="82" t="s">
        <v>772</v>
      </c>
      <c r="B118" s="82" t="s">
        <v>773</v>
      </c>
      <c r="C118" s="83">
        <v>301</v>
      </c>
      <c r="D118" s="82" t="s">
        <v>687</v>
      </c>
      <c r="E118" s="82" t="s">
        <v>621</v>
      </c>
      <c r="F118" s="82" t="s">
        <v>622</v>
      </c>
      <c r="G118" s="82" t="s">
        <v>477</v>
      </c>
      <c r="H118" s="82" t="s">
        <v>514</v>
      </c>
      <c r="I118" s="82" t="s">
        <v>493</v>
      </c>
    </row>
    <row r="119" spans="1:9" x14ac:dyDescent="0.25">
      <c r="A119" s="82" t="s">
        <v>772</v>
      </c>
      <c r="B119" s="82" t="s">
        <v>774</v>
      </c>
      <c r="C119" s="83">
        <v>301</v>
      </c>
      <c r="D119" s="82" t="s">
        <v>687</v>
      </c>
      <c r="E119" s="82" t="s">
        <v>621</v>
      </c>
      <c r="F119" s="82" t="s">
        <v>622</v>
      </c>
      <c r="G119" s="82" t="s">
        <v>477</v>
      </c>
      <c r="H119" s="82" t="s">
        <v>514</v>
      </c>
      <c r="I119" s="82" t="s">
        <v>493</v>
      </c>
    </row>
    <row r="120" spans="1:9" x14ac:dyDescent="0.25">
      <c r="A120" s="82" t="s">
        <v>772</v>
      </c>
      <c r="B120" s="82" t="s">
        <v>775</v>
      </c>
      <c r="C120" s="83">
        <v>299</v>
      </c>
      <c r="D120" s="82" t="s">
        <v>687</v>
      </c>
      <c r="E120" s="82" t="s">
        <v>621</v>
      </c>
      <c r="F120" s="82" t="s">
        <v>622</v>
      </c>
      <c r="G120" s="82" t="s">
        <v>477</v>
      </c>
      <c r="H120" s="82" t="s">
        <v>514</v>
      </c>
      <c r="I120" s="82" t="s">
        <v>493</v>
      </c>
    </row>
    <row r="121" spans="1:9" x14ac:dyDescent="0.25">
      <c r="A121" s="82" t="s">
        <v>772</v>
      </c>
      <c r="B121" s="82" t="s">
        <v>776</v>
      </c>
      <c r="C121" s="83">
        <v>301</v>
      </c>
      <c r="D121" s="82" t="s">
        <v>687</v>
      </c>
      <c r="E121" s="82" t="s">
        <v>621</v>
      </c>
      <c r="F121" s="82" t="s">
        <v>622</v>
      </c>
      <c r="G121" s="82" t="s">
        <v>477</v>
      </c>
      <c r="H121" s="82" t="s">
        <v>514</v>
      </c>
      <c r="I121" s="82" t="s">
        <v>493</v>
      </c>
    </row>
    <row r="122" spans="1:9" x14ac:dyDescent="0.25">
      <c r="A122" s="82" t="s">
        <v>777</v>
      </c>
      <c r="B122" s="82" t="s">
        <v>778</v>
      </c>
      <c r="C122" s="83">
        <v>105</v>
      </c>
      <c r="D122" s="82" t="s">
        <v>777</v>
      </c>
      <c r="E122" s="82" t="s">
        <v>758</v>
      </c>
      <c r="F122" s="82" t="s">
        <v>536</v>
      </c>
      <c r="G122" s="82" t="s">
        <v>477</v>
      </c>
      <c r="H122" s="82" t="s">
        <v>478</v>
      </c>
      <c r="I122" s="82" t="s">
        <v>527</v>
      </c>
    </row>
    <row r="123" spans="1:9" x14ac:dyDescent="0.25">
      <c r="A123" s="82" t="s">
        <v>779</v>
      </c>
      <c r="B123" s="82" t="s">
        <v>780</v>
      </c>
      <c r="C123" s="83">
        <v>105</v>
      </c>
      <c r="D123" s="82" t="s">
        <v>779</v>
      </c>
      <c r="E123" s="82" t="s">
        <v>781</v>
      </c>
      <c r="F123" s="82" t="s">
        <v>622</v>
      </c>
      <c r="G123" s="82" t="s">
        <v>477</v>
      </c>
      <c r="H123" s="82" t="s">
        <v>478</v>
      </c>
      <c r="I123" s="82" t="s">
        <v>493</v>
      </c>
    </row>
    <row r="124" spans="1:9" x14ac:dyDescent="0.25">
      <c r="A124" s="82" t="s">
        <v>782</v>
      </c>
      <c r="B124" s="82" t="s">
        <v>783</v>
      </c>
      <c r="C124" s="83">
        <v>365.2</v>
      </c>
      <c r="D124" s="82" t="s">
        <v>628</v>
      </c>
      <c r="E124" s="82" t="s">
        <v>628</v>
      </c>
      <c r="F124" s="82" t="s">
        <v>509</v>
      </c>
      <c r="G124" s="82" t="s">
        <v>477</v>
      </c>
      <c r="H124" s="82" t="s">
        <v>478</v>
      </c>
      <c r="I124" s="82" t="s">
        <v>500</v>
      </c>
    </row>
    <row r="125" spans="1:9" x14ac:dyDescent="0.25">
      <c r="A125" s="82" t="s">
        <v>782</v>
      </c>
      <c r="B125" s="82" t="s">
        <v>784</v>
      </c>
      <c r="C125" s="83">
        <v>369.5</v>
      </c>
      <c r="D125" s="82" t="s">
        <v>628</v>
      </c>
      <c r="E125" s="82" t="s">
        <v>628</v>
      </c>
      <c r="F125" s="82" t="s">
        <v>509</v>
      </c>
      <c r="G125" s="82" t="s">
        <v>477</v>
      </c>
      <c r="H125" s="82" t="s">
        <v>478</v>
      </c>
      <c r="I125" s="82" t="s">
        <v>500</v>
      </c>
    </row>
    <row r="126" spans="1:9" x14ac:dyDescent="0.25">
      <c r="A126" s="82" t="s">
        <v>785</v>
      </c>
      <c r="B126" s="82" t="s">
        <v>786</v>
      </c>
      <c r="C126" s="83">
        <v>120</v>
      </c>
      <c r="D126" s="82" t="s">
        <v>787</v>
      </c>
      <c r="E126" s="82" t="s">
        <v>788</v>
      </c>
      <c r="F126" s="82" t="s">
        <v>644</v>
      </c>
      <c r="G126" s="82" t="s">
        <v>477</v>
      </c>
      <c r="H126" s="82" t="s">
        <v>514</v>
      </c>
      <c r="I126" s="82" t="s">
        <v>645</v>
      </c>
    </row>
    <row r="127" spans="1:9" x14ac:dyDescent="0.25">
      <c r="A127" s="82" t="s">
        <v>785</v>
      </c>
      <c r="B127" s="82" t="s">
        <v>789</v>
      </c>
      <c r="C127" s="83">
        <v>120</v>
      </c>
      <c r="D127" s="82" t="s">
        <v>787</v>
      </c>
      <c r="E127" s="82" t="s">
        <v>788</v>
      </c>
      <c r="F127" s="82" t="s">
        <v>644</v>
      </c>
      <c r="G127" s="82" t="s">
        <v>477</v>
      </c>
      <c r="H127" s="82" t="s">
        <v>514</v>
      </c>
      <c r="I127" s="82" t="s">
        <v>645</v>
      </c>
    </row>
    <row r="128" spans="1:9" x14ac:dyDescent="0.25">
      <c r="A128" s="82" t="s">
        <v>790</v>
      </c>
      <c r="B128" s="82" t="s">
        <v>791</v>
      </c>
      <c r="C128" s="83">
        <v>600</v>
      </c>
      <c r="D128" s="82" t="s">
        <v>790</v>
      </c>
      <c r="E128" s="82" t="s">
        <v>792</v>
      </c>
      <c r="F128" s="82" t="s">
        <v>504</v>
      </c>
      <c r="G128" s="82" t="s">
        <v>477</v>
      </c>
      <c r="H128" s="82" t="s">
        <v>514</v>
      </c>
      <c r="I128" s="82" t="s">
        <v>500</v>
      </c>
    </row>
    <row r="129" spans="1:9" x14ac:dyDescent="0.25">
      <c r="A129" s="82" t="s">
        <v>790</v>
      </c>
      <c r="B129" s="82" t="s">
        <v>793</v>
      </c>
      <c r="C129" s="83">
        <v>470</v>
      </c>
      <c r="D129" s="82" t="s">
        <v>790</v>
      </c>
      <c r="E129" s="82" t="s">
        <v>792</v>
      </c>
      <c r="F129" s="82" t="s">
        <v>504</v>
      </c>
      <c r="G129" s="82" t="s">
        <v>477</v>
      </c>
      <c r="H129" s="82" t="s">
        <v>514</v>
      </c>
      <c r="I129" s="82" t="s">
        <v>500</v>
      </c>
    </row>
    <row r="130" spans="1:9" x14ac:dyDescent="0.25">
      <c r="A130" s="82" t="s">
        <v>790</v>
      </c>
      <c r="B130" s="82" t="s">
        <v>794</v>
      </c>
      <c r="C130" s="83">
        <v>470</v>
      </c>
      <c r="D130" s="82" t="s">
        <v>790</v>
      </c>
      <c r="E130" s="82" t="s">
        <v>792</v>
      </c>
      <c r="F130" s="82" t="s">
        <v>504</v>
      </c>
      <c r="G130" s="82" t="s">
        <v>477</v>
      </c>
      <c r="H130" s="82" t="s">
        <v>514</v>
      </c>
      <c r="I130" s="82" t="s">
        <v>500</v>
      </c>
    </row>
    <row r="131" spans="1:9" x14ac:dyDescent="0.25">
      <c r="A131" s="82" t="s">
        <v>790</v>
      </c>
      <c r="B131" s="82" t="s">
        <v>795</v>
      </c>
      <c r="C131" s="83">
        <v>600</v>
      </c>
      <c r="D131" s="82" t="s">
        <v>790</v>
      </c>
      <c r="E131" s="82" t="s">
        <v>792</v>
      </c>
      <c r="F131" s="82" t="s">
        <v>504</v>
      </c>
      <c r="G131" s="82" t="s">
        <v>477</v>
      </c>
      <c r="H131" s="82" t="s">
        <v>514</v>
      </c>
      <c r="I131" s="82" t="s">
        <v>500</v>
      </c>
    </row>
    <row r="132" spans="1:9" x14ac:dyDescent="0.25">
      <c r="A132" s="82" t="s">
        <v>796</v>
      </c>
      <c r="B132" s="82" t="s">
        <v>797</v>
      </c>
      <c r="C132" s="83">
        <v>140</v>
      </c>
      <c r="D132" s="82" t="s">
        <v>796</v>
      </c>
      <c r="E132" s="82" t="s">
        <v>792</v>
      </c>
      <c r="F132" s="82" t="s">
        <v>504</v>
      </c>
      <c r="G132" s="82" t="s">
        <v>477</v>
      </c>
      <c r="H132" s="82" t="s">
        <v>478</v>
      </c>
      <c r="I132" s="82" t="s">
        <v>500</v>
      </c>
    </row>
    <row r="133" spans="1:9" hidden="1" x14ac:dyDescent="0.25">
      <c r="A133" s="82" t="s">
        <v>798</v>
      </c>
      <c r="B133" s="82" t="s">
        <v>799</v>
      </c>
      <c r="C133" s="83">
        <v>1005</v>
      </c>
      <c r="D133" s="82" t="s">
        <v>798</v>
      </c>
      <c r="E133" s="82" t="s">
        <v>535</v>
      </c>
      <c r="F133" s="82" t="s">
        <v>536</v>
      </c>
      <c r="G133" s="82" t="s">
        <v>485</v>
      </c>
      <c r="H133" s="82" t="s">
        <v>486</v>
      </c>
      <c r="I133" s="82" t="s">
        <v>527</v>
      </c>
    </row>
    <row r="134" spans="1:9" hidden="1" x14ac:dyDescent="0.25">
      <c r="A134" s="82" t="s">
        <v>800</v>
      </c>
      <c r="B134" s="82" t="s">
        <v>801</v>
      </c>
      <c r="C134" s="83">
        <v>117.6</v>
      </c>
      <c r="D134" s="82" t="s">
        <v>802</v>
      </c>
      <c r="E134" s="82" t="s">
        <v>663</v>
      </c>
      <c r="F134" s="82" t="s">
        <v>546</v>
      </c>
      <c r="G134" s="82" t="s">
        <v>498</v>
      </c>
      <c r="H134" s="82" t="s">
        <v>677</v>
      </c>
      <c r="I134" s="82" t="s">
        <v>500</v>
      </c>
    </row>
    <row r="135" spans="1:9" x14ac:dyDescent="0.25">
      <c r="A135" s="82" t="s">
        <v>803</v>
      </c>
      <c r="B135" s="82" t="s">
        <v>804</v>
      </c>
      <c r="C135" s="83">
        <v>376.7</v>
      </c>
      <c r="D135" s="82" t="s">
        <v>482</v>
      </c>
      <c r="E135" s="82" t="s">
        <v>483</v>
      </c>
      <c r="F135" s="82" t="s">
        <v>484</v>
      </c>
      <c r="G135" s="82" t="s">
        <v>477</v>
      </c>
      <c r="H135" s="82" t="s">
        <v>478</v>
      </c>
      <c r="I135" s="82" t="s">
        <v>487</v>
      </c>
    </row>
    <row r="136" spans="1:9" x14ac:dyDescent="0.25">
      <c r="A136" s="82" t="s">
        <v>803</v>
      </c>
      <c r="B136" s="82" t="s">
        <v>805</v>
      </c>
      <c r="C136" s="83">
        <v>376.7</v>
      </c>
      <c r="D136" s="82" t="s">
        <v>482</v>
      </c>
      <c r="E136" s="82" t="s">
        <v>483</v>
      </c>
      <c r="F136" s="82" t="s">
        <v>484</v>
      </c>
      <c r="G136" s="82" t="s">
        <v>477</v>
      </c>
      <c r="H136" s="82" t="s">
        <v>478</v>
      </c>
      <c r="I136" s="82" t="s">
        <v>487</v>
      </c>
    </row>
    <row r="137" spans="1:9" hidden="1" x14ac:dyDescent="0.25">
      <c r="A137" s="82" t="s">
        <v>806</v>
      </c>
      <c r="B137" s="82" t="s">
        <v>807</v>
      </c>
      <c r="C137" s="83">
        <v>139</v>
      </c>
      <c r="D137" s="82" t="s">
        <v>555</v>
      </c>
      <c r="E137" s="82" t="s">
        <v>555</v>
      </c>
      <c r="F137" s="82" t="s">
        <v>526</v>
      </c>
      <c r="G137" s="82" t="s">
        <v>485</v>
      </c>
      <c r="H137" s="82" t="s">
        <v>537</v>
      </c>
      <c r="I137" s="82" t="s">
        <v>527</v>
      </c>
    </row>
    <row r="138" spans="1:9" x14ac:dyDescent="0.25">
      <c r="A138" s="82" t="s">
        <v>808</v>
      </c>
      <c r="B138" s="82" t="s">
        <v>809</v>
      </c>
      <c r="C138" s="83">
        <v>270</v>
      </c>
      <c r="D138" s="82" t="s">
        <v>810</v>
      </c>
      <c r="E138" s="82" t="s">
        <v>531</v>
      </c>
      <c r="F138" s="82" t="s">
        <v>513</v>
      </c>
      <c r="G138" s="82" t="s">
        <v>477</v>
      </c>
      <c r="H138" s="82" t="s">
        <v>478</v>
      </c>
      <c r="I138" s="82" t="s">
        <v>609</v>
      </c>
    </row>
    <row r="139" spans="1:9" hidden="1" x14ac:dyDescent="0.25">
      <c r="A139" s="82" t="s">
        <v>811</v>
      </c>
      <c r="B139" s="82" t="s">
        <v>812</v>
      </c>
      <c r="C139" s="83">
        <v>117</v>
      </c>
      <c r="D139" s="82" t="s">
        <v>813</v>
      </c>
      <c r="E139" s="82" t="s">
        <v>586</v>
      </c>
      <c r="F139" s="82" t="s">
        <v>542</v>
      </c>
      <c r="G139" s="82" t="s">
        <v>485</v>
      </c>
      <c r="H139" s="82" t="s">
        <v>537</v>
      </c>
      <c r="I139" s="82" t="s">
        <v>500</v>
      </c>
    </row>
    <row r="140" spans="1:9" x14ac:dyDescent="0.25">
      <c r="A140" s="82" t="s">
        <v>814</v>
      </c>
      <c r="B140" s="82" t="s">
        <v>815</v>
      </c>
      <c r="C140" s="83">
        <v>384.2</v>
      </c>
      <c r="D140" s="82" t="s">
        <v>816</v>
      </c>
      <c r="E140" s="82" t="s">
        <v>816</v>
      </c>
      <c r="F140" s="82" t="s">
        <v>476</v>
      </c>
      <c r="G140" s="82" t="s">
        <v>477</v>
      </c>
      <c r="H140" s="82" t="s">
        <v>478</v>
      </c>
      <c r="I140" s="82" t="s">
        <v>479</v>
      </c>
    </row>
    <row r="141" spans="1:9" x14ac:dyDescent="0.25">
      <c r="A141" s="82" t="s">
        <v>814</v>
      </c>
      <c r="B141" s="82" t="s">
        <v>817</v>
      </c>
      <c r="C141" s="83">
        <v>384.2</v>
      </c>
      <c r="D141" s="82" t="s">
        <v>816</v>
      </c>
      <c r="E141" s="82" t="s">
        <v>816</v>
      </c>
      <c r="F141" s="82" t="s">
        <v>476</v>
      </c>
      <c r="G141" s="82" t="s">
        <v>477</v>
      </c>
      <c r="H141" s="82" t="s">
        <v>478</v>
      </c>
      <c r="I141" s="82" t="s">
        <v>479</v>
      </c>
    </row>
    <row r="142" spans="1:9" hidden="1" x14ac:dyDescent="0.25">
      <c r="A142" s="82" t="s">
        <v>818</v>
      </c>
      <c r="B142" s="82" t="s">
        <v>819</v>
      </c>
      <c r="C142" s="83">
        <v>1000</v>
      </c>
      <c r="D142" s="82" t="s">
        <v>820</v>
      </c>
      <c r="E142" s="82" t="s">
        <v>821</v>
      </c>
      <c r="F142" s="82" t="s">
        <v>546</v>
      </c>
      <c r="G142" s="82" t="s">
        <v>485</v>
      </c>
      <c r="H142" s="82" t="s">
        <v>486</v>
      </c>
      <c r="I142" s="82" t="s">
        <v>500</v>
      </c>
    </row>
    <row r="143" spans="1:9" x14ac:dyDescent="0.25">
      <c r="A143" s="82" t="s">
        <v>822</v>
      </c>
      <c r="B143" s="82" t="s">
        <v>823</v>
      </c>
      <c r="C143" s="83">
        <v>380</v>
      </c>
      <c r="D143" s="82" t="s">
        <v>824</v>
      </c>
      <c r="E143" s="82" t="s">
        <v>621</v>
      </c>
      <c r="F143" s="82" t="s">
        <v>622</v>
      </c>
      <c r="G143" s="82" t="s">
        <v>477</v>
      </c>
      <c r="H143" s="82" t="s">
        <v>478</v>
      </c>
      <c r="I143" s="82" t="s">
        <v>493</v>
      </c>
    </row>
    <row r="144" spans="1:9" x14ac:dyDescent="0.25">
      <c r="A144" s="82" t="s">
        <v>825</v>
      </c>
      <c r="B144" s="82" t="s">
        <v>826</v>
      </c>
      <c r="C144" s="83">
        <v>400</v>
      </c>
      <c r="D144" s="82" t="s">
        <v>824</v>
      </c>
      <c r="E144" s="82" t="s">
        <v>621</v>
      </c>
      <c r="F144" s="82" t="s">
        <v>622</v>
      </c>
      <c r="G144" s="82" t="s">
        <v>477</v>
      </c>
      <c r="H144" s="82" t="s">
        <v>478</v>
      </c>
      <c r="I144" s="82" t="s">
        <v>493</v>
      </c>
    </row>
    <row r="145" spans="1:9" hidden="1" x14ac:dyDescent="0.25">
      <c r="A145" s="82" t="s">
        <v>827</v>
      </c>
      <c r="B145" s="82" t="s">
        <v>828</v>
      </c>
      <c r="C145" s="83">
        <v>120</v>
      </c>
      <c r="D145" s="82" t="s">
        <v>829</v>
      </c>
      <c r="E145" s="82" t="s">
        <v>581</v>
      </c>
      <c r="F145" s="82" t="s">
        <v>582</v>
      </c>
      <c r="G145" s="82" t="s">
        <v>498</v>
      </c>
      <c r="H145" s="82" t="s">
        <v>537</v>
      </c>
      <c r="I145" s="82" t="s">
        <v>500</v>
      </c>
    </row>
    <row r="146" spans="1:9" x14ac:dyDescent="0.25">
      <c r="A146" s="82" t="s">
        <v>830</v>
      </c>
      <c r="B146" s="82" t="s">
        <v>831</v>
      </c>
      <c r="C146" s="83">
        <v>400</v>
      </c>
      <c r="D146" s="82" t="s">
        <v>832</v>
      </c>
      <c r="E146" s="82" t="s">
        <v>475</v>
      </c>
      <c r="F146" s="82" t="s">
        <v>476</v>
      </c>
      <c r="G146" s="82" t="s">
        <v>477</v>
      </c>
      <c r="H146" s="82" t="s">
        <v>746</v>
      </c>
      <c r="I146" s="82" t="s">
        <v>479</v>
      </c>
    </row>
    <row r="147" spans="1:9" x14ac:dyDescent="0.25">
      <c r="A147" s="82" t="s">
        <v>830</v>
      </c>
      <c r="B147" s="82" t="s">
        <v>833</v>
      </c>
      <c r="C147" s="83">
        <v>400</v>
      </c>
      <c r="D147" s="82" t="s">
        <v>832</v>
      </c>
      <c r="E147" s="82" t="s">
        <v>475</v>
      </c>
      <c r="F147" s="82" t="s">
        <v>476</v>
      </c>
      <c r="G147" s="82" t="s">
        <v>477</v>
      </c>
      <c r="H147" s="82" t="s">
        <v>746</v>
      </c>
      <c r="I147" s="82" t="s">
        <v>479</v>
      </c>
    </row>
    <row r="148" spans="1:9" x14ac:dyDescent="0.25">
      <c r="A148" s="82" t="s">
        <v>830</v>
      </c>
      <c r="B148" s="82" t="s">
        <v>834</v>
      </c>
      <c r="C148" s="83">
        <v>400</v>
      </c>
      <c r="D148" s="82" t="s">
        <v>832</v>
      </c>
      <c r="E148" s="82" t="s">
        <v>475</v>
      </c>
      <c r="F148" s="82" t="s">
        <v>476</v>
      </c>
      <c r="G148" s="82" t="s">
        <v>477</v>
      </c>
      <c r="H148" s="82" t="s">
        <v>746</v>
      </c>
      <c r="I148" s="82" t="s">
        <v>479</v>
      </c>
    </row>
    <row r="149" spans="1:9" x14ac:dyDescent="0.25">
      <c r="A149" s="82" t="s">
        <v>830</v>
      </c>
      <c r="B149" s="82" t="s">
        <v>835</v>
      </c>
      <c r="C149" s="83">
        <v>400</v>
      </c>
      <c r="D149" s="82" t="s">
        <v>832</v>
      </c>
      <c r="E149" s="82" t="s">
        <v>475</v>
      </c>
      <c r="F149" s="82" t="s">
        <v>476</v>
      </c>
      <c r="G149" s="82" t="s">
        <v>477</v>
      </c>
      <c r="H149" s="82" t="s">
        <v>746</v>
      </c>
      <c r="I149" s="82" t="s">
        <v>479</v>
      </c>
    </row>
    <row r="150" spans="1:9" x14ac:dyDescent="0.25">
      <c r="A150" s="82" t="s">
        <v>836</v>
      </c>
      <c r="B150" s="82" t="s">
        <v>837</v>
      </c>
      <c r="C150" s="83">
        <v>382</v>
      </c>
      <c r="D150" s="82" t="s">
        <v>838</v>
      </c>
      <c r="E150" s="82" t="s">
        <v>839</v>
      </c>
      <c r="F150" s="82" t="s">
        <v>622</v>
      </c>
      <c r="G150" s="82" t="s">
        <v>477</v>
      </c>
      <c r="H150" s="82" t="s">
        <v>478</v>
      </c>
      <c r="I150" s="82" t="s">
        <v>493</v>
      </c>
    </row>
    <row r="151" spans="1:9" x14ac:dyDescent="0.25">
      <c r="A151" s="82" t="s">
        <v>840</v>
      </c>
      <c r="B151" s="82" t="s">
        <v>841</v>
      </c>
      <c r="C151" s="83">
        <v>390</v>
      </c>
      <c r="D151" s="82" t="s">
        <v>572</v>
      </c>
      <c r="E151" s="82" t="s">
        <v>572</v>
      </c>
      <c r="F151" s="82" t="s">
        <v>509</v>
      </c>
      <c r="G151" s="82" t="s">
        <v>477</v>
      </c>
      <c r="H151" s="82" t="s">
        <v>478</v>
      </c>
      <c r="I151" s="82" t="s">
        <v>500</v>
      </c>
    </row>
    <row r="152" spans="1:9" x14ac:dyDescent="0.25">
      <c r="A152" s="82" t="s">
        <v>840</v>
      </c>
      <c r="B152" s="82" t="s">
        <v>842</v>
      </c>
      <c r="C152" s="83">
        <v>390</v>
      </c>
      <c r="D152" s="82" t="s">
        <v>572</v>
      </c>
      <c r="E152" s="82" t="s">
        <v>572</v>
      </c>
      <c r="F152" s="82" t="s">
        <v>509</v>
      </c>
      <c r="G152" s="82" t="s">
        <v>477</v>
      </c>
      <c r="H152" s="82" t="s">
        <v>478</v>
      </c>
      <c r="I152" s="82" t="s">
        <v>500</v>
      </c>
    </row>
    <row r="153" spans="1:9" hidden="1" x14ac:dyDescent="0.25">
      <c r="A153" s="82" t="s">
        <v>843</v>
      </c>
      <c r="B153" s="82" t="s">
        <v>844</v>
      </c>
      <c r="C153" s="83">
        <v>568</v>
      </c>
      <c r="D153" s="82" t="s">
        <v>845</v>
      </c>
      <c r="E153" s="82" t="s">
        <v>600</v>
      </c>
      <c r="F153" s="82" t="s">
        <v>546</v>
      </c>
      <c r="G153" s="82" t="s">
        <v>485</v>
      </c>
      <c r="H153" s="82" t="s">
        <v>537</v>
      </c>
      <c r="I153" s="82" t="s">
        <v>500</v>
      </c>
    </row>
    <row r="154" spans="1:9" hidden="1" x14ac:dyDescent="0.25">
      <c r="A154" s="82" t="s">
        <v>846</v>
      </c>
      <c r="B154" s="82" t="s">
        <v>847</v>
      </c>
      <c r="C154" s="83">
        <v>120</v>
      </c>
      <c r="D154" s="82" t="s">
        <v>848</v>
      </c>
      <c r="E154" s="82" t="s">
        <v>541</v>
      </c>
      <c r="F154" s="82" t="s">
        <v>542</v>
      </c>
      <c r="G154" s="82" t="s">
        <v>498</v>
      </c>
      <c r="H154" s="82" t="s">
        <v>658</v>
      </c>
      <c r="I154" s="82" t="s">
        <v>500</v>
      </c>
    </row>
    <row r="155" spans="1:9" hidden="1" x14ac:dyDescent="0.25">
      <c r="A155" s="82" t="s">
        <v>849</v>
      </c>
      <c r="B155" s="82" t="s">
        <v>850</v>
      </c>
      <c r="C155" s="83">
        <v>495</v>
      </c>
      <c r="D155" s="82" t="s">
        <v>851</v>
      </c>
      <c r="E155" s="82" t="s">
        <v>752</v>
      </c>
      <c r="F155" s="82" t="s">
        <v>526</v>
      </c>
      <c r="G155" s="82" t="s">
        <v>485</v>
      </c>
      <c r="H155" s="82" t="s">
        <v>537</v>
      </c>
      <c r="I155" s="82" t="s">
        <v>527</v>
      </c>
    </row>
    <row r="156" spans="1:9" hidden="1" x14ac:dyDescent="0.25">
      <c r="A156" s="82" t="s">
        <v>852</v>
      </c>
      <c r="B156" s="82" t="s">
        <v>853</v>
      </c>
      <c r="C156" s="83">
        <v>377</v>
      </c>
      <c r="D156" s="82" t="s">
        <v>854</v>
      </c>
      <c r="E156" s="82" t="s">
        <v>586</v>
      </c>
      <c r="F156" s="82" t="s">
        <v>542</v>
      </c>
      <c r="G156" s="82" t="s">
        <v>485</v>
      </c>
      <c r="H156" s="82" t="s">
        <v>537</v>
      </c>
      <c r="I156" s="82" t="s">
        <v>500</v>
      </c>
    </row>
    <row r="157" spans="1:9" x14ac:dyDescent="0.25">
      <c r="A157" s="82" t="s">
        <v>855</v>
      </c>
      <c r="B157" s="82" t="s">
        <v>856</v>
      </c>
      <c r="C157" s="83">
        <v>137</v>
      </c>
      <c r="D157" s="82" t="s">
        <v>857</v>
      </c>
      <c r="E157" s="82" t="s">
        <v>857</v>
      </c>
      <c r="F157" s="82" t="s">
        <v>509</v>
      </c>
      <c r="G157" s="82" t="s">
        <v>477</v>
      </c>
      <c r="H157" s="82" t="s">
        <v>478</v>
      </c>
      <c r="I157" s="82" t="s">
        <v>500</v>
      </c>
    </row>
    <row r="158" spans="1:9" x14ac:dyDescent="0.25">
      <c r="A158" s="82" t="s">
        <v>858</v>
      </c>
      <c r="B158" s="82" t="s">
        <v>859</v>
      </c>
      <c r="C158" s="83">
        <v>152</v>
      </c>
      <c r="D158" s="82" t="s">
        <v>860</v>
      </c>
      <c r="E158" s="82" t="s">
        <v>731</v>
      </c>
      <c r="F158" s="82" t="s">
        <v>484</v>
      </c>
      <c r="G158" s="82" t="s">
        <v>477</v>
      </c>
      <c r="H158" s="82" t="s">
        <v>514</v>
      </c>
      <c r="I158" s="82" t="s">
        <v>593</v>
      </c>
    </row>
    <row r="159" spans="1:9" x14ac:dyDescent="0.25">
      <c r="A159" s="82" t="s">
        <v>858</v>
      </c>
      <c r="B159" s="82" t="s">
        <v>861</v>
      </c>
      <c r="C159" s="83">
        <v>152</v>
      </c>
      <c r="D159" s="82" t="s">
        <v>860</v>
      </c>
      <c r="E159" s="82" t="s">
        <v>731</v>
      </c>
      <c r="F159" s="82" t="s">
        <v>484</v>
      </c>
      <c r="G159" s="82" t="s">
        <v>477</v>
      </c>
      <c r="H159" s="82" t="s">
        <v>514</v>
      </c>
      <c r="I159" s="82" t="s">
        <v>593</v>
      </c>
    </row>
    <row r="160" spans="1:9" x14ac:dyDescent="0.25">
      <c r="A160" s="82" t="s">
        <v>858</v>
      </c>
      <c r="B160" s="82" t="s">
        <v>862</v>
      </c>
      <c r="C160" s="83">
        <v>152</v>
      </c>
      <c r="D160" s="82" t="s">
        <v>860</v>
      </c>
      <c r="E160" s="82" t="s">
        <v>731</v>
      </c>
      <c r="F160" s="82" t="s">
        <v>484</v>
      </c>
      <c r="G160" s="82" t="s">
        <v>477</v>
      </c>
      <c r="H160" s="82" t="s">
        <v>514</v>
      </c>
      <c r="I160" s="82" t="s">
        <v>593</v>
      </c>
    </row>
    <row r="161" spans="1:9" x14ac:dyDescent="0.25">
      <c r="A161" s="82" t="s">
        <v>858</v>
      </c>
      <c r="B161" s="82" t="s">
        <v>863</v>
      </c>
      <c r="C161" s="83">
        <v>152</v>
      </c>
      <c r="D161" s="82" t="s">
        <v>860</v>
      </c>
      <c r="E161" s="82" t="s">
        <v>731</v>
      </c>
      <c r="F161" s="82" t="s">
        <v>484</v>
      </c>
      <c r="G161" s="82" t="s">
        <v>477</v>
      </c>
      <c r="H161" s="82" t="s">
        <v>514</v>
      </c>
      <c r="I161" s="82" t="s">
        <v>593</v>
      </c>
    </row>
    <row r="162" spans="1:9" x14ac:dyDescent="0.25">
      <c r="A162" s="82" t="s">
        <v>858</v>
      </c>
      <c r="B162" s="82" t="s">
        <v>864</v>
      </c>
      <c r="C162" s="83">
        <v>291</v>
      </c>
      <c r="D162" s="82" t="s">
        <v>860</v>
      </c>
      <c r="E162" s="82" t="s">
        <v>731</v>
      </c>
      <c r="F162" s="82" t="s">
        <v>484</v>
      </c>
      <c r="G162" s="82" t="s">
        <v>477</v>
      </c>
      <c r="H162" s="82" t="s">
        <v>514</v>
      </c>
      <c r="I162" s="82" t="s">
        <v>593</v>
      </c>
    </row>
    <row r="163" spans="1:9" x14ac:dyDescent="0.25">
      <c r="A163" s="82" t="s">
        <v>858</v>
      </c>
      <c r="B163" s="82" t="s">
        <v>865</v>
      </c>
      <c r="C163" s="83">
        <v>291</v>
      </c>
      <c r="D163" s="82" t="s">
        <v>860</v>
      </c>
      <c r="E163" s="82" t="s">
        <v>731</v>
      </c>
      <c r="F163" s="82" t="s">
        <v>484</v>
      </c>
      <c r="G163" s="82" t="s">
        <v>477</v>
      </c>
      <c r="H163" s="82" t="s">
        <v>514</v>
      </c>
      <c r="I163" s="82" t="s">
        <v>593</v>
      </c>
    </row>
    <row r="164" spans="1:9" x14ac:dyDescent="0.25">
      <c r="A164" s="82" t="s">
        <v>866</v>
      </c>
      <c r="B164" s="82" t="s">
        <v>867</v>
      </c>
      <c r="C164" s="83">
        <v>630</v>
      </c>
      <c r="D164" s="82" t="s">
        <v>868</v>
      </c>
      <c r="E164" s="82" t="s">
        <v>788</v>
      </c>
      <c r="F164" s="82" t="s">
        <v>644</v>
      </c>
      <c r="G164" s="82" t="s">
        <v>477</v>
      </c>
      <c r="H164" s="82" t="s">
        <v>478</v>
      </c>
      <c r="I164" s="82" t="s">
        <v>645</v>
      </c>
    </row>
    <row r="165" spans="1:9" x14ac:dyDescent="0.25">
      <c r="A165" s="82" t="s">
        <v>869</v>
      </c>
      <c r="B165" s="82" t="s">
        <v>870</v>
      </c>
      <c r="C165" s="83">
        <v>180</v>
      </c>
      <c r="D165" s="82" t="s">
        <v>869</v>
      </c>
      <c r="E165" s="82" t="s">
        <v>698</v>
      </c>
      <c r="F165" s="82" t="s">
        <v>509</v>
      </c>
      <c r="G165" s="82" t="s">
        <v>477</v>
      </c>
      <c r="H165" s="82" t="s">
        <v>478</v>
      </c>
      <c r="I165" s="82" t="s">
        <v>500</v>
      </c>
    </row>
    <row r="166" spans="1:9" x14ac:dyDescent="0.25">
      <c r="A166" s="82" t="s">
        <v>871</v>
      </c>
      <c r="B166" s="82" t="s">
        <v>872</v>
      </c>
      <c r="C166" s="83">
        <v>367</v>
      </c>
      <c r="D166" s="82" t="s">
        <v>871</v>
      </c>
      <c r="E166" s="82" t="s">
        <v>590</v>
      </c>
      <c r="F166" s="82" t="s">
        <v>546</v>
      </c>
      <c r="G166" s="82" t="s">
        <v>477</v>
      </c>
      <c r="H166" s="82" t="s">
        <v>478</v>
      </c>
      <c r="I166" s="82" t="s">
        <v>500</v>
      </c>
    </row>
    <row r="167" spans="1:9" x14ac:dyDescent="0.25">
      <c r="A167" s="82" t="s">
        <v>871</v>
      </c>
      <c r="B167" s="82" t="s">
        <v>873</v>
      </c>
      <c r="C167" s="83">
        <v>735</v>
      </c>
      <c r="D167" s="82" t="s">
        <v>871</v>
      </c>
      <c r="E167" s="82" t="s">
        <v>590</v>
      </c>
      <c r="F167" s="82" t="s">
        <v>546</v>
      </c>
      <c r="G167" s="82" t="s">
        <v>477</v>
      </c>
      <c r="H167" s="82" t="s">
        <v>478</v>
      </c>
      <c r="I167" s="82" t="s">
        <v>500</v>
      </c>
    </row>
    <row r="168" spans="1:9" x14ac:dyDescent="0.25">
      <c r="A168" s="82" t="s">
        <v>874</v>
      </c>
      <c r="B168" s="82" t="s">
        <v>875</v>
      </c>
      <c r="C168" s="83">
        <v>885</v>
      </c>
      <c r="D168" s="82" t="s">
        <v>874</v>
      </c>
      <c r="E168" s="82" t="s">
        <v>876</v>
      </c>
      <c r="F168" s="82" t="s">
        <v>476</v>
      </c>
      <c r="G168" s="82" t="s">
        <v>477</v>
      </c>
      <c r="H168" s="82" t="s">
        <v>478</v>
      </c>
      <c r="I168" s="82" t="s">
        <v>479</v>
      </c>
    </row>
    <row r="169" spans="1:9" hidden="1" x14ac:dyDescent="0.25">
      <c r="A169" s="82" t="s">
        <v>877</v>
      </c>
      <c r="B169" s="82" t="s">
        <v>878</v>
      </c>
      <c r="C169" s="83">
        <v>150</v>
      </c>
      <c r="D169" s="82" t="s">
        <v>879</v>
      </c>
      <c r="E169" s="82" t="s">
        <v>880</v>
      </c>
      <c r="F169" s="82" t="s">
        <v>578</v>
      </c>
      <c r="G169" s="82" t="s">
        <v>498</v>
      </c>
      <c r="H169" s="82" t="s">
        <v>658</v>
      </c>
      <c r="I169" s="82" t="s">
        <v>500</v>
      </c>
    </row>
    <row r="170" spans="1:9" hidden="1" x14ac:dyDescent="0.25">
      <c r="A170" s="82" t="s">
        <v>663</v>
      </c>
      <c r="B170" s="82" t="s">
        <v>881</v>
      </c>
      <c r="C170" s="83">
        <v>144</v>
      </c>
      <c r="D170" s="82" t="s">
        <v>663</v>
      </c>
      <c r="E170" s="82" t="s">
        <v>663</v>
      </c>
      <c r="F170" s="82" t="s">
        <v>546</v>
      </c>
      <c r="G170" s="82" t="s">
        <v>498</v>
      </c>
      <c r="H170" s="82" t="s">
        <v>658</v>
      </c>
      <c r="I170" s="82" t="s">
        <v>500</v>
      </c>
    </row>
    <row r="171" spans="1:9" hidden="1" x14ac:dyDescent="0.25">
      <c r="A171" s="82" t="s">
        <v>882</v>
      </c>
      <c r="B171" s="82" t="s">
        <v>883</v>
      </c>
      <c r="C171" s="83">
        <v>130</v>
      </c>
      <c r="D171" s="82" t="s">
        <v>882</v>
      </c>
      <c r="E171" s="82" t="s">
        <v>600</v>
      </c>
      <c r="F171" s="82" t="s">
        <v>546</v>
      </c>
      <c r="G171" s="82" t="s">
        <v>498</v>
      </c>
      <c r="H171" s="82" t="s">
        <v>677</v>
      </c>
      <c r="I171" s="82" t="s">
        <v>500</v>
      </c>
    </row>
    <row r="172" spans="1:9" x14ac:dyDescent="0.25">
      <c r="A172" s="82" t="s">
        <v>884</v>
      </c>
      <c r="B172" s="82" t="s">
        <v>885</v>
      </c>
      <c r="C172" s="83">
        <v>810</v>
      </c>
      <c r="D172" s="82" t="s">
        <v>886</v>
      </c>
      <c r="E172" s="82" t="s">
        <v>681</v>
      </c>
      <c r="F172" s="82" t="s">
        <v>513</v>
      </c>
      <c r="G172" s="82" t="s">
        <v>477</v>
      </c>
      <c r="H172" s="82" t="s">
        <v>478</v>
      </c>
      <c r="I172" s="82" t="s">
        <v>515</v>
      </c>
    </row>
    <row r="173" spans="1:9" hidden="1" x14ac:dyDescent="0.25">
      <c r="A173" s="82" t="s">
        <v>887</v>
      </c>
      <c r="B173" s="82" t="s">
        <v>888</v>
      </c>
      <c r="C173" s="83">
        <v>157.5</v>
      </c>
      <c r="D173" s="82" t="s">
        <v>887</v>
      </c>
      <c r="E173" s="82" t="s">
        <v>889</v>
      </c>
      <c r="F173" s="82" t="s">
        <v>504</v>
      </c>
      <c r="G173" s="82" t="s">
        <v>498</v>
      </c>
      <c r="H173" s="82" t="s">
        <v>537</v>
      </c>
      <c r="I173" s="82" t="s">
        <v>500</v>
      </c>
    </row>
    <row r="174" spans="1:9" x14ac:dyDescent="0.25">
      <c r="A174" s="82" t="s">
        <v>890</v>
      </c>
      <c r="B174" s="82" t="s">
        <v>891</v>
      </c>
      <c r="C174" s="83">
        <v>384.2</v>
      </c>
      <c r="D174" s="82" t="s">
        <v>892</v>
      </c>
      <c r="E174" s="82" t="s">
        <v>535</v>
      </c>
      <c r="F174" s="82" t="s">
        <v>536</v>
      </c>
      <c r="G174" s="82" t="s">
        <v>477</v>
      </c>
      <c r="H174" s="82" t="s">
        <v>478</v>
      </c>
      <c r="I174" s="82" t="s">
        <v>527</v>
      </c>
    </row>
    <row r="175" spans="1:9" x14ac:dyDescent="0.25">
      <c r="A175" s="82" t="s">
        <v>890</v>
      </c>
      <c r="B175" s="82" t="s">
        <v>893</v>
      </c>
      <c r="C175" s="83">
        <v>384.2</v>
      </c>
      <c r="D175" s="82" t="s">
        <v>892</v>
      </c>
      <c r="E175" s="82" t="s">
        <v>535</v>
      </c>
      <c r="F175" s="82" t="s">
        <v>536</v>
      </c>
      <c r="G175" s="82" t="s">
        <v>477</v>
      </c>
      <c r="H175" s="82" t="s">
        <v>478</v>
      </c>
      <c r="I175" s="82" t="s">
        <v>527</v>
      </c>
    </row>
    <row r="176" spans="1:9" x14ac:dyDescent="0.25">
      <c r="A176" s="82" t="s">
        <v>894</v>
      </c>
      <c r="B176" s="82" t="s">
        <v>895</v>
      </c>
      <c r="C176" s="83">
        <v>328.6</v>
      </c>
      <c r="D176" s="82" t="s">
        <v>896</v>
      </c>
      <c r="E176" s="82" t="s">
        <v>896</v>
      </c>
      <c r="F176" s="82" t="s">
        <v>670</v>
      </c>
      <c r="G176" s="82" t="s">
        <v>477</v>
      </c>
      <c r="H176" s="82" t="s">
        <v>478</v>
      </c>
      <c r="I176" s="82" t="s">
        <v>500</v>
      </c>
    </row>
    <row r="177" spans="1:9" x14ac:dyDescent="0.25">
      <c r="A177" s="82" t="s">
        <v>894</v>
      </c>
      <c r="B177" s="82" t="s">
        <v>897</v>
      </c>
      <c r="C177" s="83">
        <v>320.7</v>
      </c>
      <c r="D177" s="82" t="s">
        <v>896</v>
      </c>
      <c r="E177" s="82" t="s">
        <v>896</v>
      </c>
      <c r="F177" s="82" t="s">
        <v>670</v>
      </c>
      <c r="G177" s="82" t="s">
        <v>477</v>
      </c>
      <c r="H177" s="82" t="s">
        <v>478</v>
      </c>
      <c r="I177" s="82" t="s">
        <v>500</v>
      </c>
    </row>
    <row r="178" spans="1:9" x14ac:dyDescent="0.25">
      <c r="A178" s="82" t="s">
        <v>894</v>
      </c>
      <c r="B178" s="82" t="s">
        <v>898</v>
      </c>
      <c r="C178" s="83">
        <v>520</v>
      </c>
      <c r="D178" s="82" t="s">
        <v>896</v>
      </c>
      <c r="E178" s="82" t="s">
        <v>896</v>
      </c>
      <c r="F178" s="82" t="s">
        <v>670</v>
      </c>
      <c r="G178" s="82" t="s">
        <v>477</v>
      </c>
      <c r="H178" s="82" t="s">
        <v>514</v>
      </c>
      <c r="I178" s="82" t="s">
        <v>500</v>
      </c>
    </row>
    <row r="179" spans="1:9" x14ac:dyDescent="0.25">
      <c r="A179" s="82" t="s">
        <v>899</v>
      </c>
      <c r="B179" s="82" t="s">
        <v>900</v>
      </c>
      <c r="C179" s="83">
        <v>194</v>
      </c>
      <c r="D179" s="82" t="s">
        <v>787</v>
      </c>
      <c r="E179" s="82" t="s">
        <v>788</v>
      </c>
      <c r="F179" s="82" t="s">
        <v>644</v>
      </c>
      <c r="G179" s="82" t="s">
        <v>477</v>
      </c>
      <c r="H179" s="82" t="s">
        <v>514</v>
      </c>
      <c r="I179" s="82" t="s">
        <v>645</v>
      </c>
    </row>
    <row r="180" spans="1:9" x14ac:dyDescent="0.25">
      <c r="A180" s="82" t="s">
        <v>899</v>
      </c>
      <c r="B180" s="82" t="s">
        <v>901</v>
      </c>
      <c r="C180" s="83">
        <v>294</v>
      </c>
      <c r="D180" s="82" t="s">
        <v>787</v>
      </c>
      <c r="E180" s="82" t="s">
        <v>788</v>
      </c>
      <c r="F180" s="82" t="s">
        <v>644</v>
      </c>
      <c r="G180" s="82" t="s">
        <v>477</v>
      </c>
      <c r="H180" s="82" t="s">
        <v>514</v>
      </c>
      <c r="I180" s="82" t="s">
        <v>645</v>
      </c>
    </row>
    <row r="181" spans="1:9" hidden="1" x14ac:dyDescent="0.25">
      <c r="A181" s="82" t="s">
        <v>902</v>
      </c>
      <c r="B181" s="82" t="s">
        <v>903</v>
      </c>
      <c r="C181" s="83">
        <v>161</v>
      </c>
      <c r="D181" s="82" t="s">
        <v>904</v>
      </c>
      <c r="E181" s="82" t="s">
        <v>586</v>
      </c>
      <c r="F181" s="82" t="s">
        <v>542</v>
      </c>
      <c r="G181" s="82" t="s">
        <v>498</v>
      </c>
      <c r="H181" s="82" t="s">
        <v>677</v>
      </c>
      <c r="I181" s="82" t="s">
        <v>500</v>
      </c>
    </row>
    <row r="182" spans="1:9" hidden="1" x14ac:dyDescent="0.25">
      <c r="A182" s="82" t="s">
        <v>905</v>
      </c>
      <c r="B182" s="82" t="s">
        <v>906</v>
      </c>
      <c r="C182" s="83">
        <v>240</v>
      </c>
      <c r="D182" s="82" t="s">
        <v>907</v>
      </c>
      <c r="E182" s="82" t="s">
        <v>908</v>
      </c>
      <c r="F182" s="82" t="s">
        <v>644</v>
      </c>
      <c r="G182" s="82" t="s">
        <v>485</v>
      </c>
      <c r="H182" s="82" t="s">
        <v>537</v>
      </c>
      <c r="I182" s="82" t="s">
        <v>645</v>
      </c>
    </row>
    <row r="183" spans="1:9" x14ac:dyDescent="0.25">
      <c r="A183" s="82" t="s">
        <v>909</v>
      </c>
      <c r="B183" s="82" t="s">
        <v>910</v>
      </c>
      <c r="C183" s="83">
        <v>765</v>
      </c>
      <c r="D183" s="82" t="s">
        <v>911</v>
      </c>
      <c r="E183" s="82" t="s">
        <v>566</v>
      </c>
      <c r="F183" s="82" t="s">
        <v>546</v>
      </c>
      <c r="G183" s="82" t="s">
        <v>477</v>
      </c>
      <c r="H183" s="82" t="s">
        <v>478</v>
      </c>
      <c r="I183" s="82" t="s">
        <v>500</v>
      </c>
    </row>
    <row r="184" spans="1:9" x14ac:dyDescent="0.25">
      <c r="A184" s="82" t="s">
        <v>909</v>
      </c>
      <c r="B184" s="82" t="s">
        <v>912</v>
      </c>
      <c r="C184" s="83">
        <v>300</v>
      </c>
      <c r="D184" s="82" t="s">
        <v>911</v>
      </c>
      <c r="E184" s="82" t="s">
        <v>566</v>
      </c>
      <c r="F184" s="82" t="s">
        <v>546</v>
      </c>
      <c r="G184" s="82" t="s">
        <v>477</v>
      </c>
      <c r="H184" s="82" t="s">
        <v>514</v>
      </c>
      <c r="I184" s="82" t="s">
        <v>500</v>
      </c>
    </row>
    <row r="185" spans="1:9" x14ac:dyDescent="0.25">
      <c r="A185" s="82" t="s">
        <v>909</v>
      </c>
      <c r="B185" s="82" t="s">
        <v>913</v>
      </c>
      <c r="C185" s="83">
        <v>385</v>
      </c>
      <c r="D185" s="82" t="s">
        <v>911</v>
      </c>
      <c r="E185" s="82" t="s">
        <v>566</v>
      </c>
      <c r="F185" s="82" t="s">
        <v>546</v>
      </c>
      <c r="G185" s="82" t="s">
        <v>477</v>
      </c>
      <c r="H185" s="82" t="s">
        <v>478</v>
      </c>
      <c r="I185" s="82" t="s">
        <v>500</v>
      </c>
    </row>
    <row r="186" spans="1:9" x14ac:dyDescent="0.25">
      <c r="A186" s="82" t="s">
        <v>914</v>
      </c>
      <c r="B186" s="82" t="s">
        <v>915</v>
      </c>
      <c r="C186" s="83">
        <v>121.7</v>
      </c>
      <c r="D186" s="82" t="s">
        <v>916</v>
      </c>
      <c r="E186" s="82" t="s">
        <v>917</v>
      </c>
      <c r="F186" s="82" t="s">
        <v>546</v>
      </c>
      <c r="G186" s="82" t="s">
        <v>477</v>
      </c>
      <c r="H186" s="82" t="s">
        <v>478</v>
      </c>
      <c r="I186" s="82" t="s">
        <v>500</v>
      </c>
    </row>
    <row r="187" spans="1:9" x14ac:dyDescent="0.25">
      <c r="A187" s="82" t="s">
        <v>918</v>
      </c>
      <c r="B187" s="82" t="s">
        <v>919</v>
      </c>
      <c r="C187" s="83">
        <v>250</v>
      </c>
      <c r="D187" s="82" t="s">
        <v>920</v>
      </c>
      <c r="E187" s="82" t="s">
        <v>921</v>
      </c>
      <c r="F187" s="82" t="s">
        <v>484</v>
      </c>
      <c r="G187" s="82" t="s">
        <v>477</v>
      </c>
      <c r="H187" s="82" t="s">
        <v>514</v>
      </c>
      <c r="I187" s="82" t="s">
        <v>593</v>
      </c>
    </row>
    <row r="188" spans="1:9" x14ac:dyDescent="0.25">
      <c r="A188" s="82" t="s">
        <v>918</v>
      </c>
      <c r="B188" s="82" t="s">
        <v>922</v>
      </c>
      <c r="C188" s="83">
        <v>110</v>
      </c>
      <c r="D188" s="82" t="s">
        <v>920</v>
      </c>
      <c r="E188" s="82" t="s">
        <v>921</v>
      </c>
      <c r="F188" s="82" t="s">
        <v>484</v>
      </c>
      <c r="G188" s="82" t="s">
        <v>477</v>
      </c>
      <c r="H188" s="82" t="s">
        <v>712</v>
      </c>
      <c r="I188" s="82" t="s">
        <v>593</v>
      </c>
    </row>
    <row r="189" spans="1:9" x14ac:dyDescent="0.25">
      <c r="A189" s="82" t="s">
        <v>918</v>
      </c>
      <c r="B189" s="82" t="s">
        <v>923</v>
      </c>
      <c r="C189" s="83">
        <v>118</v>
      </c>
      <c r="D189" s="82" t="s">
        <v>920</v>
      </c>
      <c r="E189" s="82" t="s">
        <v>921</v>
      </c>
      <c r="F189" s="82" t="s">
        <v>484</v>
      </c>
      <c r="G189" s="82" t="s">
        <v>477</v>
      </c>
      <c r="H189" s="82" t="s">
        <v>712</v>
      </c>
      <c r="I189" s="82" t="s">
        <v>593</v>
      </c>
    </row>
    <row r="190" spans="1:9" x14ac:dyDescent="0.25">
      <c r="A190" s="82" t="s">
        <v>918</v>
      </c>
      <c r="B190" s="82" t="s">
        <v>924</v>
      </c>
      <c r="C190" s="83">
        <v>737.4</v>
      </c>
      <c r="D190" s="82" t="s">
        <v>920</v>
      </c>
      <c r="E190" s="82" t="s">
        <v>921</v>
      </c>
      <c r="F190" s="82" t="s">
        <v>484</v>
      </c>
      <c r="G190" s="82" t="s">
        <v>477</v>
      </c>
      <c r="H190" s="82" t="s">
        <v>478</v>
      </c>
      <c r="I190" s="82" t="s">
        <v>593</v>
      </c>
    </row>
    <row r="191" spans="1:9" x14ac:dyDescent="0.25">
      <c r="A191" s="82" t="s">
        <v>603</v>
      </c>
      <c r="B191" s="82" t="s">
        <v>925</v>
      </c>
      <c r="C191" s="83">
        <v>105</v>
      </c>
      <c r="D191" s="82" t="s">
        <v>603</v>
      </c>
      <c r="E191" s="82" t="s">
        <v>604</v>
      </c>
      <c r="F191" s="82" t="s">
        <v>605</v>
      </c>
      <c r="G191" s="82" t="s">
        <v>477</v>
      </c>
      <c r="H191" s="82" t="s">
        <v>478</v>
      </c>
      <c r="I191" s="82" t="s">
        <v>609</v>
      </c>
    </row>
    <row r="192" spans="1:9" hidden="1" x14ac:dyDescent="0.25">
      <c r="A192" s="82" t="s">
        <v>926</v>
      </c>
      <c r="B192" s="82" t="s">
        <v>927</v>
      </c>
      <c r="C192" s="83">
        <v>190</v>
      </c>
      <c r="D192" s="82" t="s">
        <v>928</v>
      </c>
      <c r="E192" s="82" t="s">
        <v>558</v>
      </c>
      <c r="F192" s="82" t="s">
        <v>476</v>
      </c>
      <c r="G192" s="82" t="s">
        <v>498</v>
      </c>
      <c r="H192" s="82" t="s">
        <v>658</v>
      </c>
      <c r="I192" s="82" t="s">
        <v>609</v>
      </c>
    </row>
    <row r="193" spans="1:9" x14ac:dyDescent="0.25">
      <c r="A193" s="82" t="s">
        <v>929</v>
      </c>
      <c r="B193" s="82" t="s">
        <v>930</v>
      </c>
      <c r="C193" s="83">
        <v>108.6</v>
      </c>
      <c r="D193" s="82" t="s">
        <v>931</v>
      </c>
      <c r="E193" s="82" t="s">
        <v>931</v>
      </c>
      <c r="F193" s="82" t="s">
        <v>552</v>
      </c>
      <c r="G193" s="82" t="s">
        <v>477</v>
      </c>
      <c r="H193" s="82" t="s">
        <v>478</v>
      </c>
      <c r="I193" s="82" t="s">
        <v>527</v>
      </c>
    </row>
    <row r="194" spans="1:9" hidden="1" x14ac:dyDescent="0.25">
      <c r="A194" s="82" t="s">
        <v>932</v>
      </c>
      <c r="B194" s="82" t="s">
        <v>933</v>
      </c>
      <c r="C194" s="83">
        <v>110</v>
      </c>
      <c r="D194" s="82" t="s">
        <v>934</v>
      </c>
      <c r="E194" s="82" t="s">
        <v>586</v>
      </c>
      <c r="F194" s="82" t="s">
        <v>542</v>
      </c>
      <c r="G194" s="82" t="s">
        <v>498</v>
      </c>
      <c r="H194" s="82" t="s">
        <v>658</v>
      </c>
      <c r="I194" s="82" t="s">
        <v>500</v>
      </c>
    </row>
    <row r="195" spans="1:9" x14ac:dyDescent="0.25">
      <c r="A195" s="82" t="s">
        <v>935</v>
      </c>
      <c r="B195" s="82" t="s">
        <v>936</v>
      </c>
      <c r="C195" s="83">
        <v>627</v>
      </c>
      <c r="D195" s="82" t="s">
        <v>937</v>
      </c>
      <c r="E195" s="82" t="s">
        <v>931</v>
      </c>
      <c r="F195" s="82" t="s">
        <v>552</v>
      </c>
      <c r="G195" s="82" t="s">
        <v>477</v>
      </c>
      <c r="H195" s="82" t="s">
        <v>514</v>
      </c>
      <c r="I195" s="82" t="s">
        <v>527</v>
      </c>
    </row>
    <row r="196" spans="1:9" x14ac:dyDescent="0.25">
      <c r="A196" s="82" t="s">
        <v>935</v>
      </c>
      <c r="B196" s="82" t="s">
        <v>938</v>
      </c>
      <c r="C196" s="83">
        <v>625</v>
      </c>
      <c r="D196" s="82" t="s">
        <v>937</v>
      </c>
      <c r="E196" s="82" t="s">
        <v>931</v>
      </c>
      <c r="F196" s="82" t="s">
        <v>552</v>
      </c>
      <c r="G196" s="82" t="s">
        <v>477</v>
      </c>
      <c r="H196" s="82" t="s">
        <v>514</v>
      </c>
      <c r="I196" s="82" t="s">
        <v>527</v>
      </c>
    </row>
    <row r="197" spans="1:9" x14ac:dyDescent="0.25">
      <c r="A197" s="82" t="s">
        <v>935</v>
      </c>
      <c r="B197" s="82" t="s">
        <v>939</v>
      </c>
      <c r="C197" s="83">
        <v>625</v>
      </c>
      <c r="D197" s="82" t="s">
        <v>937</v>
      </c>
      <c r="E197" s="82" t="s">
        <v>931</v>
      </c>
      <c r="F197" s="82" t="s">
        <v>552</v>
      </c>
      <c r="G197" s="82" t="s">
        <v>477</v>
      </c>
      <c r="H197" s="82" t="s">
        <v>514</v>
      </c>
      <c r="I197" s="82" t="s">
        <v>527</v>
      </c>
    </row>
    <row r="198" spans="1:9" x14ac:dyDescent="0.25">
      <c r="A198" s="82" t="s">
        <v>940</v>
      </c>
      <c r="B198" s="82" t="s">
        <v>941</v>
      </c>
      <c r="C198" s="83">
        <v>308</v>
      </c>
      <c r="D198" s="82" t="s">
        <v>937</v>
      </c>
      <c r="E198" s="82" t="s">
        <v>931</v>
      </c>
      <c r="F198" s="82" t="s">
        <v>552</v>
      </c>
      <c r="G198" s="82" t="s">
        <v>477</v>
      </c>
      <c r="H198" s="82" t="s">
        <v>514</v>
      </c>
      <c r="I198" s="82" t="s">
        <v>527</v>
      </c>
    </row>
    <row r="199" spans="1:9" x14ac:dyDescent="0.25">
      <c r="A199" s="82" t="s">
        <v>940</v>
      </c>
      <c r="B199" s="82" t="s">
        <v>942</v>
      </c>
      <c r="C199" s="83">
        <v>790</v>
      </c>
      <c r="D199" s="82" t="s">
        <v>937</v>
      </c>
      <c r="E199" s="82" t="s">
        <v>931</v>
      </c>
      <c r="F199" s="82" t="s">
        <v>552</v>
      </c>
      <c r="G199" s="82" t="s">
        <v>477</v>
      </c>
      <c r="H199" s="82" t="s">
        <v>478</v>
      </c>
      <c r="I199" s="82" t="s">
        <v>527</v>
      </c>
    </row>
    <row r="200" spans="1:9" x14ac:dyDescent="0.25">
      <c r="A200" s="82" t="s">
        <v>940</v>
      </c>
      <c r="B200" s="82" t="s">
        <v>943</v>
      </c>
      <c r="C200" s="83">
        <v>378</v>
      </c>
      <c r="D200" s="82" t="s">
        <v>937</v>
      </c>
      <c r="E200" s="82" t="s">
        <v>931</v>
      </c>
      <c r="F200" s="82" t="s">
        <v>552</v>
      </c>
      <c r="G200" s="82" t="s">
        <v>477</v>
      </c>
      <c r="H200" s="82" t="s">
        <v>478</v>
      </c>
      <c r="I200" s="82" t="s">
        <v>527</v>
      </c>
    </row>
    <row r="201" spans="1:9" x14ac:dyDescent="0.25">
      <c r="A201" s="82" t="s">
        <v>944</v>
      </c>
      <c r="B201" s="82" t="s">
        <v>945</v>
      </c>
      <c r="C201" s="83">
        <v>809</v>
      </c>
      <c r="D201" s="82" t="s">
        <v>944</v>
      </c>
      <c r="E201" s="82" t="s">
        <v>880</v>
      </c>
      <c r="F201" s="82" t="s">
        <v>578</v>
      </c>
      <c r="G201" s="82" t="s">
        <v>477</v>
      </c>
      <c r="H201" s="82" t="s">
        <v>478</v>
      </c>
      <c r="I201" s="82" t="s">
        <v>738</v>
      </c>
    </row>
    <row r="202" spans="1:9" x14ac:dyDescent="0.25">
      <c r="A202" s="82" t="s">
        <v>946</v>
      </c>
      <c r="B202" s="82" t="s">
        <v>947</v>
      </c>
      <c r="C202" s="83">
        <v>350.9</v>
      </c>
      <c r="D202" s="82" t="s">
        <v>946</v>
      </c>
      <c r="E202" s="82" t="s">
        <v>597</v>
      </c>
      <c r="F202" s="82" t="s">
        <v>582</v>
      </c>
      <c r="G202" s="82" t="s">
        <v>477</v>
      </c>
      <c r="H202" s="82" t="s">
        <v>478</v>
      </c>
      <c r="I202" s="82" t="s">
        <v>500</v>
      </c>
    </row>
    <row r="203" spans="1:9" x14ac:dyDescent="0.25">
      <c r="A203" s="82" t="s">
        <v>946</v>
      </c>
      <c r="B203" s="82" t="s">
        <v>948</v>
      </c>
      <c r="C203" s="83">
        <v>362.7</v>
      </c>
      <c r="D203" s="82" t="s">
        <v>946</v>
      </c>
      <c r="E203" s="82" t="s">
        <v>597</v>
      </c>
      <c r="F203" s="82" t="s">
        <v>582</v>
      </c>
      <c r="G203" s="82" t="s">
        <v>477</v>
      </c>
      <c r="H203" s="82" t="s">
        <v>478</v>
      </c>
      <c r="I203" s="82" t="s">
        <v>500</v>
      </c>
    </row>
    <row r="204" spans="1:9" x14ac:dyDescent="0.25">
      <c r="A204" s="82" t="s">
        <v>949</v>
      </c>
      <c r="B204" s="82" t="s">
        <v>950</v>
      </c>
      <c r="C204" s="83">
        <v>211</v>
      </c>
      <c r="D204" s="82" t="s">
        <v>545</v>
      </c>
      <c r="E204" s="82" t="s">
        <v>545</v>
      </c>
      <c r="F204" s="82" t="s">
        <v>546</v>
      </c>
      <c r="G204" s="82" t="s">
        <v>477</v>
      </c>
      <c r="H204" s="82" t="s">
        <v>514</v>
      </c>
      <c r="I204" s="82" t="s">
        <v>500</v>
      </c>
    </row>
    <row r="205" spans="1:9" x14ac:dyDescent="0.25">
      <c r="A205" s="82" t="s">
        <v>949</v>
      </c>
      <c r="B205" s="82" t="s">
        <v>951</v>
      </c>
      <c r="C205" s="83">
        <v>279</v>
      </c>
      <c r="D205" s="82" t="s">
        <v>545</v>
      </c>
      <c r="E205" s="82" t="s">
        <v>545</v>
      </c>
      <c r="F205" s="82" t="s">
        <v>546</v>
      </c>
      <c r="G205" s="82" t="s">
        <v>477</v>
      </c>
      <c r="H205" s="82" t="s">
        <v>514</v>
      </c>
      <c r="I205" s="82" t="s">
        <v>500</v>
      </c>
    </row>
    <row r="206" spans="1:9" x14ac:dyDescent="0.25">
      <c r="A206" s="82" t="s">
        <v>949</v>
      </c>
      <c r="B206" s="82" t="s">
        <v>952</v>
      </c>
      <c r="C206" s="83">
        <v>279</v>
      </c>
      <c r="D206" s="82" t="s">
        <v>545</v>
      </c>
      <c r="E206" s="82" t="s">
        <v>545</v>
      </c>
      <c r="F206" s="82" t="s">
        <v>546</v>
      </c>
      <c r="G206" s="82" t="s">
        <v>477</v>
      </c>
      <c r="H206" s="82" t="s">
        <v>514</v>
      </c>
      <c r="I206" s="82" t="s">
        <v>500</v>
      </c>
    </row>
    <row r="207" spans="1:9" x14ac:dyDescent="0.25">
      <c r="A207" s="82" t="s">
        <v>949</v>
      </c>
      <c r="B207" s="82" t="s">
        <v>953</v>
      </c>
      <c r="C207" s="83">
        <v>800</v>
      </c>
      <c r="D207" s="82" t="s">
        <v>545</v>
      </c>
      <c r="E207" s="82" t="s">
        <v>545</v>
      </c>
      <c r="F207" s="82" t="s">
        <v>546</v>
      </c>
      <c r="G207" s="82" t="s">
        <v>477</v>
      </c>
      <c r="H207" s="82" t="s">
        <v>478</v>
      </c>
      <c r="I207" s="82" t="s">
        <v>500</v>
      </c>
    </row>
    <row r="208" spans="1:9" x14ac:dyDescent="0.25">
      <c r="A208" s="82" t="s">
        <v>954</v>
      </c>
      <c r="B208" s="82" t="s">
        <v>955</v>
      </c>
      <c r="C208" s="83">
        <v>122</v>
      </c>
      <c r="D208" s="82" t="s">
        <v>581</v>
      </c>
      <c r="E208" s="82" t="s">
        <v>581</v>
      </c>
      <c r="F208" s="82" t="s">
        <v>582</v>
      </c>
      <c r="G208" s="82" t="s">
        <v>477</v>
      </c>
      <c r="H208" s="82" t="s">
        <v>478</v>
      </c>
      <c r="I208" s="82" t="s">
        <v>500</v>
      </c>
    </row>
    <row r="209" spans="1:9" x14ac:dyDescent="0.25">
      <c r="A209" s="82" t="s">
        <v>956</v>
      </c>
      <c r="B209" s="82" t="s">
        <v>957</v>
      </c>
      <c r="C209" s="83">
        <v>296</v>
      </c>
      <c r="D209" s="82" t="s">
        <v>958</v>
      </c>
      <c r="E209" s="82" t="s">
        <v>958</v>
      </c>
      <c r="F209" s="82" t="s">
        <v>670</v>
      </c>
      <c r="G209" s="82" t="s">
        <v>477</v>
      </c>
      <c r="H209" s="82" t="s">
        <v>514</v>
      </c>
      <c r="I209" s="82" t="s">
        <v>500</v>
      </c>
    </row>
    <row r="210" spans="1:9" x14ac:dyDescent="0.25">
      <c r="A210" s="82" t="s">
        <v>956</v>
      </c>
      <c r="B210" s="82" t="s">
        <v>959</v>
      </c>
      <c r="C210" s="83">
        <v>296.5</v>
      </c>
      <c r="D210" s="82" t="s">
        <v>958</v>
      </c>
      <c r="E210" s="82" t="s">
        <v>958</v>
      </c>
      <c r="F210" s="82" t="s">
        <v>670</v>
      </c>
      <c r="G210" s="82" t="s">
        <v>477</v>
      </c>
      <c r="H210" s="82" t="s">
        <v>514</v>
      </c>
      <c r="I210" s="82" t="s">
        <v>500</v>
      </c>
    </row>
    <row r="211" spans="1:9" x14ac:dyDescent="0.25">
      <c r="A211" s="82" t="s">
        <v>956</v>
      </c>
      <c r="B211" s="82" t="s">
        <v>960</v>
      </c>
      <c r="C211" s="83">
        <v>760</v>
      </c>
      <c r="D211" s="82" t="s">
        <v>958</v>
      </c>
      <c r="E211" s="82" t="s">
        <v>958</v>
      </c>
      <c r="F211" s="82" t="s">
        <v>670</v>
      </c>
      <c r="G211" s="82" t="s">
        <v>477</v>
      </c>
      <c r="H211" s="82" t="s">
        <v>478</v>
      </c>
      <c r="I211" s="82" t="s">
        <v>500</v>
      </c>
    </row>
    <row r="212" spans="1:9" hidden="1" x14ac:dyDescent="0.25">
      <c r="A212" s="82" t="s">
        <v>961</v>
      </c>
      <c r="B212" s="82" t="s">
        <v>962</v>
      </c>
      <c r="C212" s="83">
        <v>114</v>
      </c>
      <c r="D212" s="82" t="s">
        <v>963</v>
      </c>
      <c r="E212" s="82" t="s">
        <v>964</v>
      </c>
      <c r="F212" s="82" t="s">
        <v>622</v>
      </c>
      <c r="G212" s="82" t="s">
        <v>965</v>
      </c>
      <c r="H212" s="82" t="s">
        <v>965</v>
      </c>
      <c r="I212" s="82" t="s">
        <v>493</v>
      </c>
    </row>
    <row r="213" spans="1:9" hidden="1" x14ac:dyDescent="0.25">
      <c r="A213" s="82" t="s">
        <v>966</v>
      </c>
      <c r="B213" s="82" t="s">
        <v>967</v>
      </c>
      <c r="C213" s="83">
        <v>130</v>
      </c>
      <c r="D213" s="82" t="s">
        <v>966</v>
      </c>
      <c r="E213" s="82" t="s">
        <v>496</v>
      </c>
      <c r="F213" s="82" t="s">
        <v>497</v>
      </c>
      <c r="G213" s="82" t="s">
        <v>498</v>
      </c>
      <c r="H213" s="82" t="s">
        <v>537</v>
      </c>
      <c r="I213" s="82" t="s">
        <v>500</v>
      </c>
    </row>
    <row r="214" spans="1:9" hidden="1" x14ac:dyDescent="0.25">
      <c r="A214" s="82" t="s">
        <v>968</v>
      </c>
      <c r="B214" s="82" t="s">
        <v>969</v>
      </c>
      <c r="C214" s="83">
        <v>230</v>
      </c>
      <c r="D214" s="82" t="s">
        <v>968</v>
      </c>
      <c r="E214" s="82" t="s">
        <v>581</v>
      </c>
      <c r="F214" s="82" t="s">
        <v>582</v>
      </c>
      <c r="G214" s="82" t="s">
        <v>498</v>
      </c>
      <c r="H214" s="82" t="s">
        <v>537</v>
      </c>
      <c r="I214" s="82" t="s">
        <v>500</v>
      </c>
    </row>
    <row r="215" spans="1:9" hidden="1" x14ac:dyDescent="0.25">
      <c r="A215" s="82" t="s">
        <v>970</v>
      </c>
      <c r="B215" s="82" t="s">
        <v>971</v>
      </c>
      <c r="C215" s="83">
        <v>140</v>
      </c>
      <c r="D215" s="82" t="s">
        <v>970</v>
      </c>
      <c r="E215" s="82" t="s">
        <v>635</v>
      </c>
      <c r="F215" s="82" t="s">
        <v>582</v>
      </c>
      <c r="G215" s="82" t="s">
        <v>972</v>
      </c>
      <c r="H215" s="82" t="s">
        <v>973</v>
      </c>
      <c r="I215" s="82" t="s">
        <v>500</v>
      </c>
    </row>
    <row r="216" spans="1:9" x14ac:dyDescent="0.25">
      <c r="A216" s="82" t="s">
        <v>974</v>
      </c>
      <c r="B216" s="82" t="s">
        <v>975</v>
      </c>
      <c r="C216" s="83">
        <v>380.5</v>
      </c>
      <c r="D216" s="82" t="s">
        <v>974</v>
      </c>
      <c r="E216" s="82" t="s">
        <v>615</v>
      </c>
      <c r="F216" s="82" t="s">
        <v>546</v>
      </c>
      <c r="G216" s="82" t="s">
        <v>477</v>
      </c>
      <c r="H216" s="82" t="s">
        <v>478</v>
      </c>
      <c r="I216" s="82" t="s">
        <v>500</v>
      </c>
    </row>
  </sheetData>
  <autoFilter ref="A4:I216">
    <filterColumn colId="6">
      <filters>
        <filter val="TERMICO"/>
      </filters>
    </filterColumn>
  </autoFilter>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G13" sqref="G13"/>
    </sheetView>
  </sheetViews>
  <sheetFormatPr baseColWidth="10" defaultRowHeight="15" x14ac:dyDescent="0.25"/>
  <cols>
    <col min="2" max="2" width="11.42578125" style="50"/>
    <col min="3" max="3" width="12.5703125" customWidth="1"/>
    <col min="4" max="4" width="14" customWidth="1"/>
  </cols>
  <sheetData>
    <row r="1" spans="1:8" x14ac:dyDescent="0.25">
      <c r="A1" s="50" t="s">
        <v>978</v>
      </c>
    </row>
    <row r="2" spans="1:8" s="50" customFormat="1" x14ac:dyDescent="0.25"/>
    <row r="3" spans="1:8" x14ac:dyDescent="0.25">
      <c r="C3" t="s">
        <v>987</v>
      </c>
    </row>
    <row r="4" spans="1:8" x14ac:dyDescent="0.25">
      <c r="B4" s="67">
        <v>2013</v>
      </c>
      <c r="C4" s="67">
        <v>2014</v>
      </c>
    </row>
    <row r="5" spans="1:8" x14ac:dyDescent="0.25">
      <c r="A5" t="s">
        <v>979</v>
      </c>
      <c r="B5" s="50">
        <v>6615</v>
      </c>
      <c r="C5">
        <v>6555</v>
      </c>
      <c r="D5" t="s">
        <v>988</v>
      </c>
    </row>
    <row r="6" spans="1:8" x14ac:dyDescent="0.25">
      <c r="A6" t="s">
        <v>980</v>
      </c>
      <c r="B6" s="50">
        <v>5464</v>
      </c>
      <c r="C6">
        <v>5547</v>
      </c>
      <c r="D6" t="s">
        <v>989</v>
      </c>
      <c r="E6" t="s">
        <v>994</v>
      </c>
      <c r="F6">
        <f>C6*C20</f>
        <v>316.48700967906268</v>
      </c>
      <c r="G6" t="s">
        <v>997</v>
      </c>
      <c r="H6">
        <f>C6*C21</f>
        <v>5230.5129903209372</v>
      </c>
    </row>
    <row r="7" spans="1:8" x14ac:dyDescent="0.25">
      <c r="A7" t="s">
        <v>981</v>
      </c>
      <c r="B7" s="50">
        <v>1413</v>
      </c>
      <c r="C7">
        <v>1413</v>
      </c>
      <c r="D7" t="s">
        <v>1</v>
      </c>
    </row>
    <row r="8" spans="1:8" x14ac:dyDescent="0.25">
      <c r="A8" t="s">
        <v>982</v>
      </c>
      <c r="B8" s="50">
        <v>6648</v>
      </c>
      <c r="C8">
        <v>6709</v>
      </c>
      <c r="D8" t="s">
        <v>258</v>
      </c>
    </row>
    <row r="9" spans="1:8" x14ac:dyDescent="0.25">
      <c r="A9" t="s">
        <v>983</v>
      </c>
      <c r="B9" s="50">
        <v>2605</v>
      </c>
      <c r="C9">
        <v>2953</v>
      </c>
      <c r="D9" t="s">
        <v>46</v>
      </c>
    </row>
    <row r="10" spans="1:8" x14ac:dyDescent="0.25">
      <c r="A10" t="s">
        <v>984</v>
      </c>
      <c r="B10" s="50">
        <v>96</v>
      </c>
      <c r="C10">
        <v>100</v>
      </c>
      <c r="D10" t="s">
        <v>990</v>
      </c>
    </row>
    <row r="11" spans="1:8" x14ac:dyDescent="0.25">
      <c r="A11" t="s">
        <v>985</v>
      </c>
      <c r="B11" s="50">
        <v>860</v>
      </c>
      <c r="C11">
        <v>1223</v>
      </c>
      <c r="D11" t="s">
        <v>991</v>
      </c>
    </row>
    <row r="12" spans="1:8" x14ac:dyDescent="0.25">
      <c r="A12" t="s">
        <v>986</v>
      </c>
      <c r="B12" s="50">
        <v>0.05</v>
      </c>
      <c r="C12">
        <v>0.05</v>
      </c>
      <c r="D12" t="s">
        <v>275</v>
      </c>
    </row>
    <row r="13" spans="1:8" x14ac:dyDescent="0.25">
      <c r="B13" s="50">
        <v>23703</v>
      </c>
      <c r="C13">
        <v>24500</v>
      </c>
    </row>
    <row r="16" spans="1:8" x14ac:dyDescent="0.25">
      <c r="A16" t="s">
        <v>992</v>
      </c>
    </row>
    <row r="18" spans="1:3" x14ac:dyDescent="0.25">
      <c r="B18" s="50">
        <v>2013</v>
      </c>
    </row>
    <row r="19" spans="1:3" x14ac:dyDescent="0.25">
      <c r="A19" t="s">
        <v>995</v>
      </c>
      <c r="B19" s="50" t="s">
        <v>993</v>
      </c>
    </row>
    <row r="20" spans="1:3" x14ac:dyDescent="0.25">
      <c r="A20" t="s">
        <v>994</v>
      </c>
      <c r="B20" s="50">
        <v>560</v>
      </c>
      <c r="C20" s="68">
        <f>B20/(B20+B21)</f>
        <v>5.7055527254202751E-2</v>
      </c>
    </row>
    <row r="21" spans="1:3" x14ac:dyDescent="0.25">
      <c r="A21" t="s">
        <v>352</v>
      </c>
      <c r="B21" s="50">
        <v>9255</v>
      </c>
      <c r="C21" s="68">
        <f>B21/(B20+B21)</f>
        <v>0.94294447274579729</v>
      </c>
    </row>
  </sheetData>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I54"/>
  <sheetViews>
    <sheetView workbookViewId="0">
      <selection activeCell="B23" sqref="B23"/>
    </sheetView>
  </sheetViews>
  <sheetFormatPr baseColWidth="10" defaultRowHeight="15" x14ac:dyDescent="0.25"/>
  <cols>
    <col min="1" max="1" width="50.42578125" customWidth="1"/>
    <col min="2" max="2" width="39.28515625" bestFit="1" customWidth="1"/>
    <col min="3" max="3" width="22" bestFit="1" customWidth="1"/>
    <col min="4" max="4" width="28.140625" customWidth="1"/>
    <col min="5" max="5" width="23.140625" customWidth="1"/>
    <col min="6" max="6" width="21.42578125" style="50" bestFit="1" customWidth="1"/>
    <col min="7" max="7" width="23.140625" bestFit="1" customWidth="1"/>
    <col min="8" max="8" width="18.28515625" bestFit="1" customWidth="1"/>
  </cols>
  <sheetData>
    <row r="7" spans="1:1" x14ac:dyDescent="0.25">
      <c r="A7" t="s">
        <v>412</v>
      </c>
    </row>
    <row r="11" spans="1:1" x14ac:dyDescent="0.25">
      <c r="A11" t="s">
        <v>411</v>
      </c>
    </row>
    <row r="12" spans="1:1" x14ac:dyDescent="0.25">
      <c r="A12" t="s">
        <v>407</v>
      </c>
    </row>
    <row r="13" spans="1:1" x14ac:dyDescent="0.25">
      <c r="A13" t="s">
        <v>408</v>
      </c>
    </row>
    <row r="14" spans="1:1" x14ac:dyDescent="0.25">
      <c r="A14" t="s">
        <v>409</v>
      </c>
    </row>
    <row r="15" spans="1:1" x14ac:dyDescent="0.25">
      <c r="A15" t="s">
        <v>410</v>
      </c>
    </row>
    <row r="16" spans="1:1" x14ac:dyDescent="0.25">
      <c r="A16">
        <v>2014</v>
      </c>
    </row>
    <row r="17" spans="1:9" x14ac:dyDescent="0.25">
      <c r="A17" t="s">
        <v>414</v>
      </c>
    </row>
    <row r="18" spans="1:9" x14ac:dyDescent="0.25">
      <c r="A18" t="s">
        <v>415</v>
      </c>
      <c r="B18" t="s">
        <v>441</v>
      </c>
      <c r="C18" t="s">
        <v>306</v>
      </c>
    </row>
    <row r="19" spans="1:9" x14ac:dyDescent="0.25">
      <c r="B19" t="s">
        <v>416</v>
      </c>
      <c r="C19">
        <v>1037</v>
      </c>
      <c r="D19" s="50" t="s">
        <v>458</v>
      </c>
      <c r="E19">
        <f>152*0.813</f>
        <v>123.57599999999999</v>
      </c>
      <c r="F19" s="50" t="s">
        <v>459</v>
      </c>
      <c r="H19" t="s">
        <v>434</v>
      </c>
      <c r="I19" t="s">
        <v>435</v>
      </c>
    </row>
    <row r="20" spans="1:9" x14ac:dyDescent="0.25">
      <c r="B20" t="s">
        <v>417</v>
      </c>
      <c r="C20">
        <v>1351</v>
      </c>
      <c r="D20" s="50"/>
      <c r="E20">
        <f>63*81.3%</f>
        <v>51.218999999999994</v>
      </c>
      <c r="F20" s="50" t="s">
        <v>391</v>
      </c>
      <c r="H20" t="s">
        <v>436</v>
      </c>
      <c r="I20" t="s">
        <v>437</v>
      </c>
    </row>
    <row r="21" spans="1:9" x14ac:dyDescent="0.25">
      <c r="A21" t="s">
        <v>418</v>
      </c>
      <c r="D21" s="50"/>
      <c r="E21">
        <v>779</v>
      </c>
      <c r="H21" t="s">
        <v>417</v>
      </c>
      <c r="I21" t="s">
        <v>438</v>
      </c>
    </row>
    <row r="22" spans="1:9" x14ac:dyDescent="0.25">
      <c r="B22" t="s">
        <v>416</v>
      </c>
      <c r="C22">
        <v>119</v>
      </c>
      <c r="D22" s="50" t="s">
        <v>458</v>
      </c>
      <c r="E22">
        <f>E21+E20+E19</f>
        <v>953.79500000000007</v>
      </c>
    </row>
    <row r="23" spans="1:9" x14ac:dyDescent="0.25">
      <c r="B23" t="s">
        <v>417</v>
      </c>
      <c r="C23">
        <v>297</v>
      </c>
      <c r="D23" s="50" t="s">
        <v>391</v>
      </c>
      <c r="H23" t="s">
        <v>440</v>
      </c>
      <c r="I23" t="s">
        <v>439</v>
      </c>
    </row>
    <row r="24" spans="1:9" x14ac:dyDescent="0.25">
      <c r="B24" t="s">
        <v>419</v>
      </c>
      <c r="C24">
        <v>348</v>
      </c>
      <c r="D24" s="50" t="s">
        <v>462</v>
      </c>
    </row>
    <row r="25" spans="1:9" x14ac:dyDescent="0.25">
      <c r="A25" s="70" t="s">
        <v>420</v>
      </c>
      <c r="B25" s="70"/>
      <c r="C25" s="70">
        <v>118</v>
      </c>
      <c r="D25" s="70" t="s">
        <v>460</v>
      </c>
    </row>
    <row r="26" spans="1:9" x14ac:dyDescent="0.25">
      <c r="A26" t="s">
        <v>421</v>
      </c>
      <c r="D26" s="50"/>
    </row>
    <row r="27" spans="1:9" x14ac:dyDescent="0.25">
      <c r="B27" t="s">
        <v>422</v>
      </c>
      <c r="C27" s="50">
        <v>18.399999999999999</v>
      </c>
      <c r="D27" s="50"/>
    </row>
    <row r="28" spans="1:9" x14ac:dyDescent="0.25">
      <c r="B28" t="s">
        <v>423</v>
      </c>
      <c r="C28">
        <v>2.8</v>
      </c>
      <c r="D28" s="50"/>
    </row>
    <row r="29" spans="1:9" x14ac:dyDescent="0.25">
      <c r="B29" t="s">
        <v>424</v>
      </c>
      <c r="C29">
        <v>16.399999999999999</v>
      </c>
      <c r="D29" s="50"/>
    </row>
    <row r="30" spans="1:9" x14ac:dyDescent="0.25">
      <c r="A30" t="s">
        <v>454</v>
      </c>
      <c r="D30" s="50"/>
    </row>
    <row r="31" spans="1:9" x14ac:dyDescent="0.25">
      <c r="B31" t="s">
        <v>422</v>
      </c>
      <c r="C31">
        <v>102.59</v>
      </c>
      <c r="D31" s="50"/>
    </row>
    <row r="32" spans="1:9" x14ac:dyDescent="0.25">
      <c r="B32" t="s">
        <v>423</v>
      </c>
      <c r="C32">
        <v>260</v>
      </c>
      <c r="D32" s="50"/>
    </row>
    <row r="33" spans="1:8" x14ac:dyDescent="0.25">
      <c r="B33" t="s">
        <v>425</v>
      </c>
      <c r="C33">
        <v>3.4</v>
      </c>
      <c r="D33" s="50"/>
    </row>
    <row r="34" spans="1:8" x14ac:dyDescent="0.25">
      <c r="B34" t="s">
        <v>426</v>
      </c>
      <c r="C34">
        <v>2.2000000000000002</v>
      </c>
      <c r="D34" s="50"/>
    </row>
    <row r="35" spans="1:8" x14ac:dyDescent="0.25">
      <c r="B35" t="s">
        <v>427</v>
      </c>
      <c r="C35">
        <v>0</v>
      </c>
      <c r="D35" s="50"/>
    </row>
    <row r="36" spans="1:8" x14ac:dyDescent="0.25">
      <c r="B36" t="s">
        <v>428</v>
      </c>
      <c r="C36">
        <v>7.06</v>
      </c>
      <c r="D36" s="50"/>
    </row>
    <row r="37" spans="1:8" x14ac:dyDescent="0.25">
      <c r="B37" t="s">
        <v>429</v>
      </c>
      <c r="C37">
        <v>1.0900000000000001</v>
      </c>
      <c r="D37" s="50"/>
    </row>
    <row r="38" spans="1:8" x14ac:dyDescent="0.25">
      <c r="B38" t="s">
        <v>430</v>
      </c>
      <c r="C38">
        <v>28.51</v>
      </c>
      <c r="D38" s="50"/>
    </row>
    <row r="39" spans="1:8" x14ac:dyDescent="0.25">
      <c r="B39" t="s">
        <v>431</v>
      </c>
      <c r="C39">
        <v>13.79</v>
      </c>
      <c r="D39" s="50"/>
    </row>
    <row r="40" spans="1:8" x14ac:dyDescent="0.25">
      <c r="B40" t="s">
        <v>432</v>
      </c>
      <c r="C40">
        <v>109.22</v>
      </c>
      <c r="D40" s="50"/>
    </row>
    <row r="41" spans="1:8" x14ac:dyDescent="0.25">
      <c r="A41" t="s">
        <v>433</v>
      </c>
      <c r="C41">
        <v>3834</v>
      </c>
    </row>
    <row r="43" spans="1:8" x14ac:dyDescent="0.25">
      <c r="A43" t="s">
        <v>449</v>
      </c>
      <c r="F43" t="s">
        <v>420</v>
      </c>
    </row>
    <row r="44" spans="1:8" x14ac:dyDescent="0.25">
      <c r="B44" t="s">
        <v>415</v>
      </c>
      <c r="C44" t="s">
        <v>418</v>
      </c>
      <c r="D44" t="s">
        <v>442</v>
      </c>
      <c r="E44" t="s">
        <v>443</v>
      </c>
      <c r="F44" t="s">
        <v>444</v>
      </c>
      <c r="G44" t="s">
        <v>445</v>
      </c>
      <c r="H44" t="s">
        <v>446</v>
      </c>
    </row>
    <row r="45" spans="1:8" x14ac:dyDescent="0.25">
      <c r="A45" t="s">
        <v>447</v>
      </c>
      <c r="B45">
        <v>100</v>
      </c>
    </row>
    <row r="46" spans="1:8" x14ac:dyDescent="0.25">
      <c r="A46" t="s">
        <v>448</v>
      </c>
      <c r="C46">
        <v>100</v>
      </c>
    </row>
    <row r="47" spans="1:8" x14ac:dyDescent="0.25">
      <c r="A47" t="s">
        <v>450</v>
      </c>
      <c r="B47">
        <v>100</v>
      </c>
    </row>
    <row r="48" spans="1:8" x14ac:dyDescent="0.25">
      <c r="A48" t="s">
        <v>451</v>
      </c>
      <c r="B48">
        <v>60</v>
      </c>
      <c r="C48">
        <v>10</v>
      </c>
      <c r="E48">
        <v>30</v>
      </c>
    </row>
    <row r="49" spans="1:8" x14ac:dyDescent="0.25">
      <c r="A49" t="s">
        <v>452</v>
      </c>
      <c r="B49">
        <v>15.4</v>
      </c>
      <c r="C49">
        <v>33.5</v>
      </c>
      <c r="D49">
        <v>30.8</v>
      </c>
      <c r="E49">
        <v>14.7</v>
      </c>
      <c r="H49">
        <v>5.6</v>
      </c>
    </row>
    <row r="50" spans="1:8" x14ac:dyDescent="0.25">
      <c r="A50" t="s">
        <v>455</v>
      </c>
      <c r="C50">
        <v>100</v>
      </c>
    </row>
    <row r="51" spans="1:8" x14ac:dyDescent="0.25">
      <c r="A51" t="s">
        <v>461</v>
      </c>
      <c r="B51">
        <v>100</v>
      </c>
    </row>
    <row r="52" spans="1:8" x14ac:dyDescent="0.25">
      <c r="A52" t="s">
        <v>456</v>
      </c>
      <c r="B52">
        <v>81.3</v>
      </c>
      <c r="H52">
        <v>18.7</v>
      </c>
    </row>
    <row r="53" spans="1:8" x14ac:dyDescent="0.25">
      <c r="A53" t="s">
        <v>457</v>
      </c>
      <c r="F53" s="50">
        <v>100</v>
      </c>
    </row>
    <row r="54" spans="1:8" x14ac:dyDescent="0.25">
      <c r="A54" t="s">
        <v>453</v>
      </c>
      <c r="C54">
        <v>50</v>
      </c>
      <c r="G54">
        <v>50</v>
      </c>
    </row>
  </sheetData>
  <pageMargins left="0.7" right="0.7" top="0.78740157499999996" bottom="0.78740157499999996"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1" sqref="D11"/>
    </sheetView>
  </sheetViews>
  <sheetFormatPr baseColWidth="10" defaultRowHeight="15" x14ac:dyDescent="0.25"/>
  <sheetData>
    <row r="1" spans="1:1" x14ac:dyDescent="0.25">
      <c r="A1" t="s">
        <v>413</v>
      </c>
    </row>
  </sheetData>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B16" sqref="B16"/>
    </sheetView>
  </sheetViews>
  <sheetFormatPr baseColWidth="10" defaultRowHeight="15" x14ac:dyDescent="0.25"/>
  <sheetData>
    <row r="1" spans="1:1" x14ac:dyDescent="0.25">
      <c r="A1" t="s">
        <v>253</v>
      </c>
    </row>
    <row r="3" spans="1:1" x14ac:dyDescent="0.25">
      <c r="A3" t="s">
        <v>254</v>
      </c>
    </row>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31" sqref="G31"/>
    </sheetView>
  </sheetViews>
  <sheetFormatPr baseColWidth="10" defaultRowHeight="15" x14ac:dyDescent="0.25"/>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93"/>
  <sheetViews>
    <sheetView zoomScaleNormal="100" workbookViewId="0">
      <selection activeCell="A36" sqref="A36"/>
    </sheetView>
  </sheetViews>
  <sheetFormatPr baseColWidth="10" defaultRowHeight="15" x14ac:dyDescent="0.25"/>
  <cols>
    <col min="1" max="1" width="26.7109375" customWidth="1"/>
    <col min="2" max="2" width="22.7109375" customWidth="1"/>
    <col min="3" max="3" width="20.140625" bestFit="1" customWidth="1"/>
    <col min="4" max="4" width="17.85546875" bestFit="1" customWidth="1"/>
    <col min="5" max="5" width="14.42578125" customWidth="1"/>
    <col min="6" max="6" width="11.42578125" customWidth="1"/>
    <col min="7" max="7" width="26.5703125" customWidth="1"/>
    <col min="8" max="8" width="17.42578125" customWidth="1"/>
    <col min="9" max="9" width="23.42578125" customWidth="1"/>
  </cols>
  <sheetData>
    <row r="1" spans="1:11" s="102" customFormat="1" x14ac:dyDescent="0.25"/>
    <row r="2" spans="1:11" s="102" customFormat="1" x14ac:dyDescent="0.25">
      <c r="B2" s="506" t="s">
        <v>1077</v>
      </c>
      <c r="C2" s="507"/>
      <c r="D2" s="507"/>
      <c r="E2" s="507"/>
      <c r="F2" s="508"/>
      <c r="G2" s="390"/>
    </row>
    <row r="3" spans="1:11" s="102" customFormat="1" x14ac:dyDescent="0.25">
      <c r="B3" s="336">
        <v>2013</v>
      </c>
      <c r="C3" s="336">
        <v>2013</v>
      </c>
      <c r="D3" s="336">
        <v>2014</v>
      </c>
      <c r="E3" s="336">
        <v>2013</v>
      </c>
      <c r="F3" s="336">
        <v>2014</v>
      </c>
      <c r="H3" s="155"/>
      <c r="I3" s="155"/>
      <c r="J3" s="155"/>
      <c r="K3" s="155"/>
    </row>
    <row r="4" spans="1:11" s="102" customFormat="1" x14ac:dyDescent="0.25">
      <c r="B4" s="85" t="s">
        <v>1050</v>
      </c>
      <c r="C4" s="85" t="s">
        <v>1064</v>
      </c>
      <c r="D4" s="85" t="s">
        <v>1064</v>
      </c>
      <c r="E4" s="85" t="s">
        <v>1213</v>
      </c>
      <c r="F4" s="85" t="s">
        <v>1213</v>
      </c>
      <c r="H4" s="155"/>
      <c r="I4" s="155"/>
      <c r="J4" s="161"/>
      <c r="K4" s="155"/>
    </row>
    <row r="5" spans="1:11" s="102" customFormat="1" x14ac:dyDescent="0.25">
      <c r="A5" s="114" t="s">
        <v>1034</v>
      </c>
      <c r="B5" s="196">
        <f>$B$6+$B$15</f>
        <v>8171</v>
      </c>
      <c r="C5" s="196">
        <f>C6</f>
        <v>7561.2890000000007</v>
      </c>
      <c r="D5" s="196">
        <f>D6</f>
        <v>7243.634</v>
      </c>
      <c r="E5" s="196">
        <f>E6+E15</f>
        <v>7700</v>
      </c>
      <c r="F5" s="196">
        <f>F6+F15</f>
        <v>7800</v>
      </c>
      <c r="H5" s="155"/>
      <c r="I5" s="155"/>
      <c r="J5" s="155"/>
      <c r="K5" s="155"/>
    </row>
    <row r="6" spans="1:11" s="102" customFormat="1" x14ac:dyDescent="0.25">
      <c r="A6" s="112" t="s">
        <v>340</v>
      </c>
      <c r="B6" s="198">
        <f>D80</f>
        <v>8171</v>
      </c>
      <c r="C6" s="198">
        <f>SUM(C7:C14)</f>
        <v>7561.2890000000007</v>
      </c>
      <c r="D6" s="198">
        <f>SUM(D7:D14)</f>
        <v>7243.634</v>
      </c>
      <c r="E6" s="198">
        <f>B164*1000</f>
        <v>7700</v>
      </c>
      <c r="F6" s="198">
        <f>B114*1000</f>
        <v>7800</v>
      </c>
      <c r="H6" s="155"/>
      <c r="I6" s="155"/>
      <c r="J6" s="155"/>
      <c r="K6" s="155"/>
    </row>
    <row r="7" spans="1:11" s="102" customFormat="1" x14ac:dyDescent="0.25">
      <c r="A7" s="86" t="s">
        <v>341</v>
      </c>
      <c r="B7" s="197" t="s">
        <v>304</v>
      </c>
      <c r="C7" s="197">
        <f>G55</f>
        <v>0</v>
      </c>
      <c r="D7" s="197">
        <f>H55</f>
        <v>0</v>
      </c>
      <c r="E7" s="197">
        <f>B165*1000</f>
        <v>0</v>
      </c>
      <c r="F7" s="197">
        <f>B115*1000</f>
        <v>0</v>
      </c>
      <c r="H7" s="155"/>
      <c r="I7" s="155"/>
      <c r="J7" s="155"/>
      <c r="K7" s="155"/>
    </row>
    <row r="8" spans="1:11" s="102" customFormat="1" x14ac:dyDescent="0.25">
      <c r="A8" s="86" t="s">
        <v>345</v>
      </c>
      <c r="B8" s="197" t="s">
        <v>304</v>
      </c>
      <c r="C8" s="197">
        <f>G54</f>
        <v>1171</v>
      </c>
      <c r="D8" s="197">
        <f>H54</f>
        <v>1171</v>
      </c>
      <c r="E8" s="197">
        <f>B166*1000</f>
        <v>0</v>
      </c>
      <c r="F8" s="198">
        <f>B116*1000</f>
        <v>0</v>
      </c>
      <c r="H8" s="155"/>
      <c r="I8" s="155"/>
      <c r="J8" s="155"/>
      <c r="K8" s="155"/>
    </row>
    <row r="9" spans="1:11" s="102" customFormat="1" x14ac:dyDescent="0.25">
      <c r="A9" s="111" t="s">
        <v>1046</v>
      </c>
      <c r="B9" s="197" t="s">
        <v>304</v>
      </c>
      <c r="C9" s="197">
        <f t="shared" ref="C9:D11" si="0">G56</f>
        <v>414</v>
      </c>
      <c r="D9" s="197">
        <f t="shared" si="0"/>
        <v>414</v>
      </c>
      <c r="E9" s="197" t="s">
        <v>304</v>
      </c>
      <c r="F9" s="197" t="s">
        <v>304</v>
      </c>
      <c r="H9" s="155"/>
      <c r="I9" s="155"/>
      <c r="J9" s="155"/>
      <c r="K9" s="155"/>
    </row>
    <row r="10" spans="1:11" s="102" customFormat="1" x14ac:dyDescent="0.25">
      <c r="A10" s="86" t="s">
        <v>996</v>
      </c>
      <c r="B10" s="197" t="s">
        <v>304</v>
      </c>
      <c r="C10" s="197">
        <f t="shared" si="0"/>
        <v>360.43600000000004</v>
      </c>
      <c r="D10" s="197">
        <f t="shared" si="0"/>
        <v>333.73599999999999</v>
      </c>
      <c r="E10" s="197">
        <f>B168*1000</f>
        <v>0</v>
      </c>
      <c r="F10" s="197">
        <f>B118*1000</f>
        <v>0</v>
      </c>
      <c r="H10" s="155"/>
      <c r="I10" s="155"/>
      <c r="J10" s="155"/>
      <c r="K10" s="155"/>
    </row>
    <row r="11" spans="1:11" s="102" customFormat="1" x14ac:dyDescent="0.25">
      <c r="A11" s="86" t="s">
        <v>342</v>
      </c>
      <c r="B11" s="197" t="s">
        <v>304</v>
      </c>
      <c r="C11" s="197">
        <f t="shared" si="0"/>
        <v>5119.1130000000003</v>
      </c>
      <c r="D11" s="197">
        <f t="shared" si="0"/>
        <v>4888.6580000000004</v>
      </c>
      <c r="E11" s="197">
        <f>B167*1000</f>
        <v>0</v>
      </c>
      <c r="F11" s="197">
        <f>B117*1000</f>
        <v>0</v>
      </c>
      <c r="H11" s="155"/>
      <c r="I11" s="155"/>
      <c r="J11" s="155"/>
      <c r="K11" s="155"/>
    </row>
    <row r="12" spans="1:11" s="102" customFormat="1" ht="15" customHeight="1" x14ac:dyDescent="0.25">
      <c r="A12" s="88" t="s">
        <v>1035</v>
      </c>
      <c r="B12" s="197" t="s">
        <v>304</v>
      </c>
      <c r="C12" s="197" t="s">
        <v>304</v>
      </c>
      <c r="D12" s="197" t="s">
        <v>304</v>
      </c>
      <c r="E12" s="197" t="s">
        <v>304</v>
      </c>
      <c r="F12" s="197" t="s">
        <v>304</v>
      </c>
      <c r="H12" s="155"/>
      <c r="I12" s="155"/>
      <c r="J12" s="155"/>
      <c r="K12" s="155"/>
    </row>
    <row r="13" spans="1:11" s="102" customFormat="1" x14ac:dyDescent="0.25">
      <c r="A13" s="89" t="s">
        <v>1036</v>
      </c>
      <c r="B13" s="197" t="s">
        <v>304</v>
      </c>
      <c r="C13" s="197" t="s">
        <v>304</v>
      </c>
      <c r="D13" s="197" t="s">
        <v>304</v>
      </c>
      <c r="E13" s="197" t="s">
        <v>304</v>
      </c>
      <c r="F13" s="197" t="s">
        <v>304</v>
      </c>
      <c r="H13" s="155"/>
      <c r="I13" s="155"/>
      <c r="J13" s="155"/>
      <c r="K13" s="155"/>
    </row>
    <row r="14" spans="1:11" s="102" customFormat="1" x14ac:dyDescent="0.25">
      <c r="A14" s="86" t="s">
        <v>343</v>
      </c>
      <c r="B14" s="197" t="s">
        <v>304</v>
      </c>
      <c r="C14" s="197">
        <f>G67</f>
        <v>496.74</v>
      </c>
      <c r="D14" s="197">
        <f>H67</f>
        <v>436.24</v>
      </c>
      <c r="E14" s="197">
        <f>B169*1000</f>
        <v>0</v>
      </c>
      <c r="F14" s="197">
        <f>B119*1000</f>
        <v>0</v>
      </c>
      <c r="I14" s="106"/>
      <c r="J14" s="106"/>
    </row>
    <row r="15" spans="1:11" s="102" customFormat="1" x14ac:dyDescent="0.25">
      <c r="A15" s="112" t="s">
        <v>344</v>
      </c>
      <c r="B15" s="198">
        <f>D81</f>
        <v>0</v>
      </c>
      <c r="C15" s="198">
        <f>E43</f>
        <v>0</v>
      </c>
      <c r="D15" s="198">
        <f>F43</f>
        <v>0</v>
      </c>
      <c r="E15" s="197">
        <f>B163*1000</f>
        <v>0</v>
      </c>
      <c r="F15" s="198">
        <f>B113*1000</f>
        <v>0</v>
      </c>
      <c r="I15" s="106"/>
      <c r="J15" s="106"/>
    </row>
    <row r="16" spans="1:11" s="102" customFormat="1" x14ac:dyDescent="0.25">
      <c r="A16" s="113" t="s">
        <v>1030</v>
      </c>
      <c r="B16" s="199">
        <f>B17+B21+B25+B27</f>
        <v>13776.645</v>
      </c>
      <c r="C16" s="199">
        <f>C17+C21+C25+C27+C29</f>
        <v>16181.297782</v>
      </c>
      <c r="D16" s="199">
        <f>D17+D21+D25+D27+D29</f>
        <v>16893.078562000002</v>
      </c>
      <c r="E16" s="199">
        <f>(B170+B176)*1000</f>
        <v>15600.000000000002</v>
      </c>
      <c r="F16" s="199">
        <f>(B120+B126)*1000</f>
        <v>16600</v>
      </c>
      <c r="H16" s="163">
        <f>F16+F5</f>
        <v>24400</v>
      </c>
      <c r="I16" s="106"/>
      <c r="J16" s="106"/>
    </row>
    <row r="17" spans="1:10" s="102" customFormat="1" x14ac:dyDescent="0.25">
      <c r="A17" s="112" t="s">
        <v>339</v>
      </c>
      <c r="B17" s="198">
        <f>D82</f>
        <v>13149</v>
      </c>
      <c r="C17" s="198">
        <f>G53</f>
        <v>13427.37077</v>
      </c>
      <c r="D17" s="198">
        <f>H53</f>
        <v>13567.997300000001</v>
      </c>
      <c r="E17" s="197">
        <f>B176*1000</f>
        <v>13300</v>
      </c>
      <c r="F17" s="198">
        <f>B126*1000</f>
        <v>13800</v>
      </c>
      <c r="I17" s="106"/>
      <c r="J17" s="106"/>
    </row>
    <row r="18" spans="1:10" s="102" customFormat="1" ht="15" customHeight="1" x14ac:dyDescent="0.25">
      <c r="A18" s="88" t="s">
        <v>1028</v>
      </c>
      <c r="B18" s="197" t="s">
        <v>304</v>
      </c>
      <c r="C18" s="197">
        <f>G49+G50</f>
        <v>5580.6707699999997</v>
      </c>
      <c r="D18" s="197">
        <f>H49+H50</f>
        <v>5598.9642999999996</v>
      </c>
      <c r="E18" s="197" t="s">
        <v>304</v>
      </c>
      <c r="F18" s="197" t="s">
        <v>304</v>
      </c>
      <c r="I18" s="106"/>
      <c r="J18" s="106"/>
    </row>
    <row r="19" spans="1:10" s="102" customFormat="1" ht="30" x14ac:dyDescent="0.25">
      <c r="A19" s="88" t="s">
        <v>1033</v>
      </c>
      <c r="B19" s="197" t="s">
        <v>304</v>
      </c>
      <c r="C19" s="197">
        <f>G51+G52</f>
        <v>7846.7</v>
      </c>
      <c r="D19" s="197">
        <f>H51+H52</f>
        <v>7969.0329999999994</v>
      </c>
      <c r="E19" s="197" t="s">
        <v>304</v>
      </c>
      <c r="F19" s="197" t="s">
        <v>304</v>
      </c>
      <c r="I19" s="106"/>
      <c r="J19" s="106"/>
    </row>
    <row r="20" spans="1:10" s="102" customFormat="1" x14ac:dyDescent="0.25">
      <c r="A20" s="88" t="s">
        <v>396</v>
      </c>
      <c r="B20" s="197" t="s">
        <v>304</v>
      </c>
      <c r="C20" s="197" t="s">
        <v>304</v>
      </c>
      <c r="D20" s="197" t="s">
        <v>304</v>
      </c>
      <c r="E20" s="197" t="s">
        <v>304</v>
      </c>
      <c r="F20" s="197" t="s">
        <v>304</v>
      </c>
      <c r="I20" s="106"/>
      <c r="J20" s="106"/>
    </row>
    <row r="21" spans="1:10" s="102" customFormat="1" x14ac:dyDescent="0.25">
      <c r="A21" s="88" t="s">
        <v>46</v>
      </c>
      <c r="B21" s="197">
        <f>D83/1000</f>
        <v>1.645</v>
      </c>
      <c r="C21" s="197">
        <f>G70</f>
        <v>1674.5375300000001</v>
      </c>
      <c r="D21" s="197">
        <f>H70</f>
        <v>2110.2745800000002</v>
      </c>
      <c r="E21" s="197">
        <f>B171*1000</f>
        <v>1500</v>
      </c>
      <c r="F21" s="197">
        <f>B121*1000</f>
        <v>1900</v>
      </c>
      <c r="I21" s="106"/>
      <c r="J21" s="106"/>
    </row>
    <row r="22" spans="1:10" s="102" customFormat="1" x14ac:dyDescent="0.25">
      <c r="A22" s="88" t="s">
        <v>1032</v>
      </c>
      <c r="B22" s="197" t="s">
        <v>304</v>
      </c>
      <c r="C22" s="197" t="s">
        <v>304</v>
      </c>
      <c r="D22" s="197" t="s">
        <v>304</v>
      </c>
      <c r="E22" s="197">
        <f>B172*1000</f>
        <v>1500</v>
      </c>
      <c r="F22" s="197">
        <f>B122*1000</f>
        <v>1900</v>
      </c>
      <c r="I22" s="106"/>
      <c r="J22" s="106"/>
    </row>
    <row r="23" spans="1:10" s="102" customFormat="1" x14ac:dyDescent="0.25">
      <c r="A23" s="88" t="s">
        <v>1031</v>
      </c>
      <c r="B23" s="197" t="s">
        <v>304</v>
      </c>
      <c r="C23" s="197" t="s">
        <v>304</v>
      </c>
      <c r="D23" s="197" t="s">
        <v>304</v>
      </c>
      <c r="E23" s="197">
        <f>B173*1000</f>
        <v>0</v>
      </c>
      <c r="F23" s="197">
        <f>B123*1000</f>
        <v>0</v>
      </c>
      <c r="I23" s="106"/>
      <c r="J23" s="106"/>
    </row>
    <row r="24" spans="1:10" s="102" customFormat="1" x14ac:dyDescent="0.25">
      <c r="A24" s="88" t="s">
        <v>2</v>
      </c>
      <c r="B24" s="163">
        <f>B25+B26</f>
        <v>626</v>
      </c>
      <c r="C24" s="197">
        <f>C25</f>
        <v>446.97468199999992</v>
      </c>
      <c r="D24" s="197">
        <f>D25</f>
        <v>586.12438199999997</v>
      </c>
      <c r="E24" s="197">
        <f>B174*1000</f>
        <v>200</v>
      </c>
      <c r="F24" s="197">
        <f>B124*1000</f>
        <v>400</v>
      </c>
      <c r="I24" s="106"/>
      <c r="J24" s="106"/>
    </row>
    <row r="25" spans="1:10" s="102" customFormat="1" x14ac:dyDescent="0.25">
      <c r="A25" s="88" t="s">
        <v>1048</v>
      </c>
      <c r="B25" s="197">
        <f>D84</f>
        <v>626</v>
      </c>
      <c r="C25" s="197">
        <f>G71</f>
        <v>446.97468199999992</v>
      </c>
      <c r="D25" s="197">
        <f>H71</f>
        <v>586.12438199999997</v>
      </c>
      <c r="E25" s="197" t="s">
        <v>304</v>
      </c>
      <c r="F25" s="197" t="s">
        <v>304</v>
      </c>
      <c r="I25" s="106"/>
      <c r="J25" s="106"/>
    </row>
    <row r="26" spans="1:10" s="102" customFormat="1" x14ac:dyDescent="0.25">
      <c r="A26" s="88" t="s">
        <v>1049</v>
      </c>
      <c r="B26" s="197">
        <f>D85</f>
        <v>0</v>
      </c>
      <c r="C26" s="197">
        <f>F85</f>
        <v>0</v>
      </c>
      <c r="D26" s="197">
        <f>G85</f>
        <v>0</v>
      </c>
      <c r="E26" s="197" t="s">
        <v>304</v>
      </c>
      <c r="F26" s="197" t="s">
        <v>304</v>
      </c>
      <c r="I26" s="106"/>
      <c r="J26" s="106"/>
    </row>
    <row r="27" spans="1:10" s="102" customFormat="1" x14ac:dyDescent="0.25">
      <c r="A27" s="88" t="s">
        <v>49</v>
      </c>
      <c r="B27" s="197">
        <f>D61/1000</f>
        <v>0</v>
      </c>
      <c r="C27" s="197">
        <f>G72</f>
        <v>0.92200000000000004</v>
      </c>
      <c r="D27" s="197">
        <f>H72</f>
        <v>0.91500000000000004</v>
      </c>
      <c r="E27" s="197" t="s">
        <v>304</v>
      </c>
      <c r="F27" s="197" t="s">
        <v>304</v>
      </c>
      <c r="I27" s="106"/>
      <c r="J27" s="106"/>
    </row>
    <row r="28" spans="1:10" s="102" customFormat="1" ht="30" x14ac:dyDescent="0.25">
      <c r="A28" s="88" t="s">
        <v>1079</v>
      </c>
      <c r="B28" s="197" t="s">
        <v>304</v>
      </c>
      <c r="C28" s="197" t="s">
        <v>304</v>
      </c>
      <c r="D28" s="197" t="s">
        <v>304</v>
      </c>
      <c r="E28" s="197" t="s">
        <v>304</v>
      </c>
      <c r="F28" s="197" t="s">
        <v>304</v>
      </c>
      <c r="I28" s="106"/>
      <c r="J28" s="106"/>
    </row>
    <row r="29" spans="1:10" s="154" customFormat="1" x14ac:dyDescent="0.25">
      <c r="A29" s="88" t="s">
        <v>1066</v>
      </c>
      <c r="B29" s="197" t="s">
        <v>304</v>
      </c>
      <c r="C29" s="197">
        <f>C30+C31+C32+C33</f>
        <v>631.4928000000001</v>
      </c>
      <c r="D29" s="197">
        <f>D30+D31+D32+D33</f>
        <v>627.76730000000009</v>
      </c>
      <c r="E29" s="197">
        <f>E30</f>
        <v>600</v>
      </c>
      <c r="F29" s="197">
        <f>F30</f>
        <v>400</v>
      </c>
      <c r="I29" s="162"/>
      <c r="J29" s="162"/>
    </row>
    <row r="30" spans="1:10" s="102" customFormat="1" x14ac:dyDescent="0.25">
      <c r="A30" s="164" t="s">
        <v>1067</v>
      </c>
      <c r="B30" s="197" t="s">
        <v>304</v>
      </c>
      <c r="C30" s="197">
        <f>G60+G61</f>
        <v>409.80500000000001</v>
      </c>
      <c r="D30" s="197">
        <f>H60+H61</f>
        <v>408.666</v>
      </c>
      <c r="E30" s="197">
        <f>B175*1000</f>
        <v>600</v>
      </c>
      <c r="F30" s="197">
        <f>B125*1000</f>
        <v>400</v>
      </c>
      <c r="I30" s="106"/>
      <c r="J30" s="106"/>
    </row>
    <row r="31" spans="1:10" s="102" customFormat="1" x14ac:dyDescent="0.25">
      <c r="A31" s="164" t="s">
        <v>1068</v>
      </c>
      <c r="B31" s="197" t="s">
        <v>304</v>
      </c>
      <c r="C31" s="197">
        <f>G62</f>
        <v>84.075800000000001</v>
      </c>
      <c r="D31" s="197">
        <f>H62</f>
        <v>82.445300000000003</v>
      </c>
      <c r="E31" s="197" t="s">
        <v>304</v>
      </c>
      <c r="F31" s="197" t="s">
        <v>304</v>
      </c>
      <c r="I31" s="106"/>
      <c r="J31" s="106"/>
    </row>
    <row r="32" spans="1:10" s="154" customFormat="1" x14ac:dyDescent="0.25">
      <c r="A32" s="164" t="s">
        <v>1069</v>
      </c>
      <c r="B32" s="197" t="s">
        <v>304</v>
      </c>
      <c r="C32" s="197">
        <f>G63</f>
        <v>22.911999999999999</v>
      </c>
      <c r="D32" s="197">
        <f>H63</f>
        <v>21.956</v>
      </c>
      <c r="E32" s="197" t="s">
        <v>304</v>
      </c>
      <c r="F32" s="197" t="s">
        <v>304</v>
      </c>
      <c r="I32" s="162"/>
      <c r="J32" s="162"/>
    </row>
    <row r="33" spans="1:36" s="154" customFormat="1" x14ac:dyDescent="0.25">
      <c r="A33" s="164" t="s">
        <v>1070</v>
      </c>
      <c r="B33" s="197" t="s">
        <v>304</v>
      </c>
      <c r="C33" s="197">
        <f>G65</f>
        <v>114.7</v>
      </c>
      <c r="D33" s="197">
        <f>H65</f>
        <v>114.7</v>
      </c>
      <c r="E33" s="197" t="s">
        <v>304</v>
      </c>
      <c r="F33" s="197" t="s">
        <v>304</v>
      </c>
      <c r="I33" s="162"/>
      <c r="J33" s="162"/>
    </row>
    <row r="34" spans="1:36" s="102" customFormat="1" x14ac:dyDescent="0.25">
      <c r="A34" s="121" t="s">
        <v>1047</v>
      </c>
      <c r="B34" s="200">
        <f>D88</f>
        <v>0</v>
      </c>
      <c r="C34" s="200">
        <f>G66</f>
        <v>80.400000000000006</v>
      </c>
      <c r="D34" s="200">
        <f>H66</f>
        <v>87.4</v>
      </c>
      <c r="E34" s="200" t="s">
        <v>304</v>
      </c>
      <c r="F34" s="200" t="s">
        <v>304</v>
      </c>
      <c r="I34" s="106"/>
      <c r="J34" s="106"/>
    </row>
    <row r="35" spans="1:36" s="102" customFormat="1" x14ac:dyDescent="0.25">
      <c r="A35" s="88" t="s">
        <v>30</v>
      </c>
      <c r="B35" s="197">
        <f>B16+B5+B34</f>
        <v>21947.645</v>
      </c>
      <c r="C35" s="197">
        <f>C16+C5+C34</f>
        <v>23822.986782</v>
      </c>
      <c r="D35" s="197">
        <f>D16+D5+D34</f>
        <v>24224.112562000002</v>
      </c>
      <c r="E35" s="197">
        <f>B179*1000</f>
        <v>23300</v>
      </c>
      <c r="F35" s="197">
        <f>B129*1000</f>
        <v>24400</v>
      </c>
      <c r="H35" s="106"/>
      <c r="I35" s="106"/>
      <c r="J35" s="106"/>
    </row>
    <row r="36" spans="1:36" s="102" customFormat="1" x14ac:dyDescent="0.25"/>
    <row r="37" spans="1:36" s="102" customFormat="1" x14ac:dyDescent="0.25"/>
    <row r="38" spans="1:36" s="102" customFormat="1" x14ac:dyDescent="0.25"/>
    <row r="39" spans="1:36" s="110" customFormat="1" ht="15.75" thickBot="1" x14ac:dyDescent="0.3"/>
    <row r="40" spans="1:36" s="102" customFormat="1" ht="15.75" thickTop="1" x14ac:dyDescent="0.25">
      <c r="F40" s="102" t="s">
        <v>8</v>
      </c>
      <c r="S40" s="487" t="s">
        <v>3</v>
      </c>
      <c r="T40" s="487"/>
      <c r="U40" s="487"/>
      <c r="V40" s="487"/>
      <c r="W40" s="487"/>
      <c r="X40" s="487"/>
      <c r="Y40" s="487"/>
      <c r="Z40" s="487"/>
      <c r="AA40" s="487"/>
      <c r="AC40" s="168" t="s">
        <v>17</v>
      </c>
      <c r="AD40" s="166" t="s">
        <v>312</v>
      </c>
      <c r="AE40" s="165"/>
      <c r="AF40" s="165"/>
      <c r="AG40" s="165"/>
      <c r="AH40" s="165"/>
      <c r="AI40" s="165"/>
      <c r="AJ40" s="165"/>
    </row>
    <row r="41" spans="1:36" s="102" customFormat="1" x14ac:dyDescent="0.25">
      <c r="A41" s="487" t="s">
        <v>3</v>
      </c>
      <c r="B41" s="487"/>
      <c r="C41" s="487"/>
      <c r="D41" s="487"/>
      <c r="E41" s="487"/>
      <c r="F41" s="487"/>
      <c r="G41" s="487"/>
      <c r="H41" s="487"/>
      <c r="I41" s="487"/>
      <c r="J41" s="128" t="s">
        <v>17</v>
      </c>
      <c r="K41" s="126" t="s">
        <v>312</v>
      </c>
      <c r="L41" s="125"/>
      <c r="S41" s="488" t="s">
        <v>1071</v>
      </c>
      <c r="T41" s="488"/>
      <c r="U41" s="488"/>
      <c r="V41" s="488"/>
      <c r="W41" s="488"/>
      <c r="X41" s="488"/>
      <c r="Y41" s="488"/>
      <c r="Z41" s="488"/>
      <c r="AA41" s="488"/>
      <c r="AC41" s="169"/>
      <c r="AD41" s="170" t="s">
        <v>313</v>
      </c>
      <c r="AE41" s="165"/>
      <c r="AF41" s="165"/>
      <c r="AG41" s="165"/>
      <c r="AH41" s="165"/>
      <c r="AI41" s="165"/>
      <c r="AJ41" s="165"/>
    </row>
    <row r="42" spans="1:36" s="102" customFormat="1" x14ac:dyDescent="0.25">
      <c r="A42" s="488" t="s">
        <v>4</v>
      </c>
      <c r="B42" s="488"/>
      <c r="C42" s="488"/>
      <c r="D42" s="488"/>
      <c r="E42" s="488"/>
      <c r="F42" s="488"/>
      <c r="G42" s="488"/>
      <c r="H42" s="488"/>
      <c r="I42" s="488"/>
      <c r="J42" s="129"/>
      <c r="K42" s="130" t="s">
        <v>313</v>
      </c>
      <c r="L42" s="125"/>
      <c r="S42" s="489" t="s">
        <v>1072</v>
      </c>
      <c r="T42" s="489"/>
      <c r="U42" s="489"/>
      <c r="V42" s="489"/>
      <c r="W42" s="489"/>
      <c r="X42" s="489"/>
      <c r="Y42" s="489"/>
      <c r="Z42" s="489"/>
      <c r="AA42" s="489"/>
      <c r="AC42" s="169"/>
      <c r="AD42" s="166" t="s">
        <v>314</v>
      </c>
      <c r="AE42" s="165"/>
      <c r="AF42" s="165"/>
      <c r="AG42" s="165"/>
      <c r="AH42" s="165"/>
      <c r="AI42" s="165"/>
      <c r="AJ42" s="165"/>
    </row>
    <row r="43" spans="1:36" s="102" customFormat="1" x14ac:dyDescent="0.25">
      <c r="A43" s="489" t="s">
        <v>5</v>
      </c>
      <c r="B43" s="489"/>
      <c r="C43" s="489"/>
      <c r="D43" s="489"/>
      <c r="E43" s="489"/>
      <c r="F43" s="489"/>
      <c r="G43" s="489"/>
      <c r="H43" s="489"/>
      <c r="I43" s="489"/>
      <c r="J43" s="129"/>
      <c r="K43" s="126" t="s">
        <v>314</v>
      </c>
      <c r="L43" s="125"/>
      <c r="S43" s="173"/>
      <c r="T43" s="173"/>
      <c r="U43" s="173"/>
      <c r="V43" s="173"/>
      <c r="W43" s="173"/>
      <c r="X43" s="173"/>
      <c r="Y43" s="173"/>
      <c r="Z43" s="173"/>
      <c r="AA43" s="173"/>
      <c r="AC43" s="169"/>
      <c r="AD43" s="170" t="s">
        <v>315</v>
      </c>
      <c r="AE43" s="165"/>
      <c r="AF43" s="165"/>
      <c r="AG43" s="165"/>
      <c r="AH43" s="165"/>
      <c r="AI43" s="165"/>
      <c r="AJ43" s="165"/>
    </row>
    <row r="44" spans="1:36" s="102" customFormat="1" x14ac:dyDescent="0.25">
      <c r="A44" s="133"/>
      <c r="B44" s="133"/>
      <c r="C44" s="133"/>
      <c r="D44" s="133"/>
      <c r="E44" s="133"/>
      <c r="F44" s="133"/>
      <c r="G44" s="133"/>
      <c r="H44" s="133"/>
      <c r="I44" s="133"/>
      <c r="J44" s="129"/>
      <c r="K44" s="130" t="s">
        <v>315</v>
      </c>
      <c r="L44" s="125"/>
      <c r="S44" s="490" t="s">
        <v>6</v>
      </c>
      <c r="T44" s="490"/>
      <c r="U44" s="490"/>
      <c r="V44" s="490"/>
      <c r="W44" s="491"/>
      <c r="X44" s="496" t="s">
        <v>7</v>
      </c>
      <c r="Y44" s="497"/>
      <c r="Z44" s="497"/>
      <c r="AA44" s="497"/>
      <c r="AC44" s="165"/>
      <c r="AD44" s="170" t="s">
        <v>316</v>
      </c>
      <c r="AE44" s="165"/>
      <c r="AF44" s="165"/>
      <c r="AG44" s="165"/>
      <c r="AH44" s="165"/>
      <c r="AI44" s="165"/>
      <c r="AJ44" s="165"/>
    </row>
    <row r="45" spans="1:36" s="102" customFormat="1" x14ac:dyDescent="0.25">
      <c r="A45" s="490" t="s">
        <v>6</v>
      </c>
      <c r="B45" s="490"/>
      <c r="C45" s="490"/>
      <c r="D45" s="490"/>
      <c r="E45" s="491"/>
      <c r="F45" s="496" t="s">
        <v>7</v>
      </c>
      <c r="G45" s="497"/>
      <c r="H45" s="497"/>
      <c r="I45" s="497"/>
      <c r="J45" s="125"/>
      <c r="K45" s="130" t="s">
        <v>316</v>
      </c>
      <c r="L45" s="125"/>
      <c r="S45" s="492"/>
      <c r="T45" s="492"/>
      <c r="U45" s="492"/>
      <c r="V45" s="492"/>
      <c r="W45" s="493"/>
      <c r="X45" s="498" t="s">
        <v>8</v>
      </c>
      <c r="Y45" s="481" t="s">
        <v>9</v>
      </c>
      <c r="Z45" s="481" t="s">
        <v>10</v>
      </c>
      <c r="AA45" s="501" t="s">
        <v>11</v>
      </c>
      <c r="AC45" s="169"/>
      <c r="AD45" s="170" t="s">
        <v>317</v>
      </c>
      <c r="AE45" s="165"/>
      <c r="AF45" s="165"/>
      <c r="AG45" s="165"/>
      <c r="AH45" s="165"/>
      <c r="AI45" s="165"/>
      <c r="AJ45" s="165"/>
    </row>
    <row r="46" spans="1:36" s="102" customFormat="1" ht="15" customHeight="1" x14ac:dyDescent="0.25">
      <c r="A46" s="492"/>
      <c r="B46" s="492"/>
      <c r="C46" s="492"/>
      <c r="D46" s="492"/>
      <c r="E46" s="493"/>
      <c r="F46" s="498" t="s">
        <v>8</v>
      </c>
      <c r="G46" s="481" t="s">
        <v>1075</v>
      </c>
      <c r="H46" s="481" t="s">
        <v>1074</v>
      </c>
      <c r="I46" s="501" t="s">
        <v>11</v>
      </c>
      <c r="J46" s="129"/>
      <c r="K46" s="130" t="s">
        <v>317</v>
      </c>
      <c r="L46" s="125"/>
      <c r="S46" s="492"/>
      <c r="T46" s="492"/>
      <c r="U46" s="492"/>
      <c r="V46" s="492"/>
      <c r="W46" s="493"/>
      <c r="X46" s="499"/>
      <c r="Y46" s="482"/>
      <c r="Z46" s="482"/>
      <c r="AA46" s="502"/>
      <c r="AC46" s="168" t="s">
        <v>318</v>
      </c>
      <c r="AD46" s="166" t="s">
        <v>319</v>
      </c>
      <c r="AE46" s="165"/>
      <c r="AF46" s="165"/>
      <c r="AG46" s="165"/>
      <c r="AH46" s="165"/>
      <c r="AI46" s="165"/>
      <c r="AJ46" s="165"/>
    </row>
    <row r="47" spans="1:36" s="102" customFormat="1" x14ac:dyDescent="0.25">
      <c r="A47" s="492"/>
      <c r="B47" s="492"/>
      <c r="C47" s="492"/>
      <c r="D47" s="492"/>
      <c r="E47" s="493"/>
      <c r="F47" s="499"/>
      <c r="G47" s="482"/>
      <c r="H47" s="482"/>
      <c r="I47" s="502"/>
      <c r="J47" s="128" t="s">
        <v>318</v>
      </c>
      <c r="K47" s="126" t="s">
        <v>319</v>
      </c>
      <c r="L47" s="125"/>
      <c r="S47" s="494"/>
      <c r="T47" s="494"/>
      <c r="U47" s="494"/>
      <c r="V47" s="494"/>
      <c r="W47" s="495"/>
      <c r="X47" s="483"/>
      <c r="Y47" s="483"/>
      <c r="Z47" s="483"/>
      <c r="AA47" s="503"/>
      <c r="AC47" s="169"/>
      <c r="AD47" s="170" t="s">
        <v>320</v>
      </c>
      <c r="AE47" s="165"/>
      <c r="AF47" s="165"/>
      <c r="AG47" s="165"/>
      <c r="AH47" s="165"/>
      <c r="AI47" s="165"/>
      <c r="AJ47" s="165"/>
    </row>
    <row r="48" spans="1:36" s="102" customFormat="1" x14ac:dyDescent="0.25">
      <c r="A48" s="494"/>
      <c r="B48" s="494"/>
      <c r="C48" s="494"/>
      <c r="D48" s="494"/>
      <c r="E48" s="495"/>
      <c r="F48" s="483"/>
      <c r="G48" s="500"/>
      <c r="H48" s="483"/>
      <c r="I48" s="509"/>
      <c r="J48" s="129"/>
      <c r="K48" s="130" t="s">
        <v>320</v>
      </c>
      <c r="L48" s="125"/>
      <c r="S48" s="484" t="s">
        <v>12</v>
      </c>
      <c r="T48" s="504" t="s">
        <v>13</v>
      </c>
      <c r="U48" s="190" t="s">
        <v>14</v>
      </c>
      <c r="V48" s="177"/>
      <c r="W48" s="174" t="s">
        <v>15</v>
      </c>
      <c r="X48" s="178">
        <v>93</v>
      </c>
      <c r="Y48" s="178">
        <v>4487.6459999999997</v>
      </c>
      <c r="Z48" s="178">
        <v>25409.053980999994</v>
      </c>
      <c r="AA48" s="179">
        <v>5662.0005189803287</v>
      </c>
      <c r="AC48" s="169"/>
      <c r="AD48" s="166" t="s">
        <v>321</v>
      </c>
      <c r="AE48" s="165"/>
      <c r="AF48" s="165"/>
      <c r="AG48" s="165"/>
      <c r="AH48" s="165"/>
      <c r="AI48" s="165"/>
      <c r="AJ48" s="165"/>
    </row>
    <row r="49" spans="1:36" s="102" customFormat="1" ht="15" customHeight="1" x14ac:dyDescent="0.25">
      <c r="A49" s="484" t="s">
        <v>12</v>
      </c>
      <c r="B49" s="513" t="s">
        <v>13</v>
      </c>
      <c r="C49" s="149" t="s">
        <v>14</v>
      </c>
      <c r="D49" s="136"/>
      <c r="E49" s="134" t="s">
        <v>15</v>
      </c>
      <c r="F49" s="137">
        <v>94</v>
      </c>
      <c r="G49" s="178">
        <v>4487.6459999999997</v>
      </c>
      <c r="H49" s="178">
        <v>4501.4759999999997</v>
      </c>
      <c r="I49" s="138">
        <v>5376.8162978098735</v>
      </c>
      <c r="J49" s="129"/>
      <c r="K49" s="126" t="s">
        <v>321</v>
      </c>
      <c r="L49" s="125"/>
      <c r="S49" s="485"/>
      <c r="T49" s="505"/>
      <c r="U49" s="190" t="s">
        <v>16</v>
      </c>
      <c r="V49" s="177"/>
      <c r="W49" s="174" t="s">
        <v>17</v>
      </c>
      <c r="X49" s="180">
        <v>2677</v>
      </c>
      <c r="Y49" s="180">
        <v>1093.02477</v>
      </c>
      <c r="Z49" s="180">
        <v>5139.9233340000001</v>
      </c>
      <c r="AA49" s="181">
        <v>4702.4765358245268</v>
      </c>
      <c r="AC49" s="169"/>
      <c r="AD49" s="170" t="s">
        <v>322</v>
      </c>
      <c r="AE49" s="165"/>
      <c r="AF49" s="165"/>
      <c r="AG49" s="165"/>
      <c r="AH49" s="165"/>
      <c r="AI49" s="165"/>
      <c r="AJ49" s="165"/>
    </row>
    <row r="50" spans="1:36" s="102" customFormat="1" x14ac:dyDescent="0.25">
      <c r="A50" s="485"/>
      <c r="B50" s="514"/>
      <c r="C50" s="149" t="s">
        <v>16</v>
      </c>
      <c r="D50" s="136"/>
      <c r="E50" s="134" t="s">
        <v>17</v>
      </c>
      <c r="F50" s="139">
        <v>2716</v>
      </c>
      <c r="G50" s="180">
        <v>1093.02477</v>
      </c>
      <c r="H50" s="180">
        <v>1097.4883</v>
      </c>
      <c r="I50" s="140">
        <v>5043.1705941648761</v>
      </c>
      <c r="J50" s="129"/>
      <c r="K50" s="130" t="s">
        <v>322</v>
      </c>
      <c r="L50" s="125"/>
      <c r="S50" s="485"/>
      <c r="T50" s="504" t="s">
        <v>18</v>
      </c>
      <c r="U50" s="190" t="s">
        <v>14</v>
      </c>
      <c r="V50" s="177"/>
      <c r="W50" s="174" t="s">
        <v>17</v>
      </c>
      <c r="X50" s="178">
        <v>67</v>
      </c>
      <c r="Y50" s="178">
        <v>7692.6149999999998</v>
      </c>
      <c r="Z50" s="178">
        <v>14610.162114000001</v>
      </c>
      <c r="AA50" s="179">
        <v>1899.2451999742611</v>
      </c>
      <c r="AC50" s="165"/>
      <c r="AD50" s="166" t="s">
        <v>323</v>
      </c>
      <c r="AE50" s="165"/>
      <c r="AF50" s="165"/>
      <c r="AG50" s="165"/>
      <c r="AH50" s="165"/>
      <c r="AI50" s="165"/>
      <c r="AJ50" s="165"/>
    </row>
    <row r="51" spans="1:36" s="102" customFormat="1" ht="15" customHeight="1" x14ac:dyDescent="0.25">
      <c r="A51" s="485"/>
      <c r="B51" s="513" t="s">
        <v>18</v>
      </c>
      <c r="C51" s="149" t="s">
        <v>14</v>
      </c>
      <c r="D51" s="136"/>
      <c r="E51" s="134" t="s">
        <v>17</v>
      </c>
      <c r="F51" s="137">
        <v>67</v>
      </c>
      <c r="G51" s="178">
        <v>7692.6149999999998</v>
      </c>
      <c r="H51" s="178">
        <v>7813.6149999999998</v>
      </c>
      <c r="I51" s="138">
        <v>1851.4837088850682</v>
      </c>
      <c r="J51" s="125"/>
      <c r="K51" s="126" t="s">
        <v>323</v>
      </c>
      <c r="L51" s="125"/>
      <c r="S51" s="485"/>
      <c r="T51" s="505"/>
      <c r="U51" s="190" t="s">
        <v>16</v>
      </c>
      <c r="V51" s="177"/>
      <c r="W51" s="174" t="s">
        <v>17</v>
      </c>
      <c r="X51" s="180">
        <v>45</v>
      </c>
      <c r="Y51" s="180">
        <v>154.08500000000001</v>
      </c>
      <c r="Z51" s="180">
        <v>538.66701499999999</v>
      </c>
      <c r="AA51" s="181">
        <v>3495.9082000194699</v>
      </c>
      <c r="AC51" s="165"/>
      <c r="AD51" s="165"/>
      <c r="AE51" s="165"/>
      <c r="AF51" s="165"/>
      <c r="AG51" s="165"/>
      <c r="AH51" s="165"/>
      <c r="AI51" s="165"/>
      <c r="AJ51" s="165"/>
    </row>
    <row r="52" spans="1:36" s="102" customFormat="1" x14ac:dyDescent="0.25">
      <c r="A52" s="485"/>
      <c r="B52" s="514"/>
      <c r="C52" s="149" t="s">
        <v>16</v>
      </c>
      <c r="D52" s="136"/>
      <c r="E52" s="134" t="s">
        <v>17</v>
      </c>
      <c r="F52" s="139">
        <v>46</v>
      </c>
      <c r="G52" s="180">
        <v>154.08500000000001</v>
      </c>
      <c r="H52" s="180">
        <v>155.41800000000001</v>
      </c>
      <c r="I52" s="140">
        <v>3365.5521303838673</v>
      </c>
      <c r="J52" s="125"/>
      <c r="K52" s="125"/>
      <c r="L52" s="125"/>
      <c r="S52" s="486"/>
      <c r="T52" s="191" t="s">
        <v>19</v>
      </c>
      <c r="U52" s="182"/>
      <c r="V52" s="183"/>
      <c r="W52" s="167"/>
      <c r="X52" s="184">
        <v>2882</v>
      </c>
      <c r="Y52" s="184">
        <v>13427.37077</v>
      </c>
      <c r="Z52" s="184">
        <v>45697.806443999994</v>
      </c>
      <c r="AA52" s="185">
        <v>3403.3324339341225</v>
      </c>
      <c r="AC52" s="171" t="s">
        <v>1053</v>
      </c>
      <c r="AD52" s="166" t="s">
        <v>324</v>
      </c>
      <c r="AE52" s="165"/>
      <c r="AF52" s="165"/>
      <c r="AG52" s="165"/>
      <c r="AH52" s="165"/>
      <c r="AI52" s="165"/>
      <c r="AJ52" s="165"/>
    </row>
    <row r="53" spans="1:36" s="102" customFormat="1" x14ac:dyDescent="0.25">
      <c r="A53" s="486"/>
      <c r="B53" s="150" t="s">
        <v>19</v>
      </c>
      <c r="C53" s="141"/>
      <c r="D53" s="142"/>
      <c r="E53" s="127"/>
      <c r="F53" s="143">
        <v>2923</v>
      </c>
      <c r="G53" s="184">
        <v>13427.37077</v>
      </c>
      <c r="H53" s="184">
        <v>13567.997300000001</v>
      </c>
      <c r="I53" s="144">
        <v>3296.601371228162</v>
      </c>
      <c r="J53" s="131" t="s">
        <v>1053</v>
      </c>
      <c r="K53" s="126" t="s">
        <v>324</v>
      </c>
      <c r="L53" s="125"/>
      <c r="S53" s="484" t="s">
        <v>20</v>
      </c>
      <c r="T53" s="484" t="s">
        <v>21</v>
      </c>
      <c r="U53" s="190" t="s">
        <v>22</v>
      </c>
      <c r="V53" s="177"/>
      <c r="W53" s="174" t="s">
        <v>17</v>
      </c>
      <c r="X53" s="180">
        <v>4</v>
      </c>
      <c r="Y53" s="180">
        <v>1171</v>
      </c>
      <c r="Z53" s="180">
        <v>4065.5420099999997</v>
      </c>
      <c r="AA53" s="181">
        <v>3471.8548334756615</v>
      </c>
      <c r="AC53" s="169"/>
      <c r="AD53" s="166" t="s">
        <v>325</v>
      </c>
      <c r="AE53" s="165"/>
      <c r="AF53" s="165"/>
      <c r="AG53" s="165"/>
      <c r="AH53" s="165"/>
      <c r="AI53" s="165"/>
      <c r="AJ53" s="165"/>
    </row>
    <row r="54" spans="1:36" s="102" customFormat="1" ht="15" customHeight="1" x14ac:dyDescent="0.25">
      <c r="A54" s="484" t="s">
        <v>20</v>
      </c>
      <c r="B54" s="510" t="s">
        <v>21</v>
      </c>
      <c r="C54" s="149" t="s">
        <v>22</v>
      </c>
      <c r="D54" s="136"/>
      <c r="E54" s="134" t="s">
        <v>17</v>
      </c>
      <c r="F54" s="139">
        <v>4</v>
      </c>
      <c r="G54" s="180">
        <v>1171</v>
      </c>
      <c r="H54" s="180">
        <v>1171</v>
      </c>
      <c r="I54" s="140">
        <v>2354.337220324509</v>
      </c>
      <c r="J54" s="129"/>
      <c r="K54" s="126" t="s">
        <v>325</v>
      </c>
      <c r="L54" s="125"/>
      <c r="S54" s="485"/>
      <c r="T54" s="485"/>
      <c r="U54" s="190" t="s">
        <v>23</v>
      </c>
      <c r="V54" s="177"/>
      <c r="W54" s="174" t="s">
        <v>17</v>
      </c>
      <c r="X54" s="178">
        <v>0</v>
      </c>
      <c r="Y54" s="178">
        <v>0</v>
      </c>
      <c r="Z54" s="178">
        <v>0</v>
      </c>
      <c r="AA54" s="179" t="s">
        <v>24</v>
      </c>
      <c r="AC54" s="171" t="s">
        <v>1054</v>
      </c>
      <c r="AD54" s="166" t="s">
        <v>326</v>
      </c>
      <c r="AE54" s="165"/>
      <c r="AF54" s="165"/>
      <c r="AG54" s="165"/>
      <c r="AH54" s="165"/>
      <c r="AI54" s="165"/>
      <c r="AJ54" s="165"/>
    </row>
    <row r="55" spans="1:36" s="102" customFormat="1" x14ac:dyDescent="0.25">
      <c r="A55" s="485"/>
      <c r="B55" s="511"/>
      <c r="C55" s="149" t="s">
        <v>23</v>
      </c>
      <c r="D55" s="136"/>
      <c r="E55" s="134" t="s">
        <v>17</v>
      </c>
      <c r="F55" s="137">
        <v>0</v>
      </c>
      <c r="G55" s="178">
        <v>0</v>
      </c>
      <c r="H55" s="178">
        <v>0</v>
      </c>
      <c r="I55" s="138" t="s">
        <v>24</v>
      </c>
      <c r="J55" s="131" t="s">
        <v>1054</v>
      </c>
      <c r="K55" s="126" t="s">
        <v>326</v>
      </c>
      <c r="L55" s="125"/>
      <c r="S55" s="485"/>
      <c r="T55" s="485"/>
      <c r="U55" s="190" t="s">
        <v>25</v>
      </c>
      <c r="V55" s="177"/>
      <c r="W55" s="174" t="s">
        <v>26</v>
      </c>
      <c r="X55" s="180">
        <v>6</v>
      </c>
      <c r="Y55" s="180">
        <v>414</v>
      </c>
      <c r="Z55" s="180">
        <v>1847.1220000000001</v>
      </c>
      <c r="AA55" s="181">
        <v>4461.6473429951693</v>
      </c>
      <c r="AC55" s="171" t="s">
        <v>1055</v>
      </c>
      <c r="AD55" s="166" t="s">
        <v>327</v>
      </c>
      <c r="AE55" s="165"/>
      <c r="AF55" s="165"/>
      <c r="AG55" s="165"/>
      <c r="AH55" s="165"/>
      <c r="AI55" s="165"/>
      <c r="AJ55" s="165"/>
    </row>
    <row r="56" spans="1:36" s="102" customFormat="1" x14ac:dyDescent="0.25">
      <c r="A56" s="485"/>
      <c r="B56" s="511"/>
      <c r="C56" s="149" t="s">
        <v>25</v>
      </c>
      <c r="D56" s="136"/>
      <c r="E56" s="134" t="s">
        <v>26</v>
      </c>
      <c r="F56" s="139">
        <v>6</v>
      </c>
      <c r="G56" s="180">
        <v>414</v>
      </c>
      <c r="H56" s="180">
        <v>414</v>
      </c>
      <c r="I56" s="140">
        <v>4748.6951690821261</v>
      </c>
      <c r="J56" s="131" t="s">
        <v>1055</v>
      </c>
      <c r="K56" s="126" t="s">
        <v>327</v>
      </c>
      <c r="L56" s="125"/>
      <c r="S56" s="485"/>
      <c r="T56" s="485"/>
      <c r="U56" s="190" t="s">
        <v>27</v>
      </c>
      <c r="V56" s="177"/>
      <c r="W56" s="174" t="s">
        <v>28</v>
      </c>
      <c r="X56" s="178">
        <v>11</v>
      </c>
      <c r="Y56" s="178">
        <v>360.43600000000004</v>
      </c>
      <c r="Z56" s="178">
        <v>1024.9639030000001</v>
      </c>
      <c r="AA56" s="179">
        <v>2843.677942824801</v>
      </c>
      <c r="AC56" s="171" t="s">
        <v>1056</v>
      </c>
      <c r="AD56" s="166" t="s">
        <v>328</v>
      </c>
      <c r="AE56" s="165"/>
      <c r="AF56" s="165"/>
      <c r="AG56" s="165"/>
      <c r="AH56" s="165"/>
      <c r="AI56" s="165"/>
      <c r="AJ56" s="165"/>
    </row>
    <row r="57" spans="1:36" s="102" customFormat="1" x14ac:dyDescent="0.25">
      <c r="A57" s="485"/>
      <c r="B57" s="511"/>
      <c r="C57" s="149" t="s">
        <v>27</v>
      </c>
      <c r="D57" s="136"/>
      <c r="E57" s="134" t="s">
        <v>28</v>
      </c>
      <c r="F57" s="137">
        <v>11</v>
      </c>
      <c r="G57" s="178">
        <v>360.43600000000004</v>
      </c>
      <c r="H57" s="178">
        <v>333.73599999999999</v>
      </c>
      <c r="I57" s="138">
        <v>2770.1501246494236</v>
      </c>
      <c r="J57" s="131" t="s">
        <v>1056</v>
      </c>
      <c r="K57" s="126" t="s">
        <v>328</v>
      </c>
      <c r="L57" s="125"/>
      <c r="S57" s="485"/>
      <c r="T57" s="485"/>
      <c r="U57" s="190" t="s">
        <v>29</v>
      </c>
      <c r="V57" s="177"/>
      <c r="W57" s="174" t="s">
        <v>17</v>
      </c>
      <c r="X57" s="180">
        <v>64</v>
      </c>
      <c r="Y57" s="180">
        <v>5119.1130000000003</v>
      </c>
      <c r="Z57" s="180">
        <v>6009.890832000001</v>
      </c>
      <c r="AA57" s="181">
        <v>1174.0101912186742</v>
      </c>
      <c r="AC57" s="171" t="s">
        <v>1057</v>
      </c>
      <c r="AD57" s="166" t="s">
        <v>329</v>
      </c>
      <c r="AE57" s="165"/>
      <c r="AF57" s="165"/>
      <c r="AG57" s="165"/>
      <c r="AH57" s="165"/>
      <c r="AI57" s="165"/>
      <c r="AJ57" s="165"/>
    </row>
    <row r="58" spans="1:36" s="102" customFormat="1" x14ac:dyDescent="0.25">
      <c r="A58" s="485"/>
      <c r="B58" s="511"/>
      <c r="C58" s="149" t="s">
        <v>29</v>
      </c>
      <c r="D58" s="136"/>
      <c r="E58" s="134" t="s">
        <v>17</v>
      </c>
      <c r="F58" s="139">
        <v>59</v>
      </c>
      <c r="G58" s="180">
        <v>5119.1130000000003</v>
      </c>
      <c r="H58" s="180">
        <v>4888.6580000000004</v>
      </c>
      <c r="I58" s="140">
        <v>986.30190330352423</v>
      </c>
      <c r="J58" s="131" t="s">
        <v>1057</v>
      </c>
      <c r="K58" s="126" t="s">
        <v>329</v>
      </c>
      <c r="L58" s="125"/>
      <c r="S58" s="485"/>
      <c r="T58" s="486"/>
      <c r="U58" s="190" t="s">
        <v>30</v>
      </c>
      <c r="V58" s="177"/>
      <c r="W58" s="174"/>
      <c r="X58" s="184">
        <v>85</v>
      </c>
      <c r="Y58" s="184">
        <v>7064.5490000000009</v>
      </c>
      <c r="Z58" s="184">
        <v>12947.518745000001</v>
      </c>
      <c r="AA58" s="185">
        <v>1832.7452672491902</v>
      </c>
      <c r="AC58" s="171" t="s">
        <v>1058</v>
      </c>
      <c r="AD58" s="166" t="s">
        <v>330</v>
      </c>
      <c r="AE58" s="165"/>
      <c r="AF58" s="165"/>
      <c r="AG58" s="165"/>
      <c r="AH58" s="165"/>
      <c r="AI58" s="165"/>
      <c r="AJ58" s="165"/>
    </row>
    <row r="59" spans="1:36" s="102" customFormat="1" x14ac:dyDescent="0.25">
      <c r="A59" s="485"/>
      <c r="B59" s="512"/>
      <c r="C59" s="149" t="s">
        <v>30</v>
      </c>
      <c r="D59" s="136"/>
      <c r="E59" s="134"/>
      <c r="F59" s="143">
        <v>80</v>
      </c>
      <c r="G59" s="184">
        <v>7064.5490000000009</v>
      </c>
      <c r="H59" s="184">
        <v>6807.3940000000002</v>
      </c>
      <c r="I59" s="144">
        <v>1537.898378880376</v>
      </c>
      <c r="J59" s="131" t="s">
        <v>1058</v>
      </c>
      <c r="K59" s="126" t="s">
        <v>330</v>
      </c>
      <c r="L59" s="125"/>
      <c r="S59" s="485"/>
      <c r="T59" s="484" t="s">
        <v>31</v>
      </c>
      <c r="U59" s="190" t="s">
        <v>32</v>
      </c>
      <c r="V59" s="177"/>
      <c r="W59" s="174" t="s">
        <v>33</v>
      </c>
      <c r="X59" s="180">
        <v>117</v>
      </c>
      <c r="Y59" s="180">
        <v>404.60050000000001</v>
      </c>
      <c r="Z59" s="180">
        <v>2369.5592160000001</v>
      </c>
      <c r="AA59" s="181">
        <v>5856.5405035337326</v>
      </c>
      <c r="AC59" s="171" t="s">
        <v>1059</v>
      </c>
      <c r="AD59" s="166" t="s">
        <v>331</v>
      </c>
      <c r="AE59" s="165"/>
      <c r="AF59" s="165"/>
      <c r="AG59" s="165"/>
      <c r="AH59" s="165"/>
      <c r="AI59" s="165"/>
      <c r="AJ59" s="165"/>
    </row>
    <row r="60" spans="1:36" s="102" customFormat="1" ht="15" customHeight="1" x14ac:dyDescent="0.25">
      <c r="A60" s="485"/>
      <c r="B60" s="510" t="s">
        <v>31</v>
      </c>
      <c r="C60" s="149" t="s">
        <v>32</v>
      </c>
      <c r="D60" s="136"/>
      <c r="E60" s="134" t="s">
        <v>33</v>
      </c>
      <c r="F60" s="139">
        <v>110</v>
      </c>
      <c r="G60" s="180">
        <v>404.60050000000001</v>
      </c>
      <c r="H60" s="180">
        <v>408.15449999999998</v>
      </c>
      <c r="I60" s="140">
        <v>5543.5000300131451</v>
      </c>
      <c r="J60" s="131" t="s">
        <v>1059</v>
      </c>
      <c r="K60" s="126" t="s">
        <v>331</v>
      </c>
      <c r="L60" s="125"/>
      <c r="S60" s="485"/>
      <c r="T60" s="485"/>
      <c r="U60" s="190" t="s">
        <v>34</v>
      </c>
      <c r="V60" s="177"/>
      <c r="W60" s="174" t="s">
        <v>33</v>
      </c>
      <c r="X60" s="178">
        <v>26</v>
      </c>
      <c r="Y60" s="178">
        <v>5.2045000000000003</v>
      </c>
      <c r="Z60" s="178">
        <v>0.26140099999999999</v>
      </c>
      <c r="AA60" s="179">
        <v>50.225958305312709</v>
      </c>
      <c r="AC60" s="171" t="s">
        <v>1060</v>
      </c>
      <c r="AD60" s="166" t="s">
        <v>332</v>
      </c>
      <c r="AE60" s="165"/>
      <c r="AF60" s="165"/>
      <c r="AG60" s="165"/>
      <c r="AH60" s="165"/>
      <c r="AI60" s="165"/>
      <c r="AJ60" s="165"/>
    </row>
    <row r="61" spans="1:36" s="102" customFormat="1" x14ac:dyDescent="0.25">
      <c r="A61" s="485"/>
      <c r="B61" s="511"/>
      <c r="C61" s="149" t="s">
        <v>34</v>
      </c>
      <c r="D61" s="136"/>
      <c r="E61" s="134" t="s">
        <v>33</v>
      </c>
      <c r="F61" s="137">
        <v>20</v>
      </c>
      <c r="G61" s="178">
        <v>5.2045000000000003</v>
      </c>
      <c r="H61" s="178">
        <v>0.51150000000000007</v>
      </c>
      <c r="I61" s="138">
        <v>262.32453567937438</v>
      </c>
      <c r="J61" s="131" t="s">
        <v>1060</v>
      </c>
      <c r="K61" s="126" t="s">
        <v>332</v>
      </c>
      <c r="L61" s="125"/>
      <c r="S61" s="485"/>
      <c r="T61" s="485"/>
      <c r="U61" s="190" t="s">
        <v>35</v>
      </c>
      <c r="V61" s="177"/>
      <c r="W61" s="174" t="s">
        <v>33</v>
      </c>
      <c r="X61" s="180">
        <v>300</v>
      </c>
      <c r="Y61" s="180">
        <v>84.075800000000001</v>
      </c>
      <c r="Z61" s="180">
        <v>554.61685499999999</v>
      </c>
      <c r="AA61" s="181">
        <v>6596.6289348421305</v>
      </c>
      <c r="AC61" s="172"/>
      <c r="AD61" s="166" t="s">
        <v>333</v>
      </c>
      <c r="AE61" s="165"/>
      <c r="AF61" s="165"/>
      <c r="AG61" s="165"/>
      <c r="AH61" s="165"/>
      <c r="AI61" s="165"/>
      <c r="AJ61" s="165"/>
    </row>
    <row r="62" spans="1:36" s="102" customFormat="1" x14ac:dyDescent="0.25">
      <c r="A62" s="485"/>
      <c r="B62" s="511"/>
      <c r="C62" s="149" t="s">
        <v>35</v>
      </c>
      <c r="D62" s="136"/>
      <c r="E62" s="134" t="s">
        <v>33</v>
      </c>
      <c r="F62" s="139">
        <v>291</v>
      </c>
      <c r="G62" s="180">
        <v>84.075800000000001</v>
      </c>
      <c r="H62" s="180">
        <v>82.445300000000003</v>
      </c>
      <c r="I62" s="140">
        <v>6614.5371779834622</v>
      </c>
      <c r="J62" s="132"/>
      <c r="K62" s="126" t="s">
        <v>333</v>
      </c>
      <c r="L62" s="125"/>
      <c r="S62" s="485"/>
      <c r="T62" s="485"/>
      <c r="U62" s="190" t="s">
        <v>36</v>
      </c>
      <c r="V62" s="177"/>
      <c r="W62" s="174" t="s">
        <v>33</v>
      </c>
      <c r="X62" s="178">
        <v>50</v>
      </c>
      <c r="Y62" s="178">
        <v>22.911999999999999</v>
      </c>
      <c r="Z62" s="178">
        <v>54.139051000000002</v>
      </c>
      <c r="AA62" s="179">
        <v>2362.9124912709499</v>
      </c>
      <c r="AC62" s="171" t="s">
        <v>1061</v>
      </c>
      <c r="AD62" s="166" t="s">
        <v>334</v>
      </c>
      <c r="AE62" s="165"/>
      <c r="AF62" s="165"/>
      <c r="AG62" s="165"/>
      <c r="AH62" s="165"/>
      <c r="AI62" s="165"/>
      <c r="AJ62" s="165"/>
    </row>
    <row r="63" spans="1:36" s="102" customFormat="1" x14ac:dyDescent="0.25">
      <c r="A63" s="485"/>
      <c r="B63" s="511"/>
      <c r="C63" s="149" t="s">
        <v>36</v>
      </c>
      <c r="D63" s="136"/>
      <c r="E63" s="134" t="s">
        <v>33</v>
      </c>
      <c r="F63" s="137">
        <v>49</v>
      </c>
      <c r="G63" s="178">
        <v>22.911999999999999</v>
      </c>
      <c r="H63" s="178">
        <v>21.956</v>
      </c>
      <c r="I63" s="138">
        <v>2288.7873929677539</v>
      </c>
      <c r="J63" s="131" t="s">
        <v>1061</v>
      </c>
      <c r="K63" s="126" t="s">
        <v>334</v>
      </c>
      <c r="L63" s="125"/>
      <c r="S63" s="485"/>
      <c r="T63" s="486"/>
      <c r="U63" s="190" t="s">
        <v>30</v>
      </c>
      <c r="V63" s="177"/>
      <c r="W63" s="174" t="s">
        <v>33</v>
      </c>
      <c r="X63" s="186">
        <v>493</v>
      </c>
      <c r="Y63" s="186">
        <v>516.79280000000006</v>
      </c>
      <c r="Z63" s="186">
        <v>2978.5765230000006</v>
      </c>
      <c r="AA63" s="187">
        <v>5763.5797615601459</v>
      </c>
      <c r="AC63" s="171" t="s">
        <v>1062</v>
      </c>
      <c r="AD63" s="166" t="s">
        <v>335</v>
      </c>
      <c r="AE63" s="165"/>
      <c r="AF63" s="165"/>
      <c r="AG63" s="165"/>
      <c r="AH63" s="165"/>
      <c r="AI63" s="165"/>
      <c r="AJ63" s="165"/>
    </row>
    <row r="64" spans="1:36" s="102" customFormat="1" x14ac:dyDescent="0.25">
      <c r="A64" s="485"/>
      <c r="B64" s="512"/>
      <c r="C64" s="149" t="s">
        <v>30</v>
      </c>
      <c r="D64" s="136"/>
      <c r="E64" s="134" t="s">
        <v>33</v>
      </c>
      <c r="F64" s="145">
        <v>470</v>
      </c>
      <c r="G64" s="186">
        <v>516.79280000000006</v>
      </c>
      <c r="H64" s="186">
        <v>513.06730000000005</v>
      </c>
      <c r="I64" s="146">
        <v>5571.0601318774361</v>
      </c>
      <c r="J64" s="131" t="s">
        <v>1062</v>
      </c>
      <c r="K64" s="126" t="s">
        <v>335</v>
      </c>
      <c r="L64" s="125"/>
      <c r="S64" s="485"/>
      <c r="T64" s="190" t="s">
        <v>37</v>
      </c>
      <c r="U64" s="188"/>
      <c r="V64" s="177"/>
      <c r="W64" s="174" t="s">
        <v>38</v>
      </c>
      <c r="X64" s="178">
        <v>4</v>
      </c>
      <c r="Y64" s="178">
        <v>114.7</v>
      </c>
      <c r="Z64" s="178">
        <v>529.47898100000009</v>
      </c>
      <c r="AA64" s="179">
        <v>4616.2073321708813</v>
      </c>
      <c r="AC64" s="169"/>
      <c r="AD64" s="166" t="s">
        <v>336</v>
      </c>
      <c r="AE64" s="165"/>
      <c r="AF64" s="165"/>
      <c r="AG64" s="165"/>
      <c r="AH64" s="165"/>
      <c r="AI64" s="165"/>
      <c r="AJ64" s="165"/>
    </row>
    <row r="65" spans="1:27" s="102" customFormat="1" x14ac:dyDescent="0.25">
      <c r="A65" s="485"/>
      <c r="B65" s="149" t="s">
        <v>37</v>
      </c>
      <c r="C65" s="147"/>
      <c r="D65" s="136"/>
      <c r="E65" s="134" t="s">
        <v>38</v>
      </c>
      <c r="F65" s="137">
        <v>4</v>
      </c>
      <c r="G65" s="178">
        <v>114.7</v>
      </c>
      <c r="H65" s="178">
        <v>114.7</v>
      </c>
      <c r="I65" s="138">
        <v>3327.4211508282474</v>
      </c>
      <c r="J65" s="129"/>
      <c r="K65" s="126" t="s">
        <v>336</v>
      </c>
      <c r="L65" s="125"/>
      <c r="S65" s="485"/>
      <c r="T65" s="190" t="s">
        <v>39</v>
      </c>
      <c r="U65" s="188"/>
      <c r="V65" s="177"/>
      <c r="W65" s="174" t="s">
        <v>40</v>
      </c>
      <c r="X65" s="180">
        <v>10</v>
      </c>
      <c r="Y65" s="180">
        <v>80.400000000000006</v>
      </c>
      <c r="Z65" s="180">
        <v>464.04641000000004</v>
      </c>
      <c r="AA65" s="181">
        <v>5771.7215174129351</v>
      </c>
    </row>
    <row r="66" spans="1:27" s="102" customFormat="1" x14ac:dyDescent="0.25">
      <c r="A66" s="485"/>
      <c r="B66" s="149" t="s">
        <v>39</v>
      </c>
      <c r="C66" s="147"/>
      <c r="D66" s="136"/>
      <c r="E66" s="134" t="s">
        <v>40</v>
      </c>
      <c r="F66" s="139">
        <v>10</v>
      </c>
      <c r="G66" s="180">
        <v>80.400000000000006</v>
      </c>
      <c r="H66" s="180">
        <v>87.4</v>
      </c>
      <c r="I66" s="140">
        <v>5493.3789473684201</v>
      </c>
      <c r="S66" s="485"/>
      <c r="T66" s="190" t="s">
        <v>41</v>
      </c>
      <c r="U66" s="188"/>
      <c r="V66" s="177"/>
      <c r="W66" s="174" t="s">
        <v>42</v>
      </c>
      <c r="X66" s="178">
        <v>10</v>
      </c>
      <c r="Y66" s="178">
        <v>496.74</v>
      </c>
      <c r="Z66" s="178">
        <v>1857.2308160000002</v>
      </c>
      <c r="AA66" s="179">
        <v>3738.8388613761731</v>
      </c>
    </row>
    <row r="67" spans="1:27" s="102" customFormat="1" ht="28.5" x14ac:dyDescent="0.25">
      <c r="A67" s="485"/>
      <c r="B67" s="149" t="s">
        <v>41</v>
      </c>
      <c r="C67" s="147"/>
      <c r="D67" s="136"/>
      <c r="E67" s="134" t="s">
        <v>42</v>
      </c>
      <c r="F67" s="137">
        <v>9</v>
      </c>
      <c r="G67" s="178">
        <v>496.74</v>
      </c>
      <c r="H67" s="178">
        <v>436.24</v>
      </c>
      <c r="I67" s="138">
        <v>4013.4886255272327</v>
      </c>
      <c r="K67" s="194" t="s">
        <v>337</v>
      </c>
      <c r="S67" s="485"/>
      <c r="T67" s="191" t="s">
        <v>43</v>
      </c>
      <c r="U67" s="182"/>
      <c r="V67" s="182"/>
      <c r="W67" s="167"/>
      <c r="X67" s="184">
        <v>602</v>
      </c>
      <c r="Y67" s="184">
        <v>8273.1818000000003</v>
      </c>
      <c r="Z67" s="184">
        <v>18776.851475000003</v>
      </c>
      <c r="AA67" s="185">
        <v>2269.604600614482</v>
      </c>
    </row>
    <row r="68" spans="1:27" s="102" customFormat="1" ht="78.75" x14ac:dyDescent="0.25">
      <c r="A68" s="485"/>
      <c r="B68" s="150" t="s">
        <v>43</v>
      </c>
      <c r="C68" s="141"/>
      <c r="D68" s="141"/>
      <c r="E68" s="127"/>
      <c r="F68" s="143">
        <v>573</v>
      </c>
      <c r="G68" s="184">
        <v>8273.1818000000003</v>
      </c>
      <c r="H68" s="184">
        <v>7958.8013000000001</v>
      </c>
      <c r="I68" s="144">
        <v>2002.8179094005022</v>
      </c>
      <c r="K68" s="195" t="s">
        <v>338</v>
      </c>
      <c r="S68" s="486"/>
      <c r="T68" s="190" t="s">
        <v>44</v>
      </c>
      <c r="U68" s="188"/>
      <c r="V68" s="188"/>
      <c r="W68" s="174"/>
      <c r="X68" s="180">
        <v>190</v>
      </c>
      <c r="Y68" s="180">
        <v>6577.8440000000001</v>
      </c>
      <c r="Z68" s="180">
        <v>15018.527679000001</v>
      </c>
      <c r="AA68" s="181">
        <v>2283.1991271000043</v>
      </c>
    </row>
    <row r="69" spans="1:27" s="102" customFormat="1" x14ac:dyDescent="0.25">
      <c r="A69" s="486"/>
      <c r="B69" s="149" t="s">
        <v>44</v>
      </c>
      <c r="C69" s="147"/>
      <c r="D69" s="147"/>
      <c r="E69" s="134"/>
      <c r="F69" s="139">
        <v>174</v>
      </c>
      <c r="G69" s="180">
        <v>6577.8440000000001</v>
      </c>
      <c r="H69" s="180">
        <v>6266.6390000000001</v>
      </c>
      <c r="I69" s="140">
        <v>2131.8855437500069</v>
      </c>
      <c r="S69" s="484" t="s">
        <v>45</v>
      </c>
      <c r="T69" s="190" t="s">
        <v>46</v>
      </c>
      <c r="U69" s="188"/>
      <c r="V69" s="188"/>
      <c r="W69" s="175" t="s">
        <v>47</v>
      </c>
      <c r="X69" s="178">
        <v>351</v>
      </c>
      <c r="Y69" s="178">
        <v>1674.5375300000001</v>
      </c>
      <c r="Z69" s="178">
        <v>3150.1037699999997</v>
      </c>
      <c r="AA69" s="179">
        <v>1881.1783633180198</v>
      </c>
    </row>
    <row r="70" spans="1:27" s="102" customFormat="1" x14ac:dyDescent="0.25">
      <c r="A70" s="484" t="s">
        <v>45</v>
      </c>
      <c r="B70" s="149" t="s">
        <v>46</v>
      </c>
      <c r="C70" s="147"/>
      <c r="D70" s="147"/>
      <c r="E70" s="135" t="s">
        <v>47</v>
      </c>
      <c r="F70" s="137">
        <v>442</v>
      </c>
      <c r="G70" s="178">
        <v>1674.5375300000001</v>
      </c>
      <c r="H70" s="178">
        <v>2110.2745800000002</v>
      </c>
      <c r="I70" s="138">
        <v>1821.9690666984195</v>
      </c>
      <c r="S70" s="485"/>
      <c r="T70" s="190" t="s">
        <v>48</v>
      </c>
      <c r="U70" s="188"/>
      <c r="V70" s="188"/>
      <c r="W70" s="175" t="s">
        <v>47</v>
      </c>
      <c r="X70" s="180">
        <v>39798</v>
      </c>
      <c r="Y70" s="180">
        <v>446.97468199999992</v>
      </c>
      <c r="Z70" s="180">
        <v>295.35035599999998</v>
      </c>
      <c r="AA70" s="181">
        <v>660.77647771557679</v>
      </c>
    </row>
    <row r="71" spans="1:27" s="102" customFormat="1" x14ac:dyDescent="0.25">
      <c r="A71" s="485"/>
      <c r="B71" s="149" t="s">
        <v>48</v>
      </c>
      <c r="C71" s="147"/>
      <c r="D71" s="147"/>
      <c r="E71" s="135" t="s">
        <v>47</v>
      </c>
      <c r="F71" s="139">
        <v>50949</v>
      </c>
      <c r="G71" s="180">
        <v>446.97468199999992</v>
      </c>
      <c r="H71" s="180">
        <v>586.12438199999997</v>
      </c>
      <c r="I71" s="140">
        <v>819.63042274532097</v>
      </c>
      <c r="S71" s="485"/>
      <c r="T71" s="190" t="s">
        <v>49</v>
      </c>
      <c r="U71" s="188"/>
      <c r="V71" s="188"/>
      <c r="W71" s="175" t="s">
        <v>47</v>
      </c>
      <c r="X71" s="178">
        <v>2</v>
      </c>
      <c r="Y71" s="178">
        <v>0.92200000000000004</v>
      </c>
      <c r="Z71" s="178">
        <v>0.30578799999999995</v>
      </c>
      <c r="AA71" s="179">
        <v>331.65726681127978</v>
      </c>
    </row>
    <row r="72" spans="1:27" s="102" customFormat="1" x14ac:dyDescent="0.25">
      <c r="A72" s="485"/>
      <c r="B72" s="149" t="s">
        <v>49</v>
      </c>
      <c r="C72" s="147"/>
      <c r="D72" s="147"/>
      <c r="E72" s="135" t="s">
        <v>47</v>
      </c>
      <c r="F72" s="137">
        <v>2</v>
      </c>
      <c r="G72" s="178">
        <v>0.92200000000000004</v>
      </c>
      <c r="H72" s="178">
        <v>0.91500000000000004</v>
      </c>
      <c r="I72" s="138">
        <v>420.17267759562844</v>
      </c>
      <c r="S72" s="486"/>
      <c r="T72" s="191" t="s">
        <v>50</v>
      </c>
      <c r="U72" s="182"/>
      <c r="V72" s="182"/>
      <c r="W72" s="175" t="s">
        <v>47</v>
      </c>
      <c r="X72" s="186">
        <v>40151</v>
      </c>
      <c r="Y72" s="186">
        <v>2122.4342120000001</v>
      </c>
      <c r="Z72" s="186">
        <v>3445.7599139999998</v>
      </c>
      <c r="AA72" s="187">
        <v>1623.4943323652001</v>
      </c>
    </row>
    <row r="73" spans="1:27" x14ac:dyDescent="0.25">
      <c r="A73" s="486"/>
      <c r="B73" s="150" t="s">
        <v>50</v>
      </c>
      <c r="C73" s="141"/>
      <c r="D73" s="141"/>
      <c r="E73" s="135" t="s">
        <v>47</v>
      </c>
      <c r="F73" s="145">
        <v>51393</v>
      </c>
      <c r="G73" s="186">
        <v>2122.4342120000001</v>
      </c>
      <c r="H73" s="186">
        <v>2697.3139620000002</v>
      </c>
      <c r="I73" s="146">
        <v>1603.6860747173189</v>
      </c>
      <c r="S73" s="192" t="s">
        <v>51</v>
      </c>
      <c r="T73" s="192"/>
      <c r="U73" s="188"/>
      <c r="V73" s="188"/>
      <c r="W73" s="175" t="s">
        <v>52</v>
      </c>
      <c r="X73" s="189" t="s">
        <v>24</v>
      </c>
      <c r="Y73" s="189" t="s">
        <v>24</v>
      </c>
      <c r="Z73" s="178">
        <v>94.34898800000002</v>
      </c>
      <c r="AA73" s="179" t="s">
        <v>24</v>
      </c>
    </row>
    <row r="74" spans="1:27" x14ac:dyDescent="0.25">
      <c r="A74" s="151" t="s">
        <v>51</v>
      </c>
      <c r="B74" s="151"/>
      <c r="C74" s="147"/>
      <c r="D74" s="147"/>
      <c r="E74" s="135" t="s">
        <v>52</v>
      </c>
      <c r="F74" s="148" t="s">
        <v>24</v>
      </c>
      <c r="G74" s="189" t="s">
        <v>24</v>
      </c>
      <c r="H74" s="189" t="s">
        <v>24</v>
      </c>
      <c r="I74" s="138" t="s">
        <v>24</v>
      </c>
      <c r="S74" s="193" t="s">
        <v>53</v>
      </c>
      <c r="T74" s="193"/>
      <c r="U74" s="182"/>
      <c r="V74" s="182"/>
      <c r="W74" s="167"/>
      <c r="X74" s="186">
        <v>43635</v>
      </c>
      <c r="Y74" s="186">
        <v>23822.986782</v>
      </c>
      <c r="Z74" s="186">
        <v>68014.766820999997</v>
      </c>
      <c r="AA74" s="187">
        <v>2855.0058581399248</v>
      </c>
    </row>
    <row r="75" spans="1:27" x14ac:dyDescent="0.25">
      <c r="A75" s="152" t="s">
        <v>53</v>
      </c>
      <c r="B75" s="152"/>
      <c r="C75" s="141"/>
      <c r="D75" s="141"/>
      <c r="E75" s="127"/>
      <c r="F75" s="145">
        <v>54889</v>
      </c>
      <c r="G75" s="186">
        <v>23822.986782</v>
      </c>
      <c r="H75" s="186">
        <v>24224.112562000002</v>
      </c>
      <c r="I75" s="146">
        <v>2687.7807807967201</v>
      </c>
      <c r="S75" s="165"/>
      <c r="T75" s="165"/>
      <c r="U75" s="165"/>
      <c r="V75" s="165"/>
      <c r="W75" s="165"/>
      <c r="X75" s="176">
        <v>0</v>
      </c>
      <c r="Y75" s="176">
        <v>0</v>
      </c>
      <c r="Z75" s="176">
        <v>0</v>
      </c>
      <c r="AA75" s="176"/>
    </row>
    <row r="76" spans="1:27" x14ac:dyDescent="0.25">
      <c r="A76" s="153" t="s">
        <v>1063</v>
      </c>
      <c r="B76" s="125"/>
      <c r="C76" s="125"/>
      <c r="D76" s="125"/>
      <c r="E76" s="125"/>
      <c r="F76" s="125"/>
      <c r="G76" s="125"/>
      <c r="H76" s="125"/>
      <c r="I76" s="125"/>
      <c r="S76" s="154" t="s">
        <v>1073</v>
      </c>
      <c r="AA76" s="165"/>
    </row>
    <row r="77" spans="1:27" x14ac:dyDescent="0.25">
      <c r="A77" s="125"/>
      <c r="B77" s="125"/>
      <c r="C77" s="125"/>
      <c r="D77" s="125"/>
      <c r="E77" s="125"/>
      <c r="F77" s="125"/>
      <c r="G77" s="125"/>
      <c r="H77" s="125"/>
      <c r="AA77" s="165"/>
    </row>
    <row r="78" spans="1:27" ht="15.75" x14ac:dyDescent="0.25">
      <c r="A78" s="154"/>
      <c r="B78" s="154"/>
      <c r="C78" s="154"/>
      <c r="D78" s="156">
        <v>2013</v>
      </c>
      <c r="AA78" s="165"/>
    </row>
    <row r="79" spans="1:27" x14ac:dyDescent="0.25">
      <c r="A79" s="157" t="s">
        <v>271</v>
      </c>
      <c r="B79" s="159"/>
      <c r="C79" s="159"/>
      <c r="D79" s="159">
        <v>23592</v>
      </c>
      <c r="AA79" s="165"/>
    </row>
    <row r="80" spans="1:27" x14ac:dyDescent="0.25">
      <c r="A80" s="158" t="s">
        <v>272</v>
      </c>
      <c r="B80" s="160"/>
      <c r="C80" s="160"/>
      <c r="D80" s="160">
        <v>8171</v>
      </c>
      <c r="AA80" s="165"/>
    </row>
    <row r="81" spans="1:27" x14ac:dyDescent="0.25">
      <c r="A81" s="158" t="s">
        <v>1</v>
      </c>
      <c r="B81" s="160"/>
      <c r="C81" s="160"/>
      <c r="D81" s="160">
        <v>0</v>
      </c>
      <c r="AA81" s="165"/>
    </row>
    <row r="82" spans="1:27" x14ac:dyDescent="0.25">
      <c r="A82" s="158" t="s">
        <v>258</v>
      </c>
      <c r="B82" s="160"/>
      <c r="C82" s="160"/>
      <c r="D82" s="160">
        <v>13149</v>
      </c>
      <c r="AA82" s="165"/>
    </row>
    <row r="83" spans="1:27" x14ac:dyDescent="0.25">
      <c r="A83" s="158" t="s">
        <v>46</v>
      </c>
      <c r="B83" s="160"/>
      <c r="C83" s="160"/>
      <c r="D83" s="160">
        <v>1645</v>
      </c>
      <c r="AA83" s="165"/>
    </row>
    <row r="84" spans="1:27" x14ac:dyDescent="0.25">
      <c r="A84" s="158" t="s">
        <v>273</v>
      </c>
      <c r="B84" s="160"/>
      <c r="C84" s="160"/>
      <c r="D84" s="160">
        <v>626</v>
      </c>
      <c r="AA84" s="165"/>
    </row>
    <row r="85" spans="1:27" x14ac:dyDescent="0.25">
      <c r="A85" s="158" t="s">
        <v>274</v>
      </c>
      <c r="B85" s="160"/>
      <c r="C85" s="160"/>
      <c r="D85" s="160">
        <v>0</v>
      </c>
      <c r="AA85" s="165"/>
    </row>
    <row r="86" spans="1:27" x14ac:dyDescent="0.25">
      <c r="A86" s="158" t="s">
        <v>275</v>
      </c>
      <c r="B86" s="160"/>
      <c r="C86" s="160"/>
      <c r="D86" s="160">
        <v>1</v>
      </c>
      <c r="AA86" s="165"/>
    </row>
    <row r="87" spans="1:27" x14ac:dyDescent="0.25">
      <c r="A87" s="158" t="s">
        <v>276</v>
      </c>
      <c r="B87" s="160"/>
      <c r="C87" s="160"/>
      <c r="D87" s="160">
        <v>0</v>
      </c>
      <c r="AA87" s="165"/>
    </row>
    <row r="88" spans="1:27" x14ac:dyDescent="0.25">
      <c r="A88" s="158" t="s">
        <v>277</v>
      </c>
      <c r="B88" s="160"/>
      <c r="C88" s="160"/>
      <c r="D88" s="160">
        <v>0</v>
      </c>
      <c r="AA88" s="165"/>
    </row>
    <row r="89" spans="1:27" x14ac:dyDescent="0.25">
      <c r="A89" s="109" t="s">
        <v>1039</v>
      </c>
      <c r="B89" s="154"/>
      <c r="C89" s="154"/>
      <c r="D89" s="154"/>
      <c r="AA89" s="165"/>
    </row>
    <row r="90" spans="1:27" x14ac:dyDescent="0.25">
      <c r="AA90" s="165"/>
    </row>
    <row r="91" spans="1:27" x14ac:dyDescent="0.25">
      <c r="A91" s="265"/>
      <c r="B91" s="265"/>
      <c r="C91" s="265"/>
      <c r="D91" s="265"/>
      <c r="E91" s="265"/>
      <c r="F91" s="265"/>
      <c r="G91" s="265"/>
      <c r="H91" s="265"/>
      <c r="I91" s="265"/>
      <c r="J91" s="265"/>
      <c r="K91" s="265"/>
      <c r="S91" s="165"/>
      <c r="T91" s="165"/>
      <c r="U91" s="165"/>
      <c r="V91" s="165"/>
      <c r="W91" s="165"/>
      <c r="X91" s="165"/>
      <c r="Y91" s="165"/>
      <c r="Z91" s="165"/>
      <c r="AA91" s="165"/>
    </row>
    <row r="92" spans="1:27" ht="18.75" x14ac:dyDescent="0.3">
      <c r="A92" s="276" t="s">
        <v>1139</v>
      </c>
      <c r="B92" s="265"/>
      <c r="C92" s="265"/>
      <c r="D92" s="265"/>
      <c r="E92" s="265"/>
      <c r="F92" s="265"/>
      <c r="G92" s="265"/>
      <c r="H92" s="265"/>
      <c r="I92" s="265"/>
      <c r="J92" s="265"/>
      <c r="K92" s="265"/>
    </row>
    <row r="93" spans="1:27" ht="360.75" customHeight="1" x14ac:dyDescent="0.25">
      <c r="A93" s="480" t="s">
        <v>1147</v>
      </c>
      <c r="B93" s="480"/>
      <c r="C93" s="480"/>
      <c r="D93" s="480"/>
      <c r="E93" s="480"/>
      <c r="F93" s="480"/>
      <c r="G93" s="480"/>
      <c r="H93" s="265"/>
      <c r="I93" s="265"/>
      <c r="J93" s="265"/>
      <c r="K93" s="265"/>
    </row>
    <row r="94" spans="1:27" s="265" customFormat="1" x14ac:dyDescent="0.25">
      <c r="O94" s="165"/>
    </row>
    <row r="95" spans="1:27" s="265" customFormat="1" x14ac:dyDescent="0.25"/>
    <row r="96" spans="1:27" s="265" customFormat="1" x14ac:dyDescent="0.25"/>
    <row r="97" spans="1:11" s="265" customFormat="1" x14ac:dyDescent="0.25"/>
    <row r="98" spans="1:11" s="265" customFormat="1" x14ac:dyDescent="0.25"/>
    <row r="99" spans="1:11" s="265" customFormat="1" x14ac:dyDescent="0.25"/>
    <row r="100" spans="1:11" s="265" customFormat="1" ht="15.75" x14ac:dyDescent="0.25">
      <c r="A100" s="330" t="s">
        <v>1164</v>
      </c>
      <c r="B100" s="330"/>
      <c r="C100" s="330"/>
      <c r="D100" s="330"/>
      <c r="E100" s="330"/>
      <c r="F100" s="330"/>
      <c r="G100" s="330"/>
      <c r="H100" s="330"/>
      <c r="I100" s="330"/>
      <c r="J100" s="330"/>
      <c r="K100" s="330"/>
    </row>
    <row r="101" spans="1:11" s="265" customFormat="1" x14ac:dyDescent="0.25">
      <c r="A101" s="331"/>
      <c r="B101" s="331"/>
      <c r="C101" s="331"/>
      <c r="D101" s="331"/>
      <c r="E101" s="331"/>
      <c r="F101" s="331"/>
      <c r="G101" s="331"/>
      <c r="H101" s="331"/>
      <c r="I101" s="331"/>
      <c r="J101" s="331"/>
      <c r="K101" s="331"/>
    </row>
    <row r="102" spans="1:11" s="265" customFormat="1" x14ac:dyDescent="0.25">
      <c r="A102" s="332" t="s">
        <v>1165</v>
      </c>
      <c r="B102" s="333" t="s">
        <v>1166</v>
      </c>
      <c r="C102" s="331"/>
      <c r="D102" s="331"/>
      <c r="E102" s="331"/>
      <c r="F102" s="331"/>
      <c r="G102" s="331"/>
      <c r="H102" s="331"/>
      <c r="I102" s="331"/>
      <c r="J102" s="331"/>
      <c r="K102" s="331"/>
    </row>
    <row r="103" spans="1:11" s="265" customFormat="1" x14ac:dyDescent="0.25">
      <c r="A103" s="332" t="s">
        <v>1167</v>
      </c>
      <c r="B103" s="333">
        <v>100</v>
      </c>
      <c r="C103" s="331"/>
      <c r="D103" s="331"/>
      <c r="E103" s="331"/>
      <c r="F103" s="331"/>
      <c r="G103" s="331"/>
      <c r="H103" s="331"/>
      <c r="I103" s="331"/>
      <c r="J103" s="331"/>
      <c r="K103" s="331"/>
    </row>
    <row r="104" spans="1:11" s="265" customFormat="1" x14ac:dyDescent="0.25">
      <c r="A104" s="332" t="s">
        <v>1168</v>
      </c>
      <c r="B104" s="333" t="s">
        <v>1169</v>
      </c>
      <c r="C104" s="331"/>
      <c r="D104" s="331"/>
      <c r="E104" s="331"/>
      <c r="F104" s="331"/>
      <c r="G104" s="331"/>
      <c r="H104" s="331"/>
      <c r="I104" s="331"/>
      <c r="J104" s="331"/>
      <c r="K104" s="331"/>
    </row>
    <row r="105" spans="1:11" s="265" customFormat="1" x14ac:dyDescent="0.25">
      <c r="A105" s="332" t="s">
        <v>1170</v>
      </c>
      <c r="B105" s="333" t="s">
        <v>1171</v>
      </c>
      <c r="C105" s="331"/>
      <c r="D105" s="331"/>
      <c r="E105" s="331"/>
      <c r="F105" s="331"/>
      <c r="G105" s="331"/>
      <c r="H105" s="331"/>
      <c r="I105" s="331"/>
      <c r="J105" s="331"/>
      <c r="K105" s="331"/>
    </row>
    <row r="106" spans="1:11" s="265" customFormat="1" x14ac:dyDescent="0.25">
      <c r="A106" s="332" t="s">
        <v>1172</v>
      </c>
      <c r="B106" s="333" t="s">
        <v>1173</v>
      </c>
      <c r="C106" s="331"/>
      <c r="D106" s="331"/>
      <c r="E106" s="331"/>
      <c r="F106" s="331"/>
      <c r="G106" s="331"/>
      <c r="H106" s="331"/>
      <c r="I106" s="331"/>
      <c r="J106" s="331"/>
      <c r="K106" s="331"/>
    </row>
    <row r="107" spans="1:11" s="265" customFormat="1" x14ac:dyDescent="0.25">
      <c r="A107" s="331"/>
      <c r="B107" s="331"/>
      <c r="C107" s="331"/>
      <c r="D107" s="331"/>
      <c r="E107" s="331"/>
      <c r="F107" s="331"/>
      <c r="G107" s="331"/>
      <c r="H107" s="331"/>
      <c r="I107" s="331"/>
      <c r="J107" s="331"/>
      <c r="K107" s="331"/>
    </row>
    <row r="108" spans="1:11" s="265" customFormat="1" x14ac:dyDescent="0.25">
      <c r="A108" s="331"/>
      <c r="B108" s="331"/>
      <c r="C108" s="331"/>
      <c r="D108" s="331"/>
      <c r="E108" s="331"/>
      <c r="F108" s="331"/>
      <c r="G108" s="331"/>
      <c r="H108" s="331"/>
      <c r="I108" s="331"/>
      <c r="J108" s="331"/>
      <c r="K108" s="331"/>
    </row>
    <row r="109" spans="1:11" s="265" customFormat="1" x14ac:dyDescent="0.25">
      <c r="A109" s="340" t="s">
        <v>1174</v>
      </c>
      <c r="B109" s="334"/>
      <c r="C109" s="334"/>
      <c r="D109" s="334"/>
      <c r="E109" s="334"/>
      <c r="F109" s="334"/>
      <c r="G109" s="334"/>
      <c r="H109" s="334"/>
      <c r="I109" s="334"/>
      <c r="J109" s="334"/>
      <c r="K109" s="334"/>
    </row>
    <row r="110" spans="1:11" s="265" customFormat="1" x14ac:dyDescent="0.25">
      <c r="A110" s="331"/>
      <c r="B110" s="331"/>
      <c r="C110" s="331"/>
      <c r="D110" s="331"/>
      <c r="E110" s="331"/>
      <c r="F110" s="331"/>
      <c r="G110" s="331"/>
      <c r="H110" s="331"/>
      <c r="I110" s="331"/>
      <c r="J110" s="331"/>
      <c r="K110" s="331"/>
    </row>
    <row r="111" spans="1:11" s="265" customFormat="1" x14ac:dyDescent="0.25">
      <c r="A111" s="335"/>
      <c r="B111" s="335">
        <v>2014</v>
      </c>
      <c r="C111" s="335"/>
      <c r="D111" s="335">
        <v>2015</v>
      </c>
      <c r="E111" s="335"/>
      <c r="F111" s="335">
        <v>2016</v>
      </c>
      <c r="G111" s="335"/>
      <c r="H111" s="335">
        <v>2020</v>
      </c>
      <c r="I111" s="335"/>
      <c r="J111" s="335">
        <v>2025</v>
      </c>
      <c r="K111" s="335"/>
    </row>
    <row r="112" spans="1:11" s="265" customFormat="1" x14ac:dyDescent="0.25">
      <c r="A112" s="335" t="s">
        <v>1175</v>
      </c>
      <c r="B112" s="335" t="s">
        <v>1176</v>
      </c>
      <c r="C112" s="335" t="s">
        <v>1177</v>
      </c>
      <c r="D112" s="335" t="s">
        <v>1178</v>
      </c>
      <c r="E112" s="335" t="s">
        <v>1179</v>
      </c>
      <c r="F112" s="335" t="s">
        <v>1180</v>
      </c>
      <c r="G112" s="335" t="s">
        <v>1181</v>
      </c>
      <c r="H112" s="335" t="s">
        <v>1182</v>
      </c>
      <c r="I112" s="335" t="s">
        <v>1183</v>
      </c>
      <c r="J112" s="335" t="s">
        <v>1184</v>
      </c>
      <c r="K112" s="335" t="s">
        <v>1185</v>
      </c>
    </row>
    <row r="113" spans="1:11" s="265" customFormat="1" x14ac:dyDescent="0.25">
      <c r="A113" s="327" t="s">
        <v>1186</v>
      </c>
      <c r="B113" s="337">
        <v>0</v>
      </c>
      <c r="C113" s="328">
        <v>0</v>
      </c>
      <c r="D113" s="328">
        <v>0</v>
      </c>
      <c r="E113" s="328">
        <v>0</v>
      </c>
      <c r="F113" s="328">
        <v>0</v>
      </c>
      <c r="G113" s="328">
        <v>0</v>
      </c>
      <c r="H113" s="328">
        <v>0</v>
      </c>
      <c r="I113" s="328">
        <v>0</v>
      </c>
      <c r="J113" s="328">
        <v>0</v>
      </c>
      <c r="K113" s="328">
        <v>0</v>
      </c>
    </row>
    <row r="114" spans="1:11" s="265" customFormat="1" x14ac:dyDescent="0.25">
      <c r="A114" s="327" t="s">
        <v>1187</v>
      </c>
      <c r="B114" s="338">
        <v>7.8</v>
      </c>
      <c r="C114" s="329">
        <v>7.8</v>
      </c>
      <c r="D114" s="329">
        <v>7.8</v>
      </c>
      <c r="E114" s="329">
        <v>7.8</v>
      </c>
      <c r="F114" s="329">
        <v>7.8</v>
      </c>
      <c r="G114" s="329">
        <v>7.8</v>
      </c>
      <c r="H114" s="329">
        <v>7.8</v>
      </c>
      <c r="I114" s="329">
        <v>7.8</v>
      </c>
      <c r="J114" s="329">
        <v>7.8</v>
      </c>
      <c r="K114" s="329">
        <v>7.8</v>
      </c>
    </row>
    <row r="115" spans="1:11" s="265" customFormat="1" x14ac:dyDescent="0.25">
      <c r="A115" s="327" t="s">
        <v>1188</v>
      </c>
      <c r="B115" s="337">
        <v>0</v>
      </c>
      <c r="C115" s="328">
        <v>0</v>
      </c>
      <c r="D115" s="328">
        <v>0</v>
      </c>
      <c r="E115" s="328">
        <v>0</v>
      </c>
      <c r="F115" s="328">
        <v>0</v>
      </c>
      <c r="G115" s="328">
        <v>0</v>
      </c>
      <c r="H115" s="328">
        <v>0</v>
      </c>
      <c r="I115" s="328">
        <v>0</v>
      </c>
      <c r="J115" s="328">
        <v>0</v>
      </c>
      <c r="K115" s="328">
        <v>0</v>
      </c>
    </row>
    <row r="116" spans="1:11" s="265" customFormat="1" x14ac:dyDescent="0.25">
      <c r="A116" s="327" t="s">
        <v>1189</v>
      </c>
      <c r="B116" s="337">
        <v>0</v>
      </c>
      <c r="C116" s="328">
        <v>0</v>
      </c>
      <c r="D116" s="328">
        <v>0</v>
      </c>
      <c r="E116" s="328">
        <v>0</v>
      </c>
      <c r="F116" s="328">
        <v>0</v>
      </c>
      <c r="G116" s="328">
        <v>0</v>
      </c>
      <c r="H116" s="328">
        <v>0</v>
      </c>
      <c r="I116" s="328">
        <v>0</v>
      </c>
      <c r="J116" s="328">
        <v>0</v>
      </c>
      <c r="K116" s="328">
        <v>0</v>
      </c>
    </row>
    <row r="117" spans="1:11" s="265" customFormat="1" x14ac:dyDescent="0.25">
      <c r="A117" s="327" t="s">
        <v>391</v>
      </c>
      <c r="B117" s="337">
        <v>0</v>
      </c>
      <c r="C117" s="328">
        <v>0</v>
      </c>
      <c r="D117" s="328">
        <v>0</v>
      </c>
      <c r="E117" s="328">
        <v>0</v>
      </c>
      <c r="F117" s="328">
        <v>0</v>
      </c>
      <c r="G117" s="328">
        <v>0</v>
      </c>
      <c r="H117" s="328">
        <v>0</v>
      </c>
      <c r="I117" s="328">
        <v>0</v>
      </c>
      <c r="J117" s="328">
        <v>0</v>
      </c>
      <c r="K117" s="328">
        <v>0</v>
      </c>
    </row>
    <row r="118" spans="1:11" s="265" customFormat="1" x14ac:dyDescent="0.25">
      <c r="A118" s="327" t="s">
        <v>1190</v>
      </c>
      <c r="B118" s="337">
        <v>0</v>
      </c>
      <c r="C118" s="328">
        <v>0</v>
      </c>
      <c r="D118" s="328">
        <v>0</v>
      </c>
      <c r="E118" s="328">
        <v>0</v>
      </c>
      <c r="F118" s="328">
        <v>0</v>
      </c>
      <c r="G118" s="328">
        <v>0</v>
      </c>
      <c r="H118" s="328">
        <v>0</v>
      </c>
      <c r="I118" s="328">
        <v>0</v>
      </c>
      <c r="J118" s="328">
        <v>0</v>
      </c>
      <c r="K118" s="328">
        <v>0</v>
      </c>
    </row>
    <row r="119" spans="1:11" s="265" customFormat="1" x14ac:dyDescent="0.25">
      <c r="A119" s="327" t="s">
        <v>1191</v>
      </c>
      <c r="B119" s="337">
        <v>0</v>
      </c>
      <c r="C119" s="328">
        <v>0</v>
      </c>
      <c r="D119" s="328">
        <v>0</v>
      </c>
      <c r="E119" s="328">
        <v>0</v>
      </c>
      <c r="F119" s="328">
        <v>0</v>
      </c>
      <c r="G119" s="328">
        <v>0</v>
      </c>
      <c r="H119" s="328">
        <v>0</v>
      </c>
      <c r="I119" s="328">
        <v>0</v>
      </c>
      <c r="J119" s="328">
        <v>0</v>
      </c>
      <c r="K119" s="328">
        <v>0</v>
      </c>
    </row>
    <row r="120" spans="1:11" s="265" customFormat="1" ht="25.5" x14ac:dyDescent="0.25">
      <c r="A120" s="327" t="s">
        <v>1192</v>
      </c>
      <c r="B120" s="329">
        <v>2.8</v>
      </c>
      <c r="C120" s="329">
        <v>2.8</v>
      </c>
      <c r="D120" s="329">
        <v>3.7</v>
      </c>
      <c r="E120" s="329">
        <v>3.7</v>
      </c>
      <c r="F120" s="329">
        <v>4.5</v>
      </c>
      <c r="G120" s="329">
        <v>4.5</v>
      </c>
      <c r="H120" s="329">
        <v>5.9</v>
      </c>
      <c r="I120" s="329">
        <v>5.9</v>
      </c>
      <c r="J120" s="329">
        <v>7.8</v>
      </c>
      <c r="K120" s="329">
        <v>7.8</v>
      </c>
    </row>
    <row r="121" spans="1:11" s="265" customFormat="1" x14ac:dyDescent="0.25">
      <c r="A121" s="327" t="s">
        <v>46</v>
      </c>
      <c r="B121" s="329">
        <v>1.9</v>
      </c>
      <c r="C121" s="329">
        <v>1.9</v>
      </c>
      <c r="D121" s="329">
        <v>2.7</v>
      </c>
      <c r="E121" s="329">
        <v>2.7</v>
      </c>
      <c r="F121" s="329">
        <v>3.4</v>
      </c>
      <c r="G121" s="329">
        <v>3.4</v>
      </c>
      <c r="H121" s="329">
        <v>4.2</v>
      </c>
      <c r="I121" s="329">
        <v>4.2</v>
      </c>
      <c r="J121" s="329">
        <v>5.5</v>
      </c>
      <c r="K121" s="329">
        <v>5.5</v>
      </c>
    </row>
    <row r="122" spans="1:11" s="265" customFormat="1" x14ac:dyDescent="0.25">
      <c r="A122" s="327" t="s">
        <v>1193</v>
      </c>
      <c r="B122" s="329">
        <v>1.9</v>
      </c>
      <c r="C122" s="329">
        <v>1.9</v>
      </c>
      <c r="D122" s="329">
        <v>2.7</v>
      </c>
      <c r="E122" s="329">
        <v>2.7</v>
      </c>
      <c r="F122" s="329">
        <v>3.4</v>
      </c>
      <c r="G122" s="329">
        <v>3.4</v>
      </c>
      <c r="H122" s="329">
        <v>4.2</v>
      </c>
      <c r="I122" s="329">
        <v>4.2</v>
      </c>
      <c r="J122" s="329">
        <v>5.5</v>
      </c>
      <c r="K122" s="329">
        <v>5.5</v>
      </c>
    </row>
    <row r="123" spans="1:11" s="265" customFormat="1" x14ac:dyDescent="0.25">
      <c r="A123" s="327" t="s">
        <v>1194</v>
      </c>
      <c r="B123" s="328">
        <v>0</v>
      </c>
      <c r="C123" s="328">
        <v>0</v>
      </c>
      <c r="D123" s="328">
        <v>0</v>
      </c>
      <c r="E123" s="328">
        <v>0</v>
      </c>
      <c r="F123" s="328">
        <v>0</v>
      </c>
      <c r="G123" s="328">
        <v>0</v>
      </c>
      <c r="H123" s="328">
        <v>0</v>
      </c>
      <c r="I123" s="328">
        <v>0</v>
      </c>
      <c r="J123" s="328">
        <v>0</v>
      </c>
      <c r="K123" s="328">
        <v>0</v>
      </c>
    </row>
    <row r="124" spans="1:11" s="265" customFormat="1" x14ac:dyDescent="0.25">
      <c r="A124" s="327" t="s">
        <v>2</v>
      </c>
      <c r="B124" s="329">
        <v>0.4</v>
      </c>
      <c r="C124" s="329">
        <v>0.4</v>
      </c>
      <c r="D124" s="329">
        <v>0.6</v>
      </c>
      <c r="E124" s="329">
        <v>0.6</v>
      </c>
      <c r="F124" s="329">
        <v>0.7</v>
      </c>
      <c r="G124" s="329">
        <v>0.7</v>
      </c>
      <c r="H124" s="329">
        <v>1.2</v>
      </c>
      <c r="I124" s="329">
        <v>1.2</v>
      </c>
      <c r="J124" s="329">
        <v>1.9</v>
      </c>
      <c r="K124" s="329">
        <v>1.9</v>
      </c>
    </row>
    <row r="125" spans="1:11" s="265" customFormat="1" x14ac:dyDescent="0.25">
      <c r="A125" s="327" t="s">
        <v>0</v>
      </c>
      <c r="B125" s="329">
        <v>0.4</v>
      </c>
      <c r="C125" s="329">
        <v>0.4</v>
      </c>
      <c r="D125" s="329">
        <v>0.4</v>
      </c>
      <c r="E125" s="329">
        <v>0.4</v>
      </c>
      <c r="F125" s="329">
        <v>0.4</v>
      </c>
      <c r="G125" s="329">
        <v>0.4</v>
      </c>
      <c r="H125" s="329">
        <v>0.4</v>
      </c>
      <c r="I125" s="329">
        <v>0.4</v>
      </c>
      <c r="J125" s="329">
        <v>0.4</v>
      </c>
      <c r="K125" s="329">
        <v>0.4</v>
      </c>
    </row>
    <row r="126" spans="1:11" s="265" customFormat="1" x14ac:dyDescent="0.25">
      <c r="A126" s="327" t="s">
        <v>1195</v>
      </c>
      <c r="B126" s="329">
        <v>13.8</v>
      </c>
      <c r="C126" s="329">
        <v>13.8</v>
      </c>
      <c r="D126" s="329">
        <v>13.9</v>
      </c>
      <c r="E126" s="329">
        <v>13.9</v>
      </c>
      <c r="F126" s="329">
        <v>13.9</v>
      </c>
      <c r="G126" s="329">
        <v>13.9</v>
      </c>
      <c r="H126" s="329">
        <v>15.3</v>
      </c>
      <c r="I126" s="329">
        <v>15.3</v>
      </c>
      <c r="J126" s="329">
        <v>18.899999999999999</v>
      </c>
      <c r="K126" s="329">
        <v>18.899999999999999</v>
      </c>
    </row>
    <row r="127" spans="1:11" s="265" customFormat="1" ht="25.5" x14ac:dyDescent="0.25">
      <c r="A127" s="327" t="s">
        <v>1196</v>
      </c>
      <c r="B127" s="329">
        <v>13.8</v>
      </c>
      <c r="C127" s="329">
        <v>13.8</v>
      </c>
      <c r="D127" s="329">
        <v>13.9</v>
      </c>
      <c r="E127" s="329">
        <v>13.9</v>
      </c>
      <c r="F127" s="329">
        <v>13.9</v>
      </c>
      <c r="G127" s="329">
        <v>13.9</v>
      </c>
      <c r="H127" s="329">
        <v>15.3</v>
      </c>
      <c r="I127" s="329">
        <v>15.3</v>
      </c>
      <c r="J127" s="329">
        <v>18.899999999999999</v>
      </c>
      <c r="K127" s="329">
        <v>18.899999999999999</v>
      </c>
    </row>
    <row r="128" spans="1:11" s="265" customFormat="1" ht="25.5" x14ac:dyDescent="0.25">
      <c r="A128" s="327" t="s">
        <v>1197</v>
      </c>
      <c r="B128" s="327"/>
      <c r="C128" s="327"/>
      <c r="D128" s="327"/>
      <c r="E128" s="327"/>
      <c r="F128" s="327"/>
      <c r="G128" s="327"/>
      <c r="H128" s="327"/>
      <c r="I128" s="327"/>
      <c r="J128" s="327"/>
      <c r="K128" s="327"/>
    </row>
    <row r="129" spans="1:11" s="265" customFormat="1" x14ac:dyDescent="0.25">
      <c r="A129" s="327" t="s">
        <v>1198</v>
      </c>
      <c r="B129" s="329">
        <v>24.4</v>
      </c>
      <c r="C129" s="329">
        <v>24.4</v>
      </c>
      <c r="D129" s="329">
        <v>25.4</v>
      </c>
      <c r="E129" s="329">
        <v>25.4</v>
      </c>
      <c r="F129" s="329">
        <v>26.2</v>
      </c>
      <c r="G129" s="329">
        <v>26.2</v>
      </c>
      <c r="H129" s="328">
        <v>29</v>
      </c>
      <c r="I129" s="328">
        <v>29</v>
      </c>
      <c r="J129" s="329">
        <v>34.5</v>
      </c>
      <c r="K129" s="329">
        <v>34.5</v>
      </c>
    </row>
    <row r="130" spans="1:11" s="265" customFormat="1" x14ac:dyDescent="0.25">
      <c r="A130" s="327" t="s">
        <v>1199</v>
      </c>
      <c r="B130" s="329">
        <v>4.5999999999999996</v>
      </c>
      <c r="C130" s="329">
        <v>3.7</v>
      </c>
      <c r="D130" s="329">
        <v>5.5</v>
      </c>
      <c r="E130" s="329">
        <v>4.5999999999999996</v>
      </c>
      <c r="F130" s="329">
        <v>6.4</v>
      </c>
      <c r="G130" s="329">
        <v>5.4</v>
      </c>
      <c r="H130" s="329">
        <v>7.7</v>
      </c>
      <c r="I130" s="329">
        <v>6.8</v>
      </c>
      <c r="J130" s="329">
        <v>9.6999999999999993</v>
      </c>
      <c r="K130" s="329">
        <v>8.6999999999999993</v>
      </c>
    </row>
    <row r="131" spans="1:11" s="265" customFormat="1" x14ac:dyDescent="0.25">
      <c r="A131" s="327" t="s">
        <v>1200</v>
      </c>
      <c r="B131" s="328">
        <v>1</v>
      </c>
      <c r="C131" s="329">
        <v>2.5</v>
      </c>
      <c r="D131" s="328">
        <v>1</v>
      </c>
      <c r="E131" s="329">
        <v>2.5</v>
      </c>
      <c r="F131" s="328">
        <v>1</v>
      </c>
      <c r="G131" s="329">
        <v>2.5</v>
      </c>
      <c r="H131" s="328">
        <v>1</v>
      </c>
      <c r="I131" s="329">
        <v>2.5</v>
      </c>
      <c r="J131" s="328">
        <v>1</v>
      </c>
      <c r="K131" s="329">
        <v>2.5</v>
      </c>
    </row>
    <row r="132" spans="1:11" s="265" customFormat="1" x14ac:dyDescent="0.25">
      <c r="A132" s="327" t="s">
        <v>1201</v>
      </c>
      <c r="B132" s="328">
        <v>1</v>
      </c>
      <c r="C132" s="329">
        <v>2.4</v>
      </c>
      <c r="D132" s="328">
        <v>1</v>
      </c>
      <c r="E132" s="329">
        <v>2.4</v>
      </c>
      <c r="F132" s="328">
        <v>1</v>
      </c>
      <c r="G132" s="329">
        <v>2.4</v>
      </c>
      <c r="H132" s="328">
        <v>1</v>
      </c>
      <c r="I132" s="329">
        <v>2.4</v>
      </c>
      <c r="J132" s="328">
        <v>1</v>
      </c>
      <c r="K132" s="329">
        <v>2.4</v>
      </c>
    </row>
    <row r="133" spans="1:11" s="265" customFormat="1" x14ac:dyDescent="0.25">
      <c r="A133" s="327" t="s">
        <v>1202</v>
      </c>
      <c r="B133" s="329">
        <v>0.7</v>
      </c>
      <c r="C133" s="329">
        <v>0.7</v>
      </c>
      <c r="D133" s="329">
        <v>0.7</v>
      </c>
      <c r="E133" s="329">
        <v>0.7</v>
      </c>
      <c r="F133" s="329">
        <v>0.7</v>
      </c>
      <c r="G133" s="329">
        <v>0.7</v>
      </c>
      <c r="H133" s="329">
        <v>0.7</v>
      </c>
      <c r="I133" s="329">
        <v>0.7</v>
      </c>
      <c r="J133" s="329">
        <v>0.7</v>
      </c>
      <c r="K133" s="329">
        <v>0.7</v>
      </c>
    </row>
    <row r="134" spans="1:11" s="265" customFormat="1" x14ac:dyDescent="0.25">
      <c r="A134" s="327" t="s">
        <v>1203</v>
      </c>
      <c r="B134" s="329">
        <v>7.3</v>
      </c>
      <c r="C134" s="329">
        <v>9.3000000000000007</v>
      </c>
      <c r="D134" s="329">
        <v>8.1999999999999993</v>
      </c>
      <c r="E134" s="329">
        <v>10.199999999999999</v>
      </c>
      <c r="F134" s="329">
        <v>9.1</v>
      </c>
      <c r="G134" s="328">
        <v>11</v>
      </c>
      <c r="H134" s="329">
        <v>10.4</v>
      </c>
      <c r="I134" s="329">
        <v>12.4</v>
      </c>
      <c r="J134" s="329">
        <v>12.4</v>
      </c>
      <c r="K134" s="329">
        <v>14.3</v>
      </c>
    </row>
    <row r="135" spans="1:11" s="265" customFormat="1" x14ac:dyDescent="0.25">
      <c r="A135" s="327" t="s">
        <v>1204</v>
      </c>
      <c r="B135" s="329">
        <v>17.100000000000001</v>
      </c>
      <c r="C135" s="329">
        <v>15.1</v>
      </c>
      <c r="D135" s="329">
        <v>17.2</v>
      </c>
      <c r="E135" s="329">
        <v>15.2</v>
      </c>
      <c r="F135" s="329">
        <v>17.100000000000001</v>
      </c>
      <c r="G135" s="329">
        <v>15.2</v>
      </c>
      <c r="H135" s="329">
        <v>18.600000000000001</v>
      </c>
      <c r="I135" s="329">
        <v>16.600000000000001</v>
      </c>
      <c r="J135" s="329">
        <v>22.1</v>
      </c>
      <c r="K135" s="329">
        <v>20.2</v>
      </c>
    </row>
    <row r="136" spans="1:11" s="265" customFormat="1" x14ac:dyDescent="0.25">
      <c r="A136" s="327" t="s">
        <v>1205</v>
      </c>
      <c r="B136" s="329">
        <v>10.7</v>
      </c>
      <c r="C136" s="329">
        <v>9.4</v>
      </c>
      <c r="D136" s="329">
        <v>10.8</v>
      </c>
      <c r="E136" s="329">
        <v>9.5</v>
      </c>
      <c r="F136" s="328">
        <v>11</v>
      </c>
      <c r="G136" s="329">
        <v>9.6999999999999993</v>
      </c>
      <c r="H136" s="329">
        <v>11.9</v>
      </c>
      <c r="I136" s="329">
        <v>10.4</v>
      </c>
      <c r="J136" s="328">
        <v>13</v>
      </c>
      <c r="K136" s="329">
        <v>11.4</v>
      </c>
    </row>
    <row r="137" spans="1:11" s="265" customFormat="1" x14ac:dyDescent="0.25">
      <c r="A137" s="327" t="s">
        <v>1206</v>
      </c>
      <c r="B137" s="327"/>
      <c r="C137" s="327"/>
      <c r="D137" s="327"/>
      <c r="E137" s="327"/>
      <c r="F137" s="327"/>
      <c r="G137" s="327"/>
      <c r="H137" s="327"/>
      <c r="I137" s="327"/>
      <c r="J137" s="327"/>
      <c r="K137" s="327"/>
    </row>
    <row r="138" spans="1:11" s="265" customFormat="1" x14ac:dyDescent="0.25">
      <c r="A138" s="327" t="s">
        <v>1207</v>
      </c>
      <c r="B138" s="329">
        <v>6.4</v>
      </c>
      <c r="C138" s="329">
        <v>5.7</v>
      </c>
      <c r="D138" s="329">
        <v>6.4</v>
      </c>
      <c r="E138" s="329">
        <v>5.7</v>
      </c>
      <c r="F138" s="329">
        <v>6.1</v>
      </c>
      <c r="G138" s="329">
        <v>5.5</v>
      </c>
      <c r="H138" s="329">
        <v>6.7</v>
      </c>
      <c r="I138" s="329">
        <v>6.2</v>
      </c>
      <c r="J138" s="329">
        <v>9.1</v>
      </c>
      <c r="K138" s="329">
        <v>8.8000000000000007</v>
      </c>
    </row>
    <row r="139" spans="1:11" x14ac:dyDescent="0.25">
      <c r="A139" s="327" t="s">
        <v>1208</v>
      </c>
      <c r="B139" s="329">
        <v>1.2</v>
      </c>
      <c r="C139" s="329">
        <v>1.2</v>
      </c>
      <c r="D139" s="329">
        <v>1.3</v>
      </c>
      <c r="E139" s="329">
        <v>1.3</v>
      </c>
      <c r="F139" s="329">
        <v>1.3</v>
      </c>
      <c r="G139" s="329">
        <v>1.3</v>
      </c>
      <c r="H139" s="329">
        <v>1.4</v>
      </c>
      <c r="I139" s="329">
        <v>1.4</v>
      </c>
      <c r="J139" s="329">
        <v>1.7</v>
      </c>
      <c r="K139" s="329">
        <v>1.7</v>
      </c>
    </row>
    <row r="140" spans="1:11" ht="25.5" x14ac:dyDescent="0.25">
      <c r="A140" s="327" t="s">
        <v>1209</v>
      </c>
      <c r="B140" s="329">
        <v>1.4</v>
      </c>
      <c r="C140" s="329">
        <v>1.1000000000000001</v>
      </c>
      <c r="D140" s="329">
        <v>1.4</v>
      </c>
      <c r="E140" s="329">
        <v>1.1000000000000001</v>
      </c>
      <c r="F140" s="329">
        <v>1.4</v>
      </c>
      <c r="G140" s="329">
        <v>1.1000000000000001</v>
      </c>
      <c r="H140" s="329">
        <v>1.5</v>
      </c>
      <c r="I140" s="329">
        <v>1.2</v>
      </c>
      <c r="J140" s="329">
        <v>1.7</v>
      </c>
      <c r="K140" s="329">
        <v>1.3</v>
      </c>
    </row>
    <row r="141" spans="1:11" x14ac:dyDescent="0.25">
      <c r="A141" s="327" t="s">
        <v>1210</v>
      </c>
      <c r="B141" s="329">
        <v>2.6</v>
      </c>
      <c r="C141" s="329">
        <v>2.2999999999999998</v>
      </c>
      <c r="D141" s="329">
        <v>2.7</v>
      </c>
      <c r="E141" s="329">
        <v>2.4</v>
      </c>
      <c r="F141" s="329">
        <v>2.7</v>
      </c>
      <c r="G141" s="329">
        <v>2.4</v>
      </c>
      <c r="H141" s="329">
        <v>2.9</v>
      </c>
      <c r="I141" s="329">
        <v>2.6</v>
      </c>
      <c r="J141" s="329">
        <v>3.4</v>
      </c>
      <c r="K141" s="328">
        <v>3</v>
      </c>
    </row>
    <row r="142" spans="1:11" x14ac:dyDescent="0.25">
      <c r="A142" s="327" t="s">
        <v>1211</v>
      </c>
      <c r="B142" s="327"/>
      <c r="C142" s="327"/>
      <c r="D142" s="327"/>
      <c r="E142" s="327"/>
      <c r="F142" s="327"/>
      <c r="G142" s="327"/>
      <c r="H142" s="327"/>
      <c r="I142" s="327"/>
      <c r="J142" s="327"/>
      <c r="K142" s="327"/>
    </row>
    <row r="143" spans="1:11" x14ac:dyDescent="0.25">
      <c r="A143" s="327" t="s">
        <v>1212</v>
      </c>
      <c r="B143" s="327"/>
      <c r="C143" s="327"/>
      <c r="D143" s="327"/>
      <c r="E143" s="327"/>
      <c r="F143" s="327"/>
      <c r="G143" s="327"/>
      <c r="H143" s="327"/>
      <c r="I143" s="327"/>
      <c r="J143" s="327"/>
      <c r="K143" s="327"/>
    </row>
    <row r="150" spans="1:11" ht="15.75" x14ac:dyDescent="0.25">
      <c r="A150" s="330" t="s">
        <v>1214</v>
      </c>
      <c r="B150" s="330"/>
      <c r="C150" s="330"/>
      <c r="D150" s="330"/>
      <c r="E150" s="330"/>
      <c r="F150" s="330"/>
      <c r="G150" s="330"/>
      <c r="H150" s="330"/>
      <c r="I150" s="330"/>
      <c r="J150" s="330"/>
      <c r="K150" s="330"/>
    </row>
    <row r="151" spans="1:11" x14ac:dyDescent="0.25">
      <c r="A151" s="331"/>
      <c r="B151" s="331"/>
      <c r="C151" s="331"/>
      <c r="D151" s="331"/>
      <c r="E151" s="331"/>
      <c r="F151" s="331"/>
      <c r="G151" s="331"/>
      <c r="H151" s="331"/>
      <c r="I151" s="331"/>
      <c r="J151" s="331"/>
      <c r="K151" s="331"/>
    </row>
    <row r="152" spans="1:11" x14ac:dyDescent="0.25">
      <c r="A152" s="332" t="s">
        <v>1165</v>
      </c>
      <c r="B152" s="333" t="s">
        <v>1166</v>
      </c>
      <c r="C152" s="331"/>
      <c r="D152" s="331"/>
      <c r="E152" s="331"/>
      <c r="F152" s="331"/>
      <c r="G152" s="331"/>
      <c r="H152" s="331"/>
      <c r="I152" s="331"/>
      <c r="J152" s="331"/>
      <c r="K152" s="331"/>
    </row>
    <row r="153" spans="1:11" x14ac:dyDescent="0.25">
      <c r="A153" s="332" t="s">
        <v>1167</v>
      </c>
      <c r="B153" s="333"/>
      <c r="C153" s="331"/>
      <c r="D153" s="331"/>
      <c r="E153" s="331"/>
      <c r="F153" s="331"/>
      <c r="G153" s="331"/>
      <c r="H153" s="331"/>
      <c r="I153" s="331"/>
      <c r="J153" s="331"/>
      <c r="K153" s="331"/>
    </row>
    <row r="154" spans="1:11" x14ac:dyDescent="0.25">
      <c r="A154" s="332" t="s">
        <v>1168</v>
      </c>
      <c r="B154" s="333" t="s">
        <v>1169</v>
      </c>
      <c r="C154" s="331"/>
      <c r="D154" s="331"/>
      <c r="E154" s="331"/>
      <c r="F154" s="331"/>
      <c r="G154" s="331"/>
      <c r="H154" s="331"/>
      <c r="I154" s="331"/>
      <c r="J154" s="331"/>
      <c r="K154" s="331"/>
    </row>
    <row r="155" spans="1:11" x14ac:dyDescent="0.25">
      <c r="A155" s="332" t="s">
        <v>1170</v>
      </c>
      <c r="B155" s="333" t="s">
        <v>1215</v>
      </c>
      <c r="C155" s="331"/>
      <c r="D155" s="331"/>
      <c r="E155" s="331"/>
      <c r="F155" s="331"/>
      <c r="G155" s="331"/>
      <c r="H155" s="331"/>
      <c r="I155" s="331"/>
      <c r="J155" s="331"/>
      <c r="K155" s="331"/>
    </row>
    <row r="156" spans="1:11" x14ac:dyDescent="0.25">
      <c r="A156" s="332" t="s">
        <v>1172</v>
      </c>
      <c r="B156" s="333" t="s">
        <v>1216</v>
      </c>
      <c r="C156" s="331"/>
      <c r="D156" s="331"/>
      <c r="E156" s="331"/>
      <c r="F156" s="331"/>
      <c r="G156" s="331"/>
      <c r="H156" s="331"/>
      <c r="I156" s="331"/>
      <c r="J156" s="331"/>
      <c r="K156" s="331"/>
    </row>
    <row r="157" spans="1:11" x14ac:dyDescent="0.25">
      <c r="A157" s="331"/>
      <c r="B157" s="331"/>
      <c r="C157" s="331"/>
      <c r="D157" s="331"/>
      <c r="E157" s="331"/>
      <c r="F157" s="331"/>
      <c r="G157" s="331"/>
      <c r="H157" s="331"/>
      <c r="I157" s="331"/>
      <c r="J157" s="331"/>
      <c r="K157" s="331"/>
    </row>
    <row r="158" spans="1:11" x14ac:dyDescent="0.25">
      <c r="A158" s="331"/>
      <c r="B158" s="331"/>
      <c r="C158" s="331"/>
      <c r="D158" s="331"/>
      <c r="E158" s="331"/>
      <c r="F158" s="331"/>
      <c r="G158" s="331"/>
      <c r="H158" s="331"/>
      <c r="I158" s="331"/>
      <c r="J158" s="331"/>
      <c r="K158" s="331"/>
    </row>
    <row r="159" spans="1:11" x14ac:dyDescent="0.25">
      <c r="A159" s="339" t="s">
        <v>1174</v>
      </c>
      <c r="B159" s="334"/>
      <c r="C159" s="334"/>
      <c r="D159" s="334"/>
      <c r="E159" s="334"/>
      <c r="F159" s="334"/>
      <c r="G159" s="334"/>
      <c r="H159" s="334"/>
      <c r="I159" s="334"/>
      <c r="J159" s="334"/>
      <c r="K159" s="334"/>
    </row>
    <row r="160" spans="1:11" x14ac:dyDescent="0.25">
      <c r="A160" s="331"/>
      <c r="B160" s="331"/>
      <c r="C160" s="331"/>
      <c r="D160" s="331"/>
      <c r="E160" s="331"/>
      <c r="F160" s="331"/>
      <c r="G160" s="331"/>
      <c r="H160" s="331"/>
      <c r="I160" s="331"/>
      <c r="J160" s="331"/>
      <c r="K160" s="331"/>
    </row>
    <row r="161" spans="1:11" x14ac:dyDescent="0.25">
      <c r="A161" s="335"/>
      <c r="B161" s="335">
        <v>2013</v>
      </c>
      <c r="C161" s="335"/>
      <c r="D161" s="335">
        <v>2015</v>
      </c>
      <c r="E161" s="335"/>
      <c r="F161" s="335">
        <v>2016</v>
      </c>
      <c r="G161" s="335"/>
      <c r="H161" s="335">
        <v>2020</v>
      </c>
      <c r="I161" s="335"/>
      <c r="J161" s="331"/>
      <c r="K161" s="331"/>
    </row>
    <row r="162" spans="1:11" x14ac:dyDescent="0.25">
      <c r="A162" s="335" t="s">
        <v>1175</v>
      </c>
      <c r="B162" s="335" t="s">
        <v>1176</v>
      </c>
      <c r="C162" s="335" t="s">
        <v>1177</v>
      </c>
      <c r="D162" s="335" t="s">
        <v>1178</v>
      </c>
      <c r="E162" s="335" t="s">
        <v>1179</v>
      </c>
      <c r="F162" s="335" t="s">
        <v>1180</v>
      </c>
      <c r="G162" s="335" t="s">
        <v>1181</v>
      </c>
      <c r="H162" s="335" t="s">
        <v>1182</v>
      </c>
      <c r="I162" s="335" t="s">
        <v>1183</v>
      </c>
      <c r="J162" s="331"/>
      <c r="K162" s="331"/>
    </row>
    <row r="163" spans="1:11" x14ac:dyDescent="0.25">
      <c r="A163" s="327" t="s">
        <v>1186</v>
      </c>
      <c r="B163" s="328">
        <v>0</v>
      </c>
      <c r="C163" s="328">
        <v>0</v>
      </c>
      <c r="D163" s="328">
        <v>0</v>
      </c>
      <c r="E163" s="328">
        <v>0</v>
      </c>
      <c r="F163" s="328">
        <v>0</v>
      </c>
      <c r="G163" s="328">
        <v>0</v>
      </c>
      <c r="H163" s="328">
        <v>0</v>
      </c>
      <c r="I163" s="328">
        <v>0</v>
      </c>
      <c r="J163" s="265"/>
      <c r="K163" s="265"/>
    </row>
    <row r="164" spans="1:11" x14ac:dyDescent="0.25">
      <c r="A164" s="327" t="s">
        <v>1187</v>
      </c>
      <c r="B164" s="329">
        <v>7.7</v>
      </c>
      <c r="C164" s="329">
        <v>7.7</v>
      </c>
      <c r="D164" s="329">
        <v>7.7</v>
      </c>
      <c r="E164" s="329">
        <v>7.7</v>
      </c>
      <c r="F164" s="329">
        <v>7.7</v>
      </c>
      <c r="G164" s="329">
        <v>7.7</v>
      </c>
      <c r="H164" s="329">
        <v>8.6</v>
      </c>
      <c r="I164" s="329">
        <v>8.6</v>
      </c>
      <c r="J164" s="265"/>
      <c r="K164" s="265"/>
    </row>
    <row r="165" spans="1:11" x14ac:dyDescent="0.25">
      <c r="A165" s="327" t="s">
        <v>1188</v>
      </c>
      <c r="B165" s="328">
        <v>0</v>
      </c>
      <c r="C165" s="328">
        <v>0</v>
      </c>
      <c r="D165" s="328">
        <v>0</v>
      </c>
      <c r="E165" s="328">
        <v>0</v>
      </c>
      <c r="F165" s="328">
        <v>0</v>
      </c>
      <c r="G165" s="328">
        <v>0</v>
      </c>
      <c r="H165" s="328">
        <v>0</v>
      </c>
      <c r="I165" s="328">
        <v>0</v>
      </c>
      <c r="J165" s="265"/>
      <c r="K165" s="265"/>
    </row>
    <row r="166" spans="1:11" x14ac:dyDescent="0.25">
      <c r="A166" s="327" t="s">
        <v>1189</v>
      </c>
      <c r="B166" s="328">
        <v>0</v>
      </c>
      <c r="C166" s="328">
        <v>0</v>
      </c>
      <c r="D166" s="328">
        <v>0</v>
      </c>
      <c r="E166" s="328">
        <v>0</v>
      </c>
      <c r="F166" s="328">
        <v>0</v>
      </c>
      <c r="G166" s="328">
        <v>0</v>
      </c>
      <c r="H166" s="328">
        <v>0</v>
      </c>
      <c r="I166" s="328">
        <v>0</v>
      </c>
      <c r="J166" s="265"/>
      <c r="K166" s="265"/>
    </row>
    <row r="167" spans="1:11" x14ac:dyDescent="0.25">
      <c r="A167" s="327" t="s">
        <v>391</v>
      </c>
      <c r="B167" s="328">
        <v>0</v>
      </c>
      <c r="C167" s="328">
        <v>0</v>
      </c>
      <c r="D167" s="328">
        <v>0</v>
      </c>
      <c r="E167" s="328">
        <v>0</v>
      </c>
      <c r="F167" s="328">
        <v>0</v>
      </c>
      <c r="G167" s="328">
        <v>0</v>
      </c>
      <c r="H167" s="328">
        <v>0</v>
      </c>
      <c r="I167" s="328">
        <v>0</v>
      </c>
      <c r="J167" s="265"/>
      <c r="K167" s="265"/>
    </row>
    <row r="168" spans="1:11" x14ac:dyDescent="0.25">
      <c r="A168" s="327" t="s">
        <v>1190</v>
      </c>
      <c r="B168" s="328">
        <v>0</v>
      </c>
      <c r="C168" s="328">
        <v>0</v>
      </c>
      <c r="D168" s="328">
        <v>0</v>
      </c>
      <c r="E168" s="328">
        <v>0</v>
      </c>
      <c r="F168" s="328">
        <v>0</v>
      </c>
      <c r="G168" s="328">
        <v>0</v>
      </c>
      <c r="H168" s="328">
        <v>0</v>
      </c>
      <c r="I168" s="328">
        <v>0</v>
      </c>
      <c r="J168" s="265"/>
      <c r="K168" s="265"/>
    </row>
    <row r="169" spans="1:11" x14ac:dyDescent="0.25">
      <c r="A169" s="327" t="s">
        <v>1191</v>
      </c>
      <c r="B169" s="328">
        <v>0</v>
      </c>
      <c r="C169" s="328">
        <v>0</v>
      </c>
      <c r="D169" s="328">
        <v>0</v>
      </c>
      <c r="E169" s="328">
        <v>0</v>
      </c>
      <c r="F169" s="328">
        <v>0</v>
      </c>
      <c r="G169" s="328">
        <v>0</v>
      </c>
      <c r="H169" s="328">
        <v>0</v>
      </c>
      <c r="I169" s="328">
        <v>0</v>
      </c>
      <c r="J169" s="265"/>
      <c r="K169" s="265"/>
    </row>
    <row r="170" spans="1:11" ht="25.5" x14ac:dyDescent="0.25">
      <c r="A170" s="327" t="s">
        <v>1192</v>
      </c>
      <c r="B170" s="329">
        <v>2.2999999999999998</v>
      </c>
      <c r="C170" s="329">
        <v>2.2999999999999998</v>
      </c>
      <c r="D170" s="329">
        <v>3.1</v>
      </c>
      <c r="E170" s="329">
        <v>3.1</v>
      </c>
      <c r="F170" s="329">
        <v>3.5</v>
      </c>
      <c r="G170" s="329">
        <v>3.5</v>
      </c>
      <c r="H170" s="329">
        <v>5.0999999999999996</v>
      </c>
      <c r="I170" s="329">
        <v>5.0999999999999996</v>
      </c>
      <c r="J170" s="265"/>
      <c r="K170" s="265"/>
    </row>
    <row r="171" spans="1:11" x14ac:dyDescent="0.25">
      <c r="A171" s="327" t="s">
        <v>46</v>
      </c>
      <c r="B171" s="329">
        <v>1.5</v>
      </c>
      <c r="C171" s="329">
        <v>1.5</v>
      </c>
      <c r="D171" s="328">
        <v>2</v>
      </c>
      <c r="E171" s="328">
        <v>2</v>
      </c>
      <c r="F171" s="329">
        <v>2.2000000000000002</v>
      </c>
      <c r="G171" s="329">
        <v>2.2000000000000002</v>
      </c>
      <c r="H171" s="329">
        <v>3.2</v>
      </c>
      <c r="I171" s="329">
        <v>3.2</v>
      </c>
      <c r="J171" s="265"/>
      <c r="K171" s="265"/>
    </row>
    <row r="172" spans="1:11" x14ac:dyDescent="0.25">
      <c r="A172" s="327" t="s">
        <v>1193</v>
      </c>
      <c r="B172" s="329">
        <v>1.5</v>
      </c>
      <c r="C172" s="329">
        <v>1.5</v>
      </c>
      <c r="D172" s="328">
        <v>2</v>
      </c>
      <c r="E172" s="328">
        <v>2</v>
      </c>
      <c r="F172" s="329">
        <v>2.2000000000000002</v>
      </c>
      <c r="G172" s="329">
        <v>2.2000000000000002</v>
      </c>
      <c r="H172" s="329">
        <v>3.2</v>
      </c>
      <c r="I172" s="329">
        <v>3.2</v>
      </c>
      <c r="J172" s="265"/>
      <c r="K172" s="265"/>
    </row>
    <row r="173" spans="1:11" x14ac:dyDescent="0.25">
      <c r="A173" s="327" t="s">
        <v>1194</v>
      </c>
      <c r="B173" s="328">
        <v>0</v>
      </c>
      <c r="C173" s="328">
        <v>0</v>
      </c>
      <c r="D173" s="328">
        <v>0</v>
      </c>
      <c r="E173" s="328">
        <v>0</v>
      </c>
      <c r="F173" s="328">
        <v>0</v>
      </c>
      <c r="G173" s="328">
        <v>0</v>
      </c>
      <c r="H173" s="328">
        <v>0</v>
      </c>
      <c r="I173" s="328">
        <v>0</v>
      </c>
      <c r="J173" s="265"/>
      <c r="K173" s="265"/>
    </row>
    <row r="174" spans="1:11" x14ac:dyDescent="0.25">
      <c r="A174" s="327" t="s">
        <v>2</v>
      </c>
      <c r="B174" s="329">
        <v>0.2</v>
      </c>
      <c r="C174" s="329">
        <v>0.2</v>
      </c>
      <c r="D174" s="329">
        <v>0.5</v>
      </c>
      <c r="E174" s="329">
        <v>0.5</v>
      </c>
      <c r="F174" s="329">
        <v>0.7</v>
      </c>
      <c r="G174" s="329">
        <v>0.7</v>
      </c>
      <c r="H174" s="329">
        <v>1.3</v>
      </c>
      <c r="I174" s="329">
        <v>1.3</v>
      </c>
      <c r="J174" s="265"/>
      <c r="K174" s="265"/>
    </row>
    <row r="175" spans="1:11" x14ac:dyDescent="0.25">
      <c r="A175" s="327" t="s">
        <v>0</v>
      </c>
      <c r="B175" s="329">
        <v>0.6</v>
      </c>
      <c r="C175" s="329">
        <v>0.6</v>
      </c>
      <c r="D175" s="329">
        <v>0.6</v>
      </c>
      <c r="E175" s="329">
        <v>0.6</v>
      </c>
      <c r="F175" s="329">
        <v>0.6</v>
      </c>
      <c r="G175" s="329">
        <v>0.6</v>
      </c>
      <c r="H175" s="329">
        <v>0.6</v>
      </c>
      <c r="I175" s="329">
        <v>0.6</v>
      </c>
      <c r="J175" s="265"/>
      <c r="K175" s="265"/>
    </row>
    <row r="176" spans="1:11" x14ac:dyDescent="0.25">
      <c r="A176" s="327" t="s">
        <v>1195</v>
      </c>
      <c r="B176" s="329">
        <v>13.3</v>
      </c>
      <c r="C176" s="329">
        <v>13.3</v>
      </c>
      <c r="D176" s="329">
        <v>14.3</v>
      </c>
      <c r="E176" s="329">
        <v>14.3</v>
      </c>
      <c r="F176" s="329">
        <v>15.1</v>
      </c>
      <c r="G176" s="329">
        <v>15.1</v>
      </c>
      <c r="H176" s="329">
        <v>18.7</v>
      </c>
      <c r="I176" s="329">
        <v>18.7</v>
      </c>
      <c r="J176" s="265"/>
      <c r="K176" s="265"/>
    </row>
    <row r="177" spans="1:11" ht="25.5" x14ac:dyDescent="0.25">
      <c r="A177" s="327" t="s">
        <v>1196</v>
      </c>
      <c r="B177" s="328">
        <v>0</v>
      </c>
      <c r="C177" s="328">
        <v>0</v>
      </c>
      <c r="D177" s="328">
        <v>0</v>
      </c>
      <c r="E177" s="328">
        <v>0</v>
      </c>
      <c r="F177" s="328">
        <v>0</v>
      </c>
      <c r="G177" s="328">
        <v>0</v>
      </c>
      <c r="H177" s="328">
        <v>0</v>
      </c>
      <c r="I177" s="328">
        <v>0</v>
      </c>
      <c r="J177" s="265"/>
      <c r="K177" s="265"/>
    </row>
    <row r="178" spans="1:11" ht="25.5" x14ac:dyDescent="0.25">
      <c r="A178" s="327" t="s">
        <v>1197</v>
      </c>
      <c r="B178" s="327"/>
      <c r="C178" s="327"/>
      <c r="D178" s="327"/>
      <c r="E178" s="327"/>
      <c r="F178" s="327"/>
      <c r="G178" s="327"/>
      <c r="H178" s="327"/>
      <c r="I178" s="327"/>
      <c r="J178" s="265"/>
      <c r="K178" s="265"/>
    </row>
    <row r="179" spans="1:11" x14ac:dyDescent="0.25">
      <c r="A179" s="327" t="s">
        <v>1198</v>
      </c>
      <c r="B179" s="329">
        <v>23.3</v>
      </c>
      <c r="C179" s="329">
        <v>23.3</v>
      </c>
      <c r="D179" s="329">
        <v>25.1</v>
      </c>
      <c r="E179" s="329">
        <v>25.1</v>
      </c>
      <c r="F179" s="329">
        <v>26.3</v>
      </c>
      <c r="G179" s="329">
        <v>26.3</v>
      </c>
      <c r="H179" s="329">
        <v>32.4</v>
      </c>
      <c r="I179" s="329">
        <v>32.4</v>
      </c>
      <c r="J179" s="265"/>
      <c r="K179" s="265"/>
    </row>
    <row r="180" spans="1:11" x14ac:dyDescent="0.25">
      <c r="A180" s="327" t="s">
        <v>1199</v>
      </c>
      <c r="B180" s="328">
        <v>4</v>
      </c>
      <c r="C180" s="328">
        <v>3</v>
      </c>
      <c r="D180" s="329">
        <v>4.8</v>
      </c>
      <c r="E180" s="329">
        <v>3.8</v>
      </c>
      <c r="F180" s="329">
        <v>5.2</v>
      </c>
      <c r="G180" s="329">
        <v>4.2</v>
      </c>
      <c r="H180" s="329">
        <v>6.8</v>
      </c>
      <c r="I180" s="329">
        <v>5.8</v>
      </c>
      <c r="J180" s="265"/>
      <c r="K180" s="265"/>
    </row>
    <row r="181" spans="1:11" x14ac:dyDescent="0.25">
      <c r="A181" s="327" t="s">
        <v>1200</v>
      </c>
      <c r="B181" s="328">
        <v>0</v>
      </c>
      <c r="C181" s="328">
        <v>0</v>
      </c>
      <c r="D181" s="328">
        <v>0</v>
      </c>
      <c r="E181" s="328">
        <v>0</v>
      </c>
      <c r="F181" s="328">
        <v>0</v>
      </c>
      <c r="G181" s="328">
        <v>0</v>
      </c>
      <c r="H181" s="328">
        <v>0</v>
      </c>
      <c r="I181" s="328">
        <v>0</v>
      </c>
      <c r="J181" s="265"/>
      <c r="K181" s="265"/>
    </row>
    <row r="182" spans="1:11" x14ac:dyDescent="0.25">
      <c r="A182" s="327" t="s">
        <v>1201</v>
      </c>
      <c r="B182" s="328">
        <v>1</v>
      </c>
      <c r="C182" s="329">
        <v>2.4</v>
      </c>
      <c r="D182" s="328">
        <v>1</v>
      </c>
      <c r="E182" s="329">
        <v>2.4</v>
      </c>
      <c r="F182" s="328">
        <v>1</v>
      </c>
      <c r="G182" s="329">
        <v>2.4</v>
      </c>
      <c r="H182" s="328">
        <v>1</v>
      </c>
      <c r="I182" s="329">
        <v>2.4</v>
      </c>
      <c r="J182" s="265"/>
      <c r="K182" s="265"/>
    </row>
    <row r="183" spans="1:11" x14ac:dyDescent="0.25">
      <c r="A183" s="327" t="s">
        <v>1202</v>
      </c>
      <c r="B183" s="329">
        <v>0.7</v>
      </c>
      <c r="C183" s="329">
        <v>0.7</v>
      </c>
      <c r="D183" s="329">
        <v>0.7</v>
      </c>
      <c r="E183" s="329">
        <v>0.7</v>
      </c>
      <c r="F183" s="329">
        <v>0.7</v>
      </c>
      <c r="G183" s="329">
        <v>0.7</v>
      </c>
      <c r="H183" s="329">
        <v>0.7</v>
      </c>
      <c r="I183" s="329">
        <v>0.7</v>
      </c>
      <c r="J183" s="265"/>
      <c r="K183" s="265"/>
    </row>
    <row r="184" spans="1:11" x14ac:dyDescent="0.25">
      <c r="A184" s="327" t="s">
        <v>1203</v>
      </c>
      <c r="B184" s="329">
        <v>5.7</v>
      </c>
      <c r="C184" s="329">
        <v>6.1</v>
      </c>
      <c r="D184" s="329">
        <v>6.5</v>
      </c>
      <c r="E184" s="329">
        <v>6.9</v>
      </c>
      <c r="F184" s="329">
        <v>6.9</v>
      </c>
      <c r="G184" s="329">
        <v>7.3</v>
      </c>
      <c r="H184" s="329">
        <v>8.5</v>
      </c>
      <c r="I184" s="329">
        <v>8.9</v>
      </c>
      <c r="J184" s="265"/>
      <c r="K184" s="265"/>
    </row>
    <row r="185" spans="1:11" x14ac:dyDescent="0.25">
      <c r="A185" s="327" t="s">
        <v>1204</v>
      </c>
      <c r="B185" s="329">
        <v>17.600000000000001</v>
      </c>
      <c r="C185" s="329">
        <v>17.2</v>
      </c>
      <c r="D185" s="329">
        <v>18.600000000000001</v>
      </c>
      <c r="E185" s="329">
        <v>18.2</v>
      </c>
      <c r="F185" s="329">
        <v>19.399999999999999</v>
      </c>
      <c r="G185" s="328">
        <v>19</v>
      </c>
      <c r="H185" s="329">
        <v>23.9</v>
      </c>
      <c r="I185" s="329">
        <v>23.5</v>
      </c>
      <c r="J185" s="265"/>
      <c r="K185" s="265"/>
    </row>
    <row r="186" spans="1:11" x14ac:dyDescent="0.25">
      <c r="A186" s="327" t="s">
        <v>1205</v>
      </c>
      <c r="B186" s="328">
        <v>10</v>
      </c>
      <c r="C186" s="329">
        <v>9.4</v>
      </c>
      <c r="D186" s="329">
        <v>10.4</v>
      </c>
      <c r="E186" s="329">
        <v>9.6999999999999993</v>
      </c>
      <c r="F186" s="329">
        <v>10.6</v>
      </c>
      <c r="G186" s="329">
        <v>9.9</v>
      </c>
      <c r="H186" s="329">
        <v>11.4</v>
      </c>
      <c r="I186" s="329">
        <v>10.6</v>
      </c>
      <c r="J186" s="265"/>
      <c r="K186" s="265"/>
    </row>
    <row r="187" spans="1:11" x14ac:dyDescent="0.25">
      <c r="A187" s="327" t="s">
        <v>1206</v>
      </c>
      <c r="B187" s="327"/>
      <c r="C187" s="327"/>
      <c r="D187" s="327"/>
      <c r="E187" s="327"/>
      <c r="F187" s="327"/>
      <c r="G187" s="327"/>
      <c r="H187" s="327"/>
      <c r="I187" s="327"/>
      <c r="J187" s="265"/>
      <c r="K187" s="265"/>
    </row>
    <row r="188" spans="1:11" x14ac:dyDescent="0.25">
      <c r="A188" s="327" t="s">
        <v>1207</v>
      </c>
      <c r="B188" s="329">
        <v>7.6</v>
      </c>
      <c r="C188" s="329">
        <v>7.8</v>
      </c>
      <c r="D188" s="329">
        <v>8.1999999999999993</v>
      </c>
      <c r="E188" s="329">
        <v>8.5</v>
      </c>
      <c r="F188" s="329">
        <v>8.8000000000000007</v>
      </c>
      <c r="G188" s="329">
        <v>9.1</v>
      </c>
      <c r="H188" s="329">
        <v>12.5</v>
      </c>
      <c r="I188" s="329">
        <v>12.9</v>
      </c>
      <c r="J188" s="265"/>
      <c r="K188" s="265"/>
    </row>
    <row r="189" spans="1:11" x14ac:dyDescent="0.25">
      <c r="A189" s="327" t="s">
        <v>1208</v>
      </c>
      <c r="B189" s="329">
        <v>1.2</v>
      </c>
      <c r="C189" s="329">
        <v>1.2</v>
      </c>
      <c r="D189" s="329">
        <v>1.3</v>
      </c>
      <c r="E189" s="329">
        <v>1.3</v>
      </c>
      <c r="F189" s="329">
        <v>1.3</v>
      </c>
      <c r="G189" s="329">
        <v>1.3</v>
      </c>
      <c r="H189" s="329">
        <v>1.6</v>
      </c>
      <c r="I189" s="329">
        <v>1.6</v>
      </c>
      <c r="J189" s="265"/>
      <c r="K189" s="265"/>
    </row>
    <row r="190" spans="1:11" ht="25.5" x14ac:dyDescent="0.25">
      <c r="A190" s="327" t="s">
        <v>1209</v>
      </c>
      <c r="B190" s="329">
        <v>0.7</v>
      </c>
      <c r="C190" s="329">
        <v>0.5</v>
      </c>
      <c r="D190" s="329">
        <v>0.7</v>
      </c>
      <c r="E190" s="329">
        <v>0.6</v>
      </c>
      <c r="F190" s="329">
        <v>0.7</v>
      </c>
      <c r="G190" s="329">
        <v>0.6</v>
      </c>
      <c r="H190" s="329">
        <v>0.8</v>
      </c>
      <c r="I190" s="329">
        <v>0.6</v>
      </c>
      <c r="J190" s="265"/>
      <c r="K190" s="265"/>
    </row>
    <row r="191" spans="1:11" x14ac:dyDescent="0.25">
      <c r="A191" s="327" t="s">
        <v>1210</v>
      </c>
      <c r="B191" s="329">
        <v>1.9</v>
      </c>
      <c r="C191" s="329">
        <v>1.7</v>
      </c>
      <c r="D191" s="328">
        <v>2</v>
      </c>
      <c r="E191" s="329">
        <v>1.9</v>
      </c>
      <c r="F191" s="328">
        <v>2</v>
      </c>
      <c r="G191" s="329">
        <v>1.9</v>
      </c>
      <c r="H191" s="329">
        <v>2.4</v>
      </c>
      <c r="I191" s="329">
        <v>2.2000000000000002</v>
      </c>
      <c r="J191" s="265"/>
      <c r="K191" s="265"/>
    </row>
    <row r="192" spans="1:11" x14ac:dyDescent="0.25">
      <c r="A192" s="327" t="s">
        <v>1211</v>
      </c>
      <c r="B192" s="327"/>
      <c r="C192" s="327"/>
      <c r="D192" s="327"/>
      <c r="E192" s="327"/>
      <c r="F192" s="327"/>
      <c r="G192" s="327"/>
      <c r="H192" s="327"/>
      <c r="I192" s="327"/>
      <c r="J192" s="265"/>
      <c r="K192" s="265"/>
    </row>
    <row r="193" spans="1:11" x14ac:dyDescent="0.25">
      <c r="A193" s="327" t="s">
        <v>1212</v>
      </c>
      <c r="B193" s="327"/>
      <c r="C193" s="327"/>
      <c r="D193" s="327"/>
      <c r="E193" s="327"/>
      <c r="F193" s="327"/>
      <c r="G193" s="327"/>
      <c r="H193" s="327"/>
      <c r="I193" s="327"/>
      <c r="J193" s="265"/>
      <c r="K193" s="265"/>
    </row>
  </sheetData>
  <mergeCells count="34">
    <mergeCell ref="A54:A69"/>
    <mergeCell ref="B54:B59"/>
    <mergeCell ref="B60:B64"/>
    <mergeCell ref="A49:A53"/>
    <mergeCell ref="B49:B50"/>
    <mergeCell ref="B51:B52"/>
    <mergeCell ref="S44:W47"/>
    <mergeCell ref="X44:AA44"/>
    <mergeCell ref="X45:X47"/>
    <mergeCell ref="B2:F2"/>
    <mergeCell ref="H46:H48"/>
    <mergeCell ref="I46:I48"/>
    <mergeCell ref="S53:S68"/>
    <mergeCell ref="T53:T58"/>
    <mergeCell ref="T59:T63"/>
    <mergeCell ref="S48:S52"/>
    <mergeCell ref="T48:T49"/>
    <mergeCell ref="T50:T51"/>
    <mergeCell ref="A93:G93"/>
    <mergeCell ref="Y45:Y47"/>
    <mergeCell ref="S69:S72"/>
    <mergeCell ref="Z45:Z47"/>
    <mergeCell ref="S40:AA40"/>
    <mergeCell ref="S41:AA41"/>
    <mergeCell ref="S42:AA42"/>
    <mergeCell ref="A41:I41"/>
    <mergeCell ref="A42:I42"/>
    <mergeCell ref="A43:I43"/>
    <mergeCell ref="A45:E48"/>
    <mergeCell ref="F45:I45"/>
    <mergeCell ref="F46:F48"/>
    <mergeCell ref="G46:G48"/>
    <mergeCell ref="A70:A73"/>
    <mergeCell ref="AA45:AA47"/>
  </mergeCells>
  <pageMargins left="0.7" right="0.7" top="0.78740157499999996" bottom="0.78740157499999996"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31" sqref="E31"/>
    </sheetView>
  </sheetViews>
  <sheetFormatPr baseColWidth="10" defaultRowHeight="15" x14ac:dyDescent="0.25"/>
  <cols>
    <col min="1" max="1" width="38.85546875" bestFit="1" customWidth="1"/>
    <col min="4" max="4" width="31" customWidth="1"/>
  </cols>
  <sheetData>
    <row r="1" spans="1:1" x14ac:dyDescent="0.25">
      <c r="A1" t="s">
        <v>252</v>
      </c>
    </row>
  </sheetData>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15" sqref="A15"/>
    </sheetView>
  </sheetViews>
  <sheetFormatPr baseColWidth="10" defaultRowHeight="15" x14ac:dyDescent="0.25"/>
  <sheetData>
    <row r="1" spans="1:1" x14ac:dyDescent="0.25">
      <c r="A1" t="s">
        <v>56</v>
      </c>
    </row>
    <row r="2" spans="1:1" x14ac:dyDescent="0.25">
      <c r="A2" t="s">
        <v>57</v>
      </c>
    </row>
    <row r="5" spans="1:1" x14ac:dyDescent="0.25">
      <c r="A5" t="s">
        <v>59</v>
      </c>
    </row>
    <row r="6" spans="1:1" x14ac:dyDescent="0.25">
      <c r="A6" t="s">
        <v>58</v>
      </c>
    </row>
    <row r="8" spans="1:1" x14ac:dyDescent="0.25">
      <c r="A8" t="s">
        <v>255</v>
      </c>
    </row>
  </sheetData>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D10" sqref="D10"/>
    </sheetView>
  </sheetViews>
  <sheetFormatPr baseColWidth="10" defaultRowHeight="15" x14ac:dyDescent="0.25"/>
  <sheetData>
    <row r="1" spans="1:1" x14ac:dyDescent="0.25">
      <c r="A1" t="s">
        <v>54</v>
      </c>
    </row>
    <row r="3" spans="1:1" x14ac:dyDescent="0.25">
      <c r="A3" t="s">
        <v>55</v>
      </c>
    </row>
    <row r="6" spans="1:1" x14ac:dyDescent="0.25">
      <c r="A6" t="s">
        <v>63</v>
      </c>
    </row>
  </sheetData>
  <pageMargins left="0.7" right="0.7" top="0.78740157499999996" bottom="0.78740157499999996"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4" sqref="A4"/>
    </sheetView>
  </sheetViews>
  <sheetFormatPr baseColWidth="10" defaultRowHeight="15" x14ac:dyDescent="0.25"/>
  <sheetData>
    <row r="1" spans="1:1" x14ac:dyDescent="0.25">
      <c r="A1" t="s">
        <v>257</v>
      </c>
    </row>
  </sheetData>
  <pageMargins left="0.7" right="0.7" top="0.78740157499999996" bottom="0.78740157499999996"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D15" sqref="D15"/>
    </sheetView>
  </sheetViews>
  <sheetFormatPr baseColWidth="10" defaultRowHeight="15" x14ac:dyDescent="0.25"/>
  <sheetData>
    <row r="1" spans="1:1" x14ac:dyDescent="0.25">
      <c r="A1" s="1" t="s">
        <v>60</v>
      </c>
    </row>
    <row r="2" spans="1:1" x14ac:dyDescent="0.25">
      <c r="A2" t="s">
        <v>61</v>
      </c>
    </row>
    <row r="4" spans="1:1" x14ac:dyDescent="0.25">
      <c r="A4" t="s">
        <v>62</v>
      </c>
    </row>
  </sheetData>
  <hyperlinks>
    <hyperlink ref="A1" r:id="rId1"/>
  </hyperlinks>
  <pageMargins left="0.7" right="0.7" top="0.78740157499999996" bottom="0.78740157499999996"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C28" sqref="C28"/>
    </sheetView>
  </sheetViews>
  <sheetFormatPr baseColWidth="10" defaultRowHeight="15" x14ac:dyDescent="0.25"/>
  <sheetData>
    <row r="1" spans="1:1" x14ac:dyDescent="0.25">
      <c r="A1" s="1"/>
    </row>
    <row r="9" spans="1:1" x14ac:dyDescent="0.25">
      <c r="A9" t="s">
        <v>256</v>
      </c>
    </row>
  </sheetData>
  <pageMargins left="0.7" right="0.7" top="0.78740157499999996" bottom="0.78740157499999996"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I21"/>
  <sheetViews>
    <sheetView workbookViewId="0">
      <selection activeCell="C12" sqref="C12"/>
    </sheetView>
  </sheetViews>
  <sheetFormatPr baseColWidth="10" defaultRowHeight="15" x14ac:dyDescent="0.25"/>
  <cols>
    <col min="1" max="1" width="12.7109375" bestFit="1" customWidth="1"/>
    <col min="2" max="2" width="75" customWidth="1"/>
    <col min="3" max="3" width="139.140625" customWidth="1"/>
  </cols>
  <sheetData>
    <row r="1" spans="1:9" ht="15.75" x14ac:dyDescent="0.25">
      <c r="A1" s="463" t="s">
        <v>1268</v>
      </c>
      <c r="B1" s="463" t="s">
        <v>1269</v>
      </c>
      <c r="C1" s="279" t="s">
        <v>1287</v>
      </c>
    </row>
    <row r="2" spans="1:9" x14ac:dyDescent="0.25">
      <c r="A2" s="278" t="s">
        <v>1051</v>
      </c>
      <c r="B2" s="278" t="s">
        <v>1271</v>
      </c>
      <c r="C2" s="278"/>
    </row>
    <row r="3" spans="1:9" ht="75" x14ac:dyDescent="0.25">
      <c r="A3" s="278" t="s">
        <v>1094</v>
      </c>
      <c r="B3" s="299" t="s">
        <v>1267</v>
      </c>
      <c r="C3" s="278"/>
    </row>
    <row r="4" spans="1:9" ht="60" x14ac:dyDescent="0.25">
      <c r="A4" s="278" t="s">
        <v>1103</v>
      </c>
      <c r="B4" s="299" t="s">
        <v>1275</v>
      </c>
      <c r="C4" s="278"/>
    </row>
    <row r="5" spans="1:9" x14ac:dyDescent="0.25">
      <c r="A5" s="278" t="s">
        <v>1272</v>
      </c>
      <c r="B5" s="278" t="s">
        <v>1242</v>
      </c>
      <c r="C5" s="278"/>
      <c r="I5" s="446" t="s">
        <v>1273</v>
      </c>
    </row>
    <row r="6" spans="1:9" ht="60" x14ac:dyDescent="0.25">
      <c r="A6" s="278" t="s">
        <v>1095</v>
      </c>
      <c r="B6" s="299" t="s">
        <v>1266</v>
      </c>
      <c r="C6" s="278"/>
    </row>
    <row r="7" spans="1:9" ht="150" x14ac:dyDescent="0.25">
      <c r="A7" s="278" t="s">
        <v>1264</v>
      </c>
      <c r="B7" s="299" t="s">
        <v>1270</v>
      </c>
      <c r="C7" s="299" t="s">
        <v>1148</v>
      </c>
    </row>
    <row r="8" spans="1:9" ht="255" x14ac:dyDescent="0.25">
      <c r="A8" s="278" t="s">
        <v>1127</v>
      </c>
      <c r="B8" s="299" t="s">
        <v>1274</v>
      </c>
      <c r="C8" s="299" t="s">
        <v>1291</v>
      </c>
    </row>
    <row r="9" spans="1:9" x14ac:dyDescent="0.25">
      <c r="A9" s="278" t="s">
        <v>1114</v>
      </c>
      <c r="B9" s="278" t="s">
        <v>1265</v>
      </c>
      <c r="C9" s="278"/>
    </row>
    <row r="10" spans="1:9" ht="60" x14ac:dyDescent="0.25">
      <c r="A10" s="278" t="s">
        <v>1277</v>
      </c>
      <c r="B10" s="278"/>
      <c r="C10" s="299" t="s">
        <v>1285</v>
      </c>
    </row>
    <row r="11" spans="1:9" x14ac:dyDescent="0.25">
      <c r="A11" s="397" t="s">
        <v>1088</v>
      </c>
      <c r="B11" s="278"/>
      <c r="C11" s="278" t="s">
        <v>1141</v>
      </c>
    </row>
    <row r="12" spans="1:9" ht="285" x14ac:dyDescent="0.25">
      <c r="A12" s="397" t="s">
        <v>1078</v>
      </c>
      <c r="B12" s="278"/>
      <c r="C12" s="299" t="s">
        <v>1292</v>
      </c>
    </row>
    <row r="14" spans="1:9" ht="15.75" x14ac:dyDescent="0.25">
      <c r="A14" s="449" t="s">
        <v>1289</v>
      </c>
    </row>
    <row r="15" spans="1:9" x14ac:dyDescent="0.25">
      <c r="A15" s="448" t="s">
        <v>1288</v>
      </c>
      <c r="B15" s="448"/>
      <c r="C15" s="448"/>
    </row>
    <row r="16" spans="1:9" x14ac:dyDescent="0.25">
      <c r="A16" t="s">
        <v>1029</v>
      </c>
    </row>
    <row r="17" spans="1:1" x14ac:dyDescent="0.25">
      <c r="A17" t="s">
        <v>1284</v>
      </c>
    </row>
    <row r="18" spans="1:1" x14ac:dyDescent="0.25">
      <c r="A18" t="s">
        <v>347</v>
      </c>
    </row>
    <row r="19" spans="1:1" x14ac:dyDescent="0.25">
      <c r="A19" t="s">
        <v>357</v>
      </c>
    </row>
    <row r="20" spans="1:1" x14ac:dyDescent="0.25">
      <c r="A20" t="s">
        <v>1089</v>
      </c>
    </row>
    <row r="21" spans="1:1" x14ac:dyDescent="0.25">
      <c r="A21" t="s">
        <v>355</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93"/>
  <sheetViews>
    <sheetView topLeftCell="A140" zoomScale="115" zoomScaleNormal="115" workbookViewId="0">
      <selection activeCell="A170" sqref="A170"/>
    </sheetView>
  </sheetViews>
  <sheetFormatPr baseColWidth="10" defaultRowHeight="15" x14ac:dyDescent="0.25"/>
  <cols>
    <col min="1" max="1" width="38" customWidth="1"/>
    <col min="4" max="4" width="18.42578125" bestFit="1" customWidth="1"/>
    <col min="5" max="5" width="12.85546875" bestFit="1" customWidth="1"/>
    <col min="14" max="14" width="11.42578125" style="265"/>
    <col min="15" max="15" width="29.85546875" customWidth="1"/>
    <col min="16" max="16" width="27.140625" customWidth="1"/>
    <col min="17" max="17" width="40.7109375" bestFit="1" customWidth="1"/>
    <col min="19" max="19" width="0.85546875" customWidth="1"/>
    <col min="22" max="22" width="6.42578125" bestFit="1" customWidth="1"/>
    <col min="23" max="24" width="11.42578125" hidden="1" customWidth="1"/>
  </cols>
  <sheetData>
    <row r="1" spans="1:13" s="265" customFormat="1" x14ac:dyDescent="0.25"/>
    <row r="2" spans="1:13" s="265" customFormat="1" x14ac:dyDescent="0.25">
      <c r="B2" s="506" t="s">
        <v>987</v>
      </c>
      <c r="C2" s="507"/>
      <c r="D2" s="507"/>
      <c r="E2" s="507"/>
      <c r="F2" s="508"/>
      <c r="G2" s="266"/>
      <c r="H2" s="266"/>
      <c r="I2" s="266"/>
      <c r="J2" s="266"/>
      <c r="K2" s="266"/>
      <c r="L2" s="266"/>
      <c r="M2" s="266"/>
    </row>
    <row r="3" spans="1:13" s="265" customFormat="1" x14ac:dyDescent="0.25">
      <c r="B3" s="336">
        <v>2013</v>
      </c>
      <c r="C3" s="336">
        <v>2013</v>
      </c>
      <c r="D3" s="336">
        <v>2015</v>
      </c>
      <c r="E3" s="336">
        <v>2013</v>
      </c>
      <c r="F3" s="336">
        <v>2014</v>
      </c>
      <c r="G3" s="266"/>
      <c r="H3" s="266"/>
      <c r="I3" s="266"/>
      <c r="J3" s="266"/>
      <c r="K3" s="266"/>
      <c r="L3" s="266"/>
      <c r="M3" s="266"/>
    </row>
    <row r="4" spans="1:13" s="265" customFormat="1" x14ac:dyDescent="0.25">
      <c r="B4" s="85" t="s">
        <v>1050</v>
      </c>
      <c r="C4" s="85"/>
      <c r="D4" s="85" t="s">
        <v>1103</v>
      </c>
      <c r="E4" s="85" t="s">
        <v>1213</v>
      </c>
      <c r="F4" s="85" t="s">
        <v>1213</v>
      </c>
      <c r="G4" s="266"/>
      <c r="H4" s="266"/>
      <c r="I4" s="272"/>
      <c r="J4" s="272"/>
      <c r="K4" s="266"/>
      <c r="L4" s="266"/>
      <c r="M4" s="266"/>
    </row>
    <row r="5" spans="1:13" s="265" customFormat="1" x14ac:dyDescent="0.25">
      <c r="A5" s="201" t="s">
        <v>1034</v>
      </c>
      <c r="B5" s="196">
        <f>B6+B15</f>
        <v>14837</v>
      </c>
      <c r="C5" s="196" t="s">
        <v>304</v>
      </c>
      <c r="D5" s="196">
        <f>D6+D15</f>
        <v>11567</v>
      </c>
      <c r="E5" s="196">
        <f>E6+E15</f>
        <v>12800</v>
      </c>
      <c r="F5" s="196">
        <f>F6+F15</f>
        <v>13430</v>
      </c>
      <c r="G5" s="266"/>
      <c r="H5" s="266"/>
      <c r="I5" s="266"/>
      <c r="J5" s="266"/>
      <c r="K5" s="266"/>
      <c r="L5" s="266"/>
      <c r="M5" s="266"/>
    </row>
    <row r="6" spans="1:13" s="265" customFormat="1" x14ac:dyDescent="0.25">
      <c r="A6" s="202" t="s">
        <v>340</v>
      </c>
      <c r="B6" s="263">
        <f>B174</f>
        <v>8910</v>
      </c>
      <c r="C6" s="197" t="s">
        <v>304</v>
      </c>
      <c r="D6" s="198">
        <f>D9+D10+D11+D14</f>
        <v>5641.2</v>
      </c>
      <c r="E6" s="198">
        <f>B264*1000</f>
        <v>8890</v>
      </c>
      <c r="F6" s="198">
        <f>B214*1000</f>
        <v>7500</v>
      </c>
      <c r="G6" s="266"/>
      <c r="H6" s="266"/>
      <c r="I6" s="266"/>
      <c r="J6" s="266"/>
      <c r="K6" s="266"/>
      <c r="L6" s="266"/>
      <c r="M6" s="266"/>
    </row>
    <row r="7" spans="1:13" s="265" customFormat="1" x14ac:dyDescent="0.25">
      <c r="A7" s="203" t="s">
        <v>341</v>
      </c>
      <c r="B7" s="197" t="s">
        <v>304</v>
      </c>
      <c r="C7" s="197" t="s">
        <v>304</v>
      </c>
      <c r="D7" s="197" t="s">
        <v>304</v>
      </c>
      <c r="E7" s="197">
        <f>B265*1000</f>
        <v>0</v>
      </c>
      <c r="F7" s="197">
        <f>B215*1000</f>
        <v>0</v>
      </c>
      <c r="G7" s="266"/>
      <c r="H7" s="266"/>
      <c r="I7" s="266"/>
      <c r="J7" s="266"/>
      <c r="K7" s="266"/>
      <c r="L7" s="266"/>
      <c r="M7" s="266"/>
    </row>
    <row r="8" spans="1:13" s="265" customFormat="1" x14ac:dyDescent="0.25">
      <c r="A8" s="203" t="s">
        <v>345</v>
      </c>
      <c r="B8" s="197" t="s">
        <v>304</v>
      </c>
      <c r="C8" s="197" t="s">
        <v>304</v>
      </c>
      <c r="D8" s="197" t="s">
        <v>304</v>
      </c>
      <c r="E8" s="197">
        <f>B266*1000</f>
        <v>670</v>
      </c>
      <c r="F8" s="198">
        <f>B216*1000</f>
        <v>410</v>
      </c>
      <c r="G8" s="266"/>
      <c r="H8" s="266"/>
      <c r="I8" s="266"/>
      <c r="J8" s="266"/>
      <c r="K8" s="266"/>
      <c r="L8" s="266"/>
      <c r="M8" s="266"/>
    </row>
    <row r="9" spans="1:13" s="265" customFormat="1" x14ac:dyDescent="0.25">
      <c r="A9" s="204" t="s">
        <v>1046</v>
      </c>
      <c r="B9" s="197" t="s">
        <v>304</v>
      </c>
      <c r="C9" s="197" t="s">
        <v>304</v>
      </c>
      <c r="D9" s="197">
        <f>GETPIVOTDATA("Technical Nominal Power (MW)",$P$41,"Plant Type","CL","Fuel","CP")</f>
        <v>470</v>
      </c>
      <c r="E9" s="197" t="s">
        <v>304</v>
      </c>
      <c r="F9" s="197" t="s">
        <v>304</v>
      </c>
      <c r="G9" s="266"/>
      <c r="H9" s="266"/>
      <c r="I9" s="266"/>
      <c r="J9" s="266"/>
      <c r="K9" s="266"/>
      <c r="L9" s="266"/>
      <c r="M9" s="266"/>
    </row>
    <row r="10" spans="1:13" s="265" customFormat="1" x14ac:dyDescent="0.25">
      <c r="A10" s="203" t="s">
        <v>996</v>
      </c>
      <c r="B10" s="197" t="s">
        <v>304</v>
      </c>
      <c r="C10" s="197" t="s">
        <v>304</v>
      </c>
      <c r="D10" s="197">
        <f>GETPIVOTDATA("Technical Nominal Power (MW)",$P$41,"Plant Type","D","Fuel","GO")+GETPIVOTDATA("Technical Nominal Power (MW)",$P$41,"Fuel","LV")</f>
        <v>224.19999999999996</v>
      </c>
      <c r="E10" s="197">
        <f>B268*1000</f>
        <v>370</v>
      </c>
      <c r="F10" s="197">
        <f>B218*1000</f>
        <v>210</v>
      </c>
      <c r="G10" s="266"/>
      <c r="H10" s="266"/>
      <c r="I10" s="266"/>
      <c r="J10" s="266"/>
      <c r="K10" s="266"/>
      <c r="L10" s="266"/>
      <c r="M10" s="266"/>
    </row>
    <row r="11" spans="1:13" s="265" customFormat="1" x14ac:dyDescent="0.25">
      <c r="A11" s="86" t="s">
        <v>342</v>
      </c>
      <c r="B11" s="197" t="s">
        <v>304</v>
      </c>
      <c r="C11" s="197" t="s">
        <v>304</v>
      </c>
      <c r="D11" s="197">
        <f>GETPIVOTDATA("Technical Nominal Power (MW)",$P$41,"Fuel","NG")</f>
        <v>4632</v>
      </c>
      <c r="E11" s="197">
        <f>B267*1000</f>
        <v>7850</v>
      </c>
      <c r="F11" s="197">
        <f>B217*1000</f>
        <v>6880</v>
      </c>
      <c r="G11" s="266"/>
      <c r="H11" s="266"/>
      <c r="I11" s="266"/>
      <c r="J11" s="266"/>
      <c r="K11" s="266"/>
      <c r="L11" s="266"/>
      <c r="M11" s="266"/>
    </row>
    <row r="12" spans="1:13" s="265" customFormat="1" ht="15" customHeight="1" x14ac:dyDescent="0.25">
      <c r="A12" s="205" t="s">
        <v>1035</v>
      </c>
      <c r="B12" s="197" t="s">
        <v>304</v>
      </c>
      <c r="C12" s="197" t="s">
        <v>304</v>
      </c>
      <c r="D12" s="197">
        <f>GETPIVOTDATA("Technical Nominal Power (MW)",$P$41,"Plant Type","CCGT","Fuel","NG")</f>
        <v>3489</v>
      </c>
      <c r="E12" s="197" t="s">
        <v>304</v>
      </c>
      <c r="F12" s="197" t="s">
        <v>304</v>
      </c>
      <c r="G12" s="266"/>
      <c r="H12" s="266"/>
      <c r="I12" s="266"/>
      <c r="J12" s="266"/>
      <c r="K12" s="266"/>
      <c r="L12" s="266"/>
      <c r="M12" s="266"/>
    </row>
    <row r="13" spans="1:13" s="265" customFormat="1" x14ac:dyDescent="0.25">
      <c r="A13" s="206" t="s">
        <v>1036</v>
      </c>
      <c r="B13" s="197" t="s">
        <v>304</v>
      </c>
      <c r="C13" s="197" t="s">
        <v>304</v>
      </c>
      <c r="D13" s="197">
        <f>GETPIVOTDATA("Technical Nominal Power (MW)",$P$41,"Plant Type","GT","Fuel","NG")</f>
        <v>292</v>
      </c>
      <c r="E13" s="197" t="s">
        <v>304</v>
      </c>
      <c r="F13" s="197" t="s">
        <v>304</v>
      </c>
      <c r="G13" s="266"/>
      <c r="H13" s="266"/>
      <c r="I13" s="266"/>
      <c r="J13" s="266"/>
      <c r="K13" s="266"/>
      <c r="L13" s="266"/>
      <c r="M13" s="266"/>
    </row>
    <row r="14" spans="1:13" s="265" customFormat="1" x14ac:dyDescent="0.25">
      <c r="A14" s="203" t="s">
        <v>343</v>
      </c>
      <c r="B14" s="197" t="s">
        <v>304</v>
      </c>
      <c r="C14" s="197" t="s">
        <v>304</v>
      </c>
      <c r="D14" s="197">
        <f>GETPIVOTDATA("Technical Nominal Power (MW)",$P$41,"Fuel","NG/BF")</f>
        <v>315</v>
      </c>
      <c r="E14" s="197">
        <f>B269*1000</f>
        <v>0</v>
      </c>
      <c r="F14" s="197">
        <f>B219*1000</f>
        <v>0</v>
      </c>
      <c r="G14" s="266"/>
      <c r="H14" s="266"/>
      <c r="I14" s="266"/>
      <c r="J14" s="266"/>
      <c r="K14" s="266"/>
      <c r="L14" s="266"/>
      <c r="M14" s="266"/>
    </row>
    <row r="15" spans="1:13" s="265" customFormat="1" x14ac:dyDescent="0.25">
      <c r="A15" s="202" t="s">
        <v>344</v>
      </c>
      <c r="B15" s="197">
        <f>B175</f>
        <v>5927</v>
      </c>
      <c r="C15" s="197" t="s">
        <v>304</v>
      </c>
      <c r="D15" s="197">
        <f>GETPIVOTDATA("Technical Nominal Power (MW)",$P$41,"Fuel","NU")</f>
        <v>5925.8</v>
      </c>
      <c r="E15" s="197">
        <f>B263*1000</f>
        <v>3910</v>
      </c>
      <c r="F15" s="198">
        <f>B213*1000</f>
        <v>5930</v>
      </c>
      <c r="G15" s="266"/>
      <c r="H15" s="266"/>
      <c r="I15" s="266"/>
      <c r="J15" s="266"/>
      <c r="K15" s="266"/>
      <c r="L15" s="266"/>
      <c r="M15" s="266"/>
    </row>
    <row r="16" spans="1:13" s="265" customFormat="1" x14ac:dyDescent="0.25">
      <c r="A16" s="208" t="s">
        <v>1030</v>
      </c>
      <c r="B16" s="199">
        <f>B17+B21+B24</f>
        <v>5999</v>
      </c>
      <c r="C16" s="199" t="s">
        <v>304</v>
      </c>
      <c r="D16" s="199">
        <f>D17+D21+D29</f>
        <v>2974.2</v>
      </c>
      <c r="E16" s="199">
        <f>(B270+B276)*1000</f>
        <v>7040</v>
      </c>
      <c r="F16" s="199">
        <f>(B220+B226)*1000</f>
        <v>7170</v>
      </c>
      <c r="G16" s="266"/>
      <c r="H16" s="266"/>
      <c r="I16" s="266"/>
      <c r="J16" s="266"/>
      <c r="K16" s="266"/>
      <c r="L16" s="266"/>
      <c r="M16" s="266"/>
    </row>
    <row r="17" spans="1:13" s="265" customFormat="1" x14ac:dyDescent="0.25">
      <c r="A17" s="202" t="s">
        <v>339</v>
      </c>
      <c r="B17" s="198">
        <f>B176</f>
        <v>1429</v>
      </c>
      <c r="C17" s="197" t="s">
        <v>304</v>
      </c>
      <c r="D17" s="198">
        <f>GETPIVOTDATA("Technical Nominal Power (MW)",$P$41,"Fuel","WA")</f>
        <v>1394.1000000000001</v>
      </c>
      <c r="E17" s="197">
        <f>B276*1000</f>
        <v>1430</v>
      </c>
      <c r="F17" s="198">
        <f>B226*1000</f>
        <v>1430</v>
      </c>
      <c r="G17" s="266"/>
      <c r="H17" s="266"/>
      <c r="I17" s="266"/>
      <c r="J17" s="266"/>
      <c r="K17" s="266"/>
      <c r="L17" s="266"/>
      <c r="M17" s="266"/>
    </row>
    <row r="18" spans="1:13" s="265" customFormat="1" ht="15" customHeight="1" x14ac:dyDescent="0.25">
      <c r="A18" s="205" t="s">
        <v>1028</v>
      </c>
      <c r="B18" s="197" t="s">
        <v>304</v>
      </c>
      <c r="C18" s="197" t="s">
        <v>304</v>
      </c>
      <c r="D18" s="197" t="s">
        <v>304</v>
      </c>
      <c r="E18" s="197" t="s">
        <v>304</v>
      </c>
      <c r="F18" s="197" t="s">
        <v>304</v>
      </c>
      <c r="G18" s="266"/>
      <c r="H18" s="266"/>
      <c r="I18" s="266"/>
      <c r="J18" s="266"/>
      <c r="K18" s="266"/>
      <c r="L18" s="266"/>
      <c r="M18" s="266"/>
    </row>
    <row r="19" spans="1:13" s="265" customFormat="1" x14ac:dyDescent="0.25">
      <c r="A19" s="205" t="s">
        <v>1033</v>
      </c>
      <c r="B19" s="197" t="s">
        <v>304</v>
      </c>
      <c r="C19" s="197" t="s">
        <v>304</v>
      </c>
      <c r="D19" s="197" t="s">
        <v>304</v>
      </c>
      <c r="E19" s="197" t="s">
        <v>304</v>
      </c>
      <c r="F19" s="197" t="s">
        <v>304</v>
      </c>
      <c r="G19" s="266"/>
      <c r="H19" s="266"/>
      <c r="I19" s="266"/>
      <c r="J19" s="266"/>
      <c r="K19" s="266"/>
      <c r="L19" s="266"/>
      <c r="M19" s="266"/>
    </row>
    <row r="20" spans="1:13" s="265" customFormat="1" x14ac:dyDescent="0.25">
      <c r="A20" s="205" t="s">
        <v>396</v>
      </c>
      <c r="B20" s="197" t="s">
        <v>304</v>
      </c>
      <c r="C20" s="197" t="s">
        <v>304</v>
      </c>
      <c r="D20" s="197" t="s">
        <v>304</v>
      </c>
      <c r="E20" s="197" t="s">
        <v>304</v>
      </c>
      <c r="F20" s="197" t="s">
        <v>304</v>
      </c>
      <c r="G20" s="266"/>
      <c r="H20" s="266"/>
      <c r="I20" s="266"/>
      <c r="J20" s="266"/>
      <c r="K20" s="266"/>
      <c r="L20" s="266"/>
      <c r="M20" s="266"/>
    </row>
    <row r="21" spans="1:13" s="265" customFormat="1" x14ac:dyDescent="0.25">
      <c r="A21" s="205" t="s">
        <v>46</v>
      </c>
      <c r="B21" s="197">
        <f>B177</f>
        <v>1658</v>
      </c>
      <c r="C21" s="197" t="s">
        <v>304</v>
      </c>
      <c r="D21" s="197">
        <f>GETPIVOTDATA("Technical Nominal Power (MW)",$P$41,"Fuel","WI")</f>
        <v>900.30000000000007</v>
      </c>
      <c r="E21" s="197">
        <f>B271*1000</f>
        <v>1890</v>
      </c>
      <c r="F21" s="197">
        <f>B221*1000</f>
        <v>1720</v>
      </c>
      <c r="G21" s="266"/>
      <c r="H21" s="266"/>
      <c r="I21" s="266"/>
      <c r="J21" s="266"/>
      <c r="K21" s="266"/>
      <c r="L21" s="266"/>
      <c r="M21" s="266"/>
    </row>
    <row r="22" spans="1:13" s="265" customFormat="1" x14ac:dyDescent="0.25">
      <c r="A22" s="205" t="s">
        <v>1032</v>
      </c>
      <c r="B22" s="197" t="s">
        <v>304</v>
      </c>
      <c r="C22" s="197" t="s">
        <v>304</v>
      </c>
      <c r="D22" s="197" t="s">
        <v>304</v>
      </c>
      <c r="E22" s="197">
        <f>B272*1000</f>
        <v>1220</v>
      </c>
      <c r="F22" s="197">
        <f>B222*1000</f>
        <v>1140</v>
      </c>
      <c r="G22" s="266"/>
      <c r="H22" s="266"/>
      <c r="I22" s="266"/>
      <c r="J22" s="266"/>
      <c r="K22" s="266"/>
      <c r="L22" s="266"/>
      <c r="M22" s="266"/>
    </row>
    <row r="23" spans="1:13" s="265" customFormat="1" x14ac:dyDescent="0.25">
      <c r="A23" s="205" t="s">
        <v>1031</v>
      </c>
      <c r="B23" s="197" t="s">
        <v>304</v>
      </c>
      <c r="C23" s="197" t="s">
        <v>304</v>
      </c>
      <c r="D23" s="197" t="s">
        <v>304</v>
      </c>
      <c r="E23" s="197">
        <f>B273*1000</f>
        <v>670</v>
      </c>
      <c r="F23" s="197">
        <f>B223*1000</f>
        <v>580</v>
      </c>
      <c r="G23" s="266"/>
      <c r="H23" s="266"/>
      <c r="I23" s="266"/>
      <c r="J23" s="266"/>
      <c r="K23" s="266"/>
      <c r="L23" s="266"/>
      <c r="M23" s="266"/>
    </row>
    <row r="24" spans="1:13" s="265" customFormat="1" x14ac:dyDescent="0.25">
      <c r="A24" s="205" t="s">
        <v>2</v>
      </c>
      <c r="B24" s="197">
        <f>B25</f>
        <v>2912</v>
      </c>
      <c r="C24" s="197" t="s">
        <v>304</v>
      </c>
      <c r="D24" s="197" t="s">
        <v>304</v>
      </c>
      <c r="E24" s="197">
        <f>B274*1000</f>
        <v>2430</v>
      </c>
      <c r="F24" s="197">
        <f>B224*1000</f>
        <v>2680</v>
      </c>
      <c r="G24" s="266"/>
      <c r="H24" s="266"/>
      <c r="I24" s="266"/>
      <c r="J24" s="266"/>
      <c r="K24" s="266"/>
      <c r="L24" s="266"/>
      <c r="M24" s="266"/>
    </row>
    <row r="25" spans="1:13" s="265" customFormat="1" x14ac:dyDescent="0.25">
      <c r="A25" s="205" t="s">
        <v>1048</v>
      </c>
      <c r="B25" s="197">
        <f>B178</f>
        <v>2912</v>
      </c>
      <c r="C25" s="197" t="s">
        <v>304</v>
      </c>
      <c r="D25" s="197" t="s">
        <v>304</v>
      </c>
      <c r="E25" s="197" t="s">
        <v>304</v>
      </c>
      <c r="F25" s="197" t="s">
        <v>304</v>
      </c>
      <c r="G25" s="266"/>
      <c r="H25" s="266"/>
      <c r="I25" s="266"/>
      <c r="J25" s="266"/>
      <c r="K25" s="266"/>
      <c r="L25" s="266"/>
      <c r="M25" s="266"/>
    </row>
    <row r="26" spans="1:13" s="265" customFormat="1" x14ac:dyDescent="0.25">
      <c r="A26" s="205" t="s">
        <v>1049</v>
      </c>
      <c r="B26" s="197" t="s">
        <v>304</v>
      </c>
      <c r="C26" s="197" t="s">
        <v>304</v>
      </c>
      <c r="D26" s="197" t="s">
        <v>304</v>
      </c>
      <c r="E26" s="197" t="s">
        <v>304</v>
      </c>
      <c r="F26" s="197" t="s">
        <v>304</v>
      </c>
      <c r="G26" s="266"/>
      <c r="H26" s="266"/>
      <c r="I26" s="266"/>
      <c r="J26" s="266"/>
      <c r="K26" s="266"/>
      <c r="L26" s="266"/>
      <c r="M26" s="266"/>
    </row>
    <row r="27" spans="1:13" s="265" customFormat="1" x14ac:dyDescent="0.25">
      <c r="A27" s="205" t="s">
        <v>49</v>
      </c>
      <c r="B27" s="197" t="s">
        <v>304</v>
      </c>
      <c r="C27" s="197" t="s">
        <v>304</v>
      </c>
      <c r="D27" s="197" t="s">
        <v>304</v>
      </c>
      <c r="E27" s="197" t="s">
        <v>304</v>
      </c>
      <c r="F27" s="197" t="s">
        <v>304</v>
      </c>
      <c r="G27" s="266"/>
      <c r="H27" s="266"/>
      <c r="I27" s="266"/>
      <c r="J27" s="266"/>
      <c r="K27" s="266"/>
      <c r="L27" s="266"/>
      <c r="M27" s="266"/>
    </row>
    <row r="28" spans="1:13" s="265" customFormat="1" x14ac:dyDescent="0.25">
      <c r="A28" s="205" t="s">
        <v>1079</v>
      </c>
      <c r="B28" s="197" t="s">
        <v>304</v>
      </c>
      <c r="C28" s="197" t="s">
        <v>304</v>
      </c>
      <c r="D28" s="197" t="s">
        <v>304</v>
      </c>
      <c r="E28" s="197" t="s">
        <v>304</v>
      </c>
      <c r="F28" s="197" t="s">
        <v>304</v>
      </c>
      <c r="G28" s="266"/>
      <c r="H28" s="266"/>
      <c r="I28" s="266"/>
      <c r="J28" s="266"/>
      <c r="K28" s="266"/>
      <c r="L28" s="266"/>
      <c r="M28" s="266"/>
    </row>
    <row r="29" spans="1:13" s="265" customFormat="1" x14ac:dyDescent="0.25">
      <c r="A29" s="205" t="s">
        <v>1066</v>
      </c>
      <c r="B29" s="197" t="s">
        <v>304</v>
      </c>
      <c r="C29" s="197" t="s">
        <v>304</v>
      </c>
      <c r="D29" s="197">
        <f>D33</f>
        <v>679.8</v>
      </c>
      <c r="E29" s="197">
        <f>E30</f>
        <v>1290</v>
      </c>
      <c r="F29" s="197">
        <f>F30</f>
        <v>1340</v>
      </c>
      <c r="G29" s="266"/>
      <c r="H29" s="266"/>
      <c r="I29" s="266"/>
      <c r="J29" s="266"/>
      <c r="K29" s="266"/>
      <c r="L29" s="266"/>
      <c r="M29" s="266"/>
    </row>
    <row r="30" spans="1:13" s="265" customFormat="1" x14ac:dyDescent="0.25">
      <c r="A30" s="209" t="s">
        <v>1067</v>
      </c>
      <c r="B30" s="197" t="s">
        <v>304</v>
      </c>
      <c r="C30" s="197" t="s">
        <v>304</v>
      </c>
      <c r="D30" s="197" t="s">
        <v>304</v>
      </c>
      <c r="E30" s="197">
        <f>B275*1000</f>
        <v>1290</v>
      </c>
      <c r="F30" s="197">
        <f>B225*1000</f>
        <v>1340</v>
      </c>
      <c r="H30" s="273"/>
      <c r="I30" s="273"/>
      <c r="J30" s="273"/>
    </row>
    <row r="31" spans="1:13" s="265" customFormat="1" x14ac:dyDescent="0.25">
      <c r="A31" s="209" t="s">
        <v>1068</v>
      </c>
      <c r="B31" s="197" t="s">
        <v>304</v>
      </c>
      <c r="C31" s="197" t="s">
        <v>304</v>
      </c>
      <c r="D31" s="197" t="s">
        <v>304</v>
      </c>
      <c r="E31" s="197" t="s">
        <v>304</v>
      </c>
      <c r="F31" s="197" t="s">
        <v>304</v>
      </c>
      <c r="H31" s="273"/>
      <c r="I31" s="273"/>
      <c r="J31" s="273"/>
    </row>
    <row r="32" spans="1:13" s="265" customFormat="1" x14ac:dyDescent="0.25">
      <c r="A32" s="209" t="s">
        <v>1069</v>
      </c>
      <c r="B32" s="197" t="s">
        <v>304</v>
      </c>
      <c r="C32" s="197" t="s">
        <v>304</v>
      </c>
      <c r="D32" s="197" t="s">
        <v>304</v>
      </c>
      <c r="E32" s="197" t="s">
        <v>304</v>
      </c>
      <c r="F32" s="197" t="s">
        <v>304</v>
      </c>
      <c r="H32" s="273"/>
      <c r="I32" s="273"/>
      <c r="J32" s="273"/>
    </row>
    <row r="33" spans="1:30" s="265" customFormat="1" x14ac:dyDescent="0.25">
      <c r="A33" s="209" t="s">
        <v>1070</v>
      </c>
      <c r="B33" s="197" t="s">
        <v>304</v>
      </c>
      <c r="C33" s="197" t="s">
        <v>304</v>
      </c>
      <c r="D33" s="197">
        <f>GETPIVOTDATA("Technical Nominal Power (MW)",$P$41,"Fuel","WR")+GETPIVOTDATA("Technical Nominal Power (MW)",$P$41,"Fuel","WP")</f>
        <v>679.8</v>
      </c>
      <c r="E33" s="197" t="s">
        <v>304</v>
      </c>
      <c r="F33" s="197" t="s">
        <v>304</v>
      </c>
      <c r="H33" s="273"/>
      <c r="I33" s="273"/>
      <c r="J33" s="273"/>
    </row>
    <row r="34" spans="1:30" s="265" customFormat="1" x14ac:dyDescent="0.25">
      <c r="A34" s="210" t="s">
        <v>1047</v>
      </c>
      <c r="B34" s="200">
        <f>B182</f>
        <v>4</v>
      </c>
      <c r="C34" s="200" t="s">
        <v>304</v>
      </c>
      <c r="D34" s="200" t="s">
        <v>304</v>
      </c>
      <c r="E34" s="200" t="s">
        <v>304</v>
      </c>
      <c r="F34" s="200" t="s">
        <v>304</v>
      </c>
      <c r="H34" s="273"/>
      <c r="I34" s="273"/>
      <c r="J34" s="273"/>
    </row>
    <row r="35" spans="1:30" s="265" customFormat="1" x14ac:dyDescent="0.25">
      <c r="A35" s="205" t="s">
        <v>30</v>
      </c>
      <c r="B35" s="197">
        <f>B16+B5+B34</f>
        <v>20840</v>
      </c>
      <c r="C35" s="197" t="s">
        <v>304</v>
      </c>
      <c r="D35" s="197">
        <f>D16+D5</f>
        <v>14541.2</v>
      </c>
      <c r="E35" s="197">
        <f>B279*1000</f>
        <v>19840</v>
      </c>
      <c r="F35" s="197">
        <f>B229*1000</f>
        <v>20600</v>
      </c>
      <c r="G35" s="273"/>
      <c r="H35" s="273"/>
      <c r="I35" s="273"/>
      <c r="J35" s="273"/>
    </row>
    <row r="36" spans="1:30" s="265" customFormat="1" x14ac:dyDescent="0.25">
      <c r="A36" s="286"/>
      <c r="F36" s="273"/>
    </row>
    <row r="37" spans="1:30" s="265" customFormat="1" x14ac:dyDescent="0.25"/>
    <row r="38" spans="1:30" s="265" customFormat="1" x14ac:dyDescent="0.25"/>
    <row r="39" spans="1:30" s="110" customFormat="1" ht="15.75" thickBot="1" x14ac:dyDescent="0.3"/>
    <row r="40" spans="1:30" ht="15.75" customHeight="1" thickTop="1" x14ac:dyDescent="0.25">
      <c r="A40" s="273"/>
      <c r="B40" s="273"/>
      <c r="C40" s="273"/>
      <c r="D40" s="273"/>
      <c r="E40" s="273"/>
      <c r="F40" s="273"/>
      <c r="G40" s="273"/>
      <c r="H40" s="273"/>
      <c r="I40" s="273"/>
      <c r="J40" s="273"/>
      <c r="K40" s="273"/>
      <c r="L40" s="273"/>
      <c r="M40" s="273"/>
      <c r="N40" s="273"/>
    </row>
    <row r="41" spans="1:30" ht="15" customHeight="1" x14ac:dyDescent="0.25">
      <c r="A41" s="515" t="s">
        <v>1104</v>
      </c>
      <c r="B41" s="516"/>
      <c r="C41" s="516"/>
      <c r="D41" s="516"/>
      <c r="E41" s="516"/>
      <c r="F41" s="516"/>
      <c r="G41" s="516"/>
      <c r="H41" s="516"/>
      <c r="I41" s="516"/>
      <c r="J41" s="516"/>
      <c r="K41" s="516"/>
      <c r="L41" s="516"/>
      <c r="M41" s="517"/>
      <c r="N41" s="291"/>
      <c r="P41" s="289" t="s">
        <v>1099</v>
      </c>
      <c r="Q41" t="s">
        <v>1101</v>
      </c>
      <c r="T41" s="534" t="s">
        <v>68</v>
      </c>
      <c r="U41" s="535"/>
      <c r="V41" s="534" t="s">
        <v>210</v>
      </c>
      <c r="W41" s="535"/>
      <c r="X41" s="4"/>
      <c r="Y41" s="534" t="s">
        <v>211</v>
      </c>
      <c r="Z41" s="536"/>
      <c r="AA41" s="536"/>
      <c r="AB41" s="535"/>
      <c r="AC41" s="534" t="s">
        <v>210</v>
      </c>
      <c r="AD41" s="535"/>
    </row>
    <row r="42" spans="1:30" ht="45" x14ac:dyDescent="0.25">
      <c r="A42" s="518" t="s">
        <v>66</v>
      </c>
      <c r="B42" s="519"/>
      <c r="C42" s="518" t="s">
        <v>67</v>
      </c>
      <c r="D42" s="519"/>
      <c r="E42" s="518" t="s">
        <v>68</v>
      </c>
      <c r="F42" s="520"/>
      <c r="G42" s="519"/>
      <c r="H42" s="233" t="s">
        <v>69</v>
      </c>
      <c r="I42" s="233" t="s">
        <v>70</v>
      </c>
      <c r="J42" s="518" t="s">
        <v>71</v>
      </c>
      <c r="K42" s="519"/>
      <c r="L42" s="518" t="s">
        <v>72</v>
      </c>
      <c r="M42" s="519"/>
      <c r="N42" s="291"/>
      <c r="O42" s="265" t="s">
        <v>221</v>
      </c>
      <c r="P42" s="290" t="s">
        <v>193</v>
      </c>
      <c r="Q42" s="80">
        <v>470</v>
      </c>
      <c r="T42" s="537" t="s">
        <v>212</v>
      </c>
      <c r="U42" s="535"/>
      <c r="V42" s="537" t="s">
        <v>213</v>
      </c>
      <c r="W42" s="535"/>
      <c r="X42" s="4"/>
      <c r="Y42" s="537" t="s">
        <v>0</v>
      </c>
      <c r="Z42" s="536"/>
      <c r="AA42" s="536"/>
      <c r="AB42" s="535"/>
      <c r="AC42" s="537" t="s">
        <v>214</v>
      </c>
      <c r="AD42" s="535"/>
    </row>
    <row r="43" spans="1:30" ht="15" customHeight="1" x14ac:dyDescent="0.25">
      <c r="A43" s="521" t="s">
        <v>73</v>
      </c>
      <c r="B43" s="522"/>
      <c r="C43" s="521" t="s">
        <v>74</v>
      </c>
      <c r="D43" s="522"/>
      <c r="E43" s="238" t="s">
        <v>75</v>
      </c>
      <c r="F43" s="238"/>
      <c r="G43" s="238"/>
      <c r="H43" s="234" t="s">
        <v>75</v>
      </c>
      <c r="I43" s="2">
        <v>25</v>
      </c>
      <c r="J43" s="523" t="s">
        <v>75</v>
      </c>
      <c r="K43" s="522"/>
      <c r="L43" s="523"/>
      <c r="M43" s="522"/>
      <c r="N43" s="291"/>
      <c r="O43" t="s">
        <v>215</v>
      </c>
      <c r="P43" s="262" t="s">
        <v>113</v>
      </c>
      <c r="Q43" s="80">
        <v>470</v>
      </c>
      <c r="T43" s="537" t="s">
        <v>215</v>
      </c>
      <c r="U43" s="535"/>
      <c r="V43" s="537" t="s">
        <v>113</v>
      </c>
      <c r="W43" s="535"/>
      <c r="X43" s="4"/>
      <c r="Y43" s="537" t="s">
        <v>216</v>
      </c>
      <c r="Z43" s="536"/>
      <c r="AA43" s="536"/>
      <c r="AB43" s="535"/>
      <c r="AC43" s="537" t="s">
        <v>217</v>
      </c>
      <c r="AD43" s="535"/>
    </row>
    <row r="44" spans="1:30" ht="15" customHeight="1" x14ac:dyDescent="0.25">
      <c r="A44" s="521" t="s">
        <v>76</v>
      </c>
      <c r="B44" s="522"/>
      <c r="C44" s="521" t="s">
        <v>77</v>
      </c>
      <c r="D44" s="522"/>
      <c r="E44" s="523" t="s">
        <v>78</v>
      </c>
      <c r="F44" s="524"/>
      <c r="G44" s="522"/>
      <c r="H44" s="234" t="s">
        <v>79</v>
      </c>
      <c r="I44" s="2">
        <v>64</v>
      </c>
      <c r="J44" s="523" t="s">
        <v>79</v>
      </c>
      <c r="K44" s="522"/>
      <c r="L44" s="523"/>
      <c r="M44" s="522"/>
      <c r="N44" s="291"/>
      <c r="O44" t="s">
        <v>226</v>
      </c>
      <c r="P44" s="290" t="s">
        <v>131</v>
      </c>
      <c r="Q44" s="80">
        <v>5</v>
      </c>
      <c r="T44" s="537" t="s">
        <v>218</v>
      </c>
      <c r="U44" s="535"/>
      <c r="V44" s="537" t="s">
        <v>100</v>
      </c>
      <c r="W44" s="535"/>
      <c r="X44" s="4"/>
      <c r="Y44" s="537" t="s">
        <v>219</v>
      </c>
      <c r="Z44" s="536"/>
      <c r="AA44" s="536"/>
      <c r="AB44" s="535"/>
      <c r="AC44" s="537" t="s">
        <v>113</v>
      </c>
      <c r="AD44" s="535"/>
    </row>
    <row r="45" spans="1:30" ht="15" customHeight="1" x14ac:dyDescent="0.25">
      <c r="A45" s="521" t="s">
        <v>76</v>
      </c>
      <c r="B45" s="522"/>
      <c r="C45" s="521" t="s">
        <v>80</v>
      </c>
      <c r="D45" s="522"/>
      <c r="E45" s="523" t="s">
        <v>78</v>
      </c>
      <c r="F45" s="524"/>
      <c r="G45" s="522"/>
      <c r="H45" s="234" t="s">
        <v>79</v>
      </c>
      <c r="I45" s="2">
        <v>64</v>
      </c>
      <c r="J45" s="523" t="s">
        <v>79</v>
      </c>
      <c r="K45" s="522"/>
      <c r="L45" s="523"/>
      <c r="M45" s="522"/>
      <c r="N45" s="291"/>
      <c r="O45" t="s">
        <v>227</v>
      </c>
      <c r="P45" s="262" t="s">
        <v>130</v>
      </c>
      <c r="Q45" s="80">
        <v>5</v>
      </c>
      <c r="T45" s="537" t="s">
        <v>220</v>
      </c>
      <c r="U45" s="535"/>
      <c r="V45" s="537" t="s">
        <v>81</v>
      </c>
      <c r="W45" s="535"/>
      <c r="X45" s="4"/>
      <c r="Y45" s="537" t="s">
        <v>221</v>
      </c>
      <c r="Z45" s="536"/>
      <c r="AA45" s="536"/>
      <c r="AB45" s="535"/>
      <c r="AC45" s="537" t="s">
        <v>193</v>
      </c>
      <c r="AD45" s="535"/>
    </row>
    <row r="46" spans="1:30" ht="15" customHeight="1" x14ac:dyDescent="0.25">
      <c r="A46" s="521" t="s">
        <v>76</v>
      </c>
      <c r="B46" s="522"/>
      <c r="C46" s="521" t="s">
        <v>82</v>
      </c>
      <c r="D46" s="522"/>
      <c r="E46" s="523" t="s">
        <v>83</v>
      </c>
      <c r="F46" s="524"/>
      <c r="G46" s="522"/>
      <c r="H46" s="234" t="s">
        <v>84</v>
      </c>
      <c r="I46" s="2">
        <v>20</v>
      </c>
      <c r="J46" s="523" t="s">
        <v>85</v>
      </c>
      <c r="K46" s="522"/>
      <c r="L46" s="523"/>
      <c r="M46" s="522"/>
      <c r="N46" s="291"/>
      <c r="O46" t="s">
        <v>109</v>
      </c>
      <c r="P46" s="290" t="s">
        <v>109</v>
      </c>
      <c r="Q46" s="80">
        <v>219.19999999999996</v>
      </c>
      <c r="T46" s="537" t="s">
        <v>222</v>
      </c>
      <c r="U46" s="535"/>
      <c r="V46" s="537" t="s">
        <v>81</v>
      </c>
      <c r="W46" s="535"/>
      <c r="X46" s="4"/>
      <c r="Y46" s="537" t="s">
        <v>223</v>
      </c>
      <c r="Z46" s="536"/>
      <c r="AA46" s="536"/>
      <c r="AB46" s="535"/>
      <c r="AC46" s="537" t="s">
        <v>224</v>
      </c>
      <c r="AD46" s="535"/>
    </row>
    <row r="47" spans="1:30" ht="15" customHeight="1" x14ac:dyDescent="0.25">
      <c r="A47" s="521" t="s">
        <v>76</v>
      </c>
      <c r="B47" s="522"/>
      <c r="C47" s="521" t="s">
        <v>86</v>
      </c>
      <c r="D47" s="522"/>
      <c r="E47" s="523" t="s">
        <v>83</v>
      </c>
      <c r="F47" s="524"/>
      <c r="G47" s="522"/>
      <c r="H47" s="234" t="s">
        <v>84</v>
      </c>
      <c r="I47" s="2">
        <v>54</v>
      </c>
      <c r="J47" s="523" t="s">
        <v>85</v>
      </c>
      <c r="K47" s="522"/>
      <c r="L47" s="523"/>
      <c r="M47" s="522"/>
      <c r="N47" s="291"/>
      <c r="O47" t="s">
        <v>246</v>
      </c>
      <c r="P47" s="262" t="s">
        <v>108</v>
      </c>
      <c r="Q47" s="80">
        <v>219.19999999999996</v>
      </c>
      <c r="T47" s="537" t="s">
        <v>225</v>
      </c>
      <c r="U47" s="535"/>
      <c r="V47" s="537" t="s">
        <v>81</v>
      </c>
      <c r="W47" s="535"/>
      <c r="X47" s="4"/>
      <c r="Y47" s="537" t="s">
        <v>226</v>
      </c>
      <c r="Z47" s="536"/>
      <c r="AA47" s="536"/>
      <c r="AB47" s="535"/>
      <c r="AC47" s="537" t="s">
        <v>131</v>
      </c>
      <c r="AD47" s="535"/>
    </row>
    <row r="48" spans="1:30" ht="15" customHeight="1" x14ac:dyDescent="0.25">
      <c r="A48" s="521" t="s">
        <v>76</v>
      </c>
      <c r="B48" s="522"/>
      <c r="C48" s="521" t="s">
        <v>87</v>
      </c>
      <c r="D48" s="522"/>
      <c r="E48" s="523" t="s">
        <v>81</v>
      </c>
      <c r="F48" s="524"/>
      <c r="G48" s="522"/>
      <c r="H48" s="234" t="s">
        <v>79</v>
      </c>
      <c r="I48" s="2">
        <v>52</v>
      </c>
      <c r="J48" s="523" t="s">
        <v>79</v>
      </c>
      <c r="K48" s="522"/>
      <c r="L48" s="523"/>
      <c r="M48" s="522"/>
      <c r="N48" s="291"/>
      <c r="O48" t="s">
        <v>243</v>
      </c>
      <c r="P48" s="290" t="s">
        <v>79</v>
      </c>
      <c r="Q48" s="80">
        <v>4632</v>
      </c>
      <c r="T48" s="537" t="s">
        <v>227</v>
      </c>
      <c r="U48" s="535"/>
      <c r="V48" s="537" t="s">
        <v>130</v>
      </c>
      <c r="W48" s="535"/>
      <c r="X48" s="4"/>
      <c r="Y48" s="537" t="s">
        <v>228</v>
      </c>
      <c r="Z48" s="536"/>
      <c r="AA48" s="536"/>
      <c r="AB48" s="535"/>
      <c r="AC48" s="537" t="s">
        <v>110</v>
      </c>
      <c r="AD48" s="535"/>
    </row>
    <row r="49" spans="1:30" x14ac:dyDescent="0.25">
      <c r="A49" s="521" t="s">
        <v>76</v>
      </c>
      <c r="B49" s="522"/>
      <c r="C49" s="521" t="s">
        <v>88</v>
      </c>
      <c r="D49" s="522"/>
      <c r="E49" s="523" t="s">
        <v>78</v>
      </c>
      <c r="F49" s="524"/>
      <c r="G49" s="522"/>
      <c r="H49" s="234" t="s">
        <v>79</v>
      </c>
      <c r="I49" s="2">
        <v>58</v>
      </c>
      <c r="J49" s="523" t="s">
        <v>79</v>
      </c>
      <c r="K49" s="522"/>
      <c r="L49" s="523"/>
      <c r="M49" s="522"/>
      <c r="N49" s="291"/>
      <c r="O49" s="265" t="s">
        <v>220</v>
      </c>
      <c r="P49" s="262" t="s">
        <v>81</v>
      </c>
      <c r="Q49" s="80">
        <v>3489</v>
      </c>
      <c r="T49" s="537" t="s">
        <v>229</v>
      </c>
      <c r="U49" s="535"/>
      <c r="V49" s="537" t="s">
        <v>78</v>
      </c>
      <c r="W49" s="535"/>
      <c r="X49" s="4"/>
      <c r="Y49" s="537" t="s">
        <v>230</v>
      </c>
      <c r="Z49" s="536"/>
      <c r="AA49" s="536"/>
      <c r="AB49" s="535"/>
      <c r="AC49" s="537" t="s">
        <v>109</v>
      </c>
      <c r="AD49" s="535"/>
    </row>
    <row r="50" spans="1:30" x14ac:dyDescent="0.25">
      <c r="A50" s="521" t="s">
        <v>76</v>
      </c>
      <c r="B50" s="522"/>
      <c r="C50" s="521" t="s">
        <v>89</v>
      </c>
      <c r="D50" s="522"/>
      <c r="E50" s="523" t="s">
        <v>78</v>
      </c>
      <c r="F50" s="524"/>
      <c r="G50" s="522"/>
      <c r="H50" s="234" t="s">
        <v>79</v>
      </c>
      <c r="I50" s="2">
        <v>58</v>
      </c>
      <c r="J50" s="523" t="s">
        <v>79</v>
      </c>
      <c r="K50" s="522"/>
      <c r="L50" s="523"/>
      <c r="M50" s="522"/>
      <c r="N50" s="291"/>
      <c r="O50" t="s">
        <v>229</v>
      </c>
      <c r="P50" s="262" t="s">
        <v>78</v>
      </c>
      <c r="Q50" s="80">
        <v>292</v>
      </c>
      <c r="T50" s="537" t="s">
        <v>231</v>
      </c>
      <c r="U50" s="535"/>
      <c r="V50" s="537" t="s">
        <v>98</v>
      </c>
      <c r="W50" s="535"/>
      <c r="X50" s="4"/>
      <c r="Y50" s="537" t="s">
        <v>232</v>
      </c>
      <c r="Z50" s="536"/>
      <c r="AA50" s="536"/>
      <c r="AB50" s="535"/>
      <c r="AC50" s="537" t="s">
        <v>233</v>
      </c>
      <c r="AD50" s="535"/>
    </row>
    <row r="51" spans="1:30" ht="15" customHeight="1" x14ac:dyDescent="0.25">
      <c r="A51" s="521" t="s">
        <v>76</v>
      </c>
      <c r="B51" s="522"/>
      <c r="C51" s="525" t="s">
        <v>90</v>
      </c>
      <c r="D51" s="522"/>
      <c r="E51" s="523"/>
      <c r="F51" s="524"/>
      <c r="G51" s="522"/>
      <c r="H51" s="234" t="s">
        <v>91</v>
      </c>
      <c r="I51" s="2">
        <v>9.9</v>
      </c>
      <c r="J51" s="523" t="s">
        <v>91</v>
      </c>
      <c r="K51" s="522"/>
      <c r="L51" s="523"/>
      <c r="M51" s="522"/>
      <c r="N51" s="291"/>
      <c r="O51" s="265" t="s">
        <v>218</v>
      </c>
      <c r="P51" s="262" t="s">
        <v>100</v>
      </c>
      <c r="Q51" s="80">
        <v>765</v>
      </c>
      <c r="T51" s="537" t="s">
        <v>234</v>
      </c>
      <c r="U51" s="535"/>
      <c r="V51" s="537" t="s">
        <v>98</v>
      </c>
      <c r="W51" s="535"/>
      <c r="X51" s="4"/>
      <c r="Y51" s="537" t="s">
        <v>235</v>
      </c>
      <c r="Z51" s="536"/>
      <c r="AA51" s="536"/>
      <c r="AB51" s="535"/>
      <c r="AC51" s="537" t="s">
        <v>236</v>
      </c>
      <c r="AD51" s="535"/>
    </row>
    <row r="52" spans="1:30" ht="15" customHeight="1" x14ac:dyDescent="0.25">
      <c r="A52" s="521" t="s">
        <v>76</v>
      </c>
      <c r="B52" s="522"/>
      <c r="C52" s="525" t="s">
        <v>92</v>
      </c>
      <c r="D52" s="522"/>
      <c r="E52" s="523"/>
      <c r="F52" s="524"/>
      <c r="G52" s="522"/>
      <c r="H52" s="234" t="s">
        <v>91</v>
      </c>
      <c r="I52" s="2">
        <v>9</v>
      </c>
      <c r="J52" s="523" t="s">
        <v>91</v>
      </c>
      <c r="K52" s="522"/>
      <c r="L52" s="523"/>
      <c r="M52" s="522"/>
      <c r="N52" s="291"/>
      <c r="P52" s="262" t="s">
        <v>1100</v>
      </c>
      <c r="Q52" s="80">
        <v>86</v>
      </c>
      <c r="T52" s="537" t="s">
        <v>237</v>
      </c>
      <c r="U52" s="535"/>
      <c r="V52" s="537" t="s">
        <v>98</v>
      </c>
      <c r="W52" s="535"/>
      <c r="X52" s="4"/>
      <c r="Y52" s="537" t="s">
        <v>238</v>
      </c>
      <c r="Z52" s="536"/>
      <c r="AA52" s="536"/>
      <c r="AB52" s="535"/>
      <c r="AC52" s="537" t="s">
        <v>239</v>
      </c>
      <c r="AD52" s="535"/>
    </row>
    <row r="53" spans="1:30" ht="15" customHeight="1" x14ac:dyDescent="0.25">
      <c r="A53" s="526" t="s">
        <v>76</v>
      </c>
      <c r="B53" s="522"/>
      <c r="C53" s="525" t="s">
        <v>93</v>
      </c>
      <c r="D53" s="522"/>
      <c r="E53" s="527"/>
      <c r="F53" s="524"/>
      <c r="G53" s="522"/>
      <c r="H53" s="235" t="s">
        <v>91</v>
      </c>
      <c r="I53" s="3">
        <v>0.8</v>
      </c>
      <c r="J53" s="527" t="s">
        <v>91</v>
      </c>
      <c r="K53" s="522"/>
      <c r="L53" s="527" t="s">
        <v>94</v>
      </c>
      <c r="M53" s="522"/>
      <c r="N53" s="291"/>
      <c r="O53" t="s">
        <v>1102</v>
      </c>
      <c r="P53" s="290" t="s">
        <v>178</v>
      </c>
      <c r="Q53" s="80">
        <v>315</v>
      </c>
      <c r="T53" s="537" t="s">
        <v>240</v>
      </c>
      <c r="U53" s="535"/>
      <c r="V53" s="537" t="s">
        <v>98</v>
      </c>
      <c r="W53" s="535"/>
      <c r="X53" s="4"/>
      <c r="Y53" s="537" t="s">
        <v>241</v>
      </c>
      <c r="Z53" s="536"/>
      <c r="AA53" s="536"/>
      <c r="AB53" s="535"/>
      <c r="AC53" s="537" t="s">
        <v>178</v>
      </c>
      <c r="AD53" s="535"/>
    </row>
    <row r="54" spans="1:30" ht="15" customHeight="1" x14ac:dyDescent="0.25">
      <c r="A54" s="521" t="s">
        <v>76</v>
      </c>
      <c r="B54" s="522"/>
      <c r="C54" s="525" t="s">
        <v>95</v>
      </c>
      <c r="D54" s="522"/>
      <c r="E54" s="523"/>
      <c r="F54" s="524"/>
      <c r="G54" s="522"/>
      <c r="H54" s="234" t="s">
        <v>91</v>
      </c>
      <c r="I54" s="2">
        <v>5</v>
      </c>
      <c r="J54" s="523" t="s">
        <v>91</v>
      </c>
      <c r="K54" s="522"/>
      <c r="L54" s="523"/>
      <c r="M54" s="522"/>
      <c r="N54" s="291"/>
      <c r="O54" t="s">
        <v>215</v>
      </c>
      <c r="P54" s="262" t="s">
        <v>113</v>
      </c>
      <c r="Q54" s="80">
        <v>315</v>
      </c>
      <c r="T54" s="537" t="s">
        <v>242</v>
      </c>
      <c r="U54" s="535"/>
      <c r="V54" s="537" t="s">
        <v>98</v>
      </c>
      <c r="W54" s="535"/>
      <c r="X54" s="4"/>
      <c r="Y54" s="537" t="s">
        <v>243</v>
      </c>
      <c r="Z54" s="536"/>
      <c r="AA54" s="536"/>
      <c r="AB54" s="535"/>
      <c r="AC54" s="537" t="s">
        <v>79</v>
      </c>
      <c r="AD54" s="535"/>
    </row>
    <row r="55" spans="1:30" ht="15" customHeight="1" x14ac:dyDescent="0.25">
      <c r="A55" s="521" t="s">
        <v>76</v>
      </c>
      <c r="B55" s="522"/>
      <c r="C55" s="525" t="s">
        <v>96</v>
      </c>
      <c r="D55" s="522"/>
      <c r="E55" s="523"/>
      <c r="F55" s="524"/>
      <c r="G55" s="522"/>
      <c r="H55" s="234" t="s">
        <v>91</v>
      </c>
      <c r="I55" s="2">
        <v>10</v>
      </c>
      <c r="J55" s="523" t="s">
        <v>91</v>
      </c>
      <c r="K55" s="522"/>
      <c r="L55" s="523"/>
      <c r="M55" s="522"/>
      <c r="N55" s="291"/>
      <c r="O55" t="s">
        <v>1</v>
      </c>
      <c r="P55" s="290" t="s">
        <v>125</v>
      </c>
      <c r="Q55" s="80">
        <v>5925.8</v>
      </c>
      <c r="T55" s="537" t="s">
        <v>244</v>
      </c>
      <c r="U55" s="535"/>
      <c r="V55" s="537" t="s">
        <v>83</v>
      </c>
      <c r="W55" s="535"/>
      <c r="X55" s="4"/>
      <c r="Y55" s="537" t="s">
        <v>1</v>
      </c>
      <c r="Z55" s="536"/>
      <c r="AA55" s="536"/>
      <c r="AB55" s="535"/>
      <c r="AC55" s="537" t="s">
        <v>125</v>
      </c>
      <c r="AD55" s="535"/>
    </row>
    <row r="56" spans="1:30" x14ac:dyDescent="0.25">
      <c r="A56" s="521" t="s">
        <v>76</v>
      </c>
      <c r="B56" s="522"/>
      <c r="C56" s="521" t="s">
        <v>97</v>
      </c>
      <c r="D56" s="522"/>
      <c r="E56" s="523" t="s">
        <v>98</v>
      </c>
      <c r="F56" s="524"/>
      <c r="G56" s="522"/>
      <c r="H56" s="234" t="s">
        <v>91</v>
      </c>
      <c r="I56" s="2">
        <v>20</v>
      </c>
      <c r="J56" s="523" t="s">
        <v>91</v>
      </c>
      <c r="K56" s="522"/>
      <c r="L56" s="523"/>
      <c r="M56" s="522"/>
      <c r="N56" s="291"/>
      <c r="P56" s="262" t="s">
        <v>125</v>
      </c>
      <c r="Q56" s="80">
        <v>5925.8</v>
      </c>
      <c r="T56" s="537" t="s">
        <v>1</v>
      </c>
      <c r="U56" s="535"/>
      <c r="V56" s="537" t="s">
        <v>125</v>
      </c>
      <c r="W56" s="535"/>
      <c r="X56" s="4"/>
      <c r="Y56" s="537" t="s">
        <v>245</v>
      </c>
      <c r="Z56" s="536"/>
      <c r="AA56" s="536"/>
      <c r="AB56" s="535"/>
      <c r="AC56" s="537" t="s">
        <v>84</v>
      </c>
      <c r="AD56" s="535"/>
    </row>
    <row r="57" spans="1:30" x14ac:dyDescent="0.25">
      <c r="A57" s="521" t="s">
        <v>76</v>
      </c>
      <c r="B57" s="522"/>
      <c r="C57" s="525" t="s">
        <v>99</v>
      </c>
      <c r="D57" s="522"/>
      <c r="E57" s="523"/>
      <c r="F57" s="524"/>
      <c r="G57" s="522"/>
      <c r="H57" s="234" t="s">
        <v>91</v>
      </c>
      <c r="I57" s="2">
        <v>19.7</v>
      </c>
      <c r="J57" s="523" t="s">
        <v>91</v>
      </c>
      <c r="K57" s="522"/>
      <c r="L57" s="523"/>
      <c r="M57" s="522"/>
      <c r="N57" s="291"/>
      <c r="O57" t="s">
        <v>64</v>
      </c>
      <c r="P57" s="290" t="s">
        <v>91</v>
      </c>
      <c r="Q57" s="80">
        <v>1394.1000000000001</v>
      </c>
      <c r="T57" s="537" t="s">
        <v>246</v>
      </c>
      <c r="U57" s="535"/>
      <c r="V57" s="537" t="s">
        <v>108</v>
      </c>
      <c r="W57" s="535"/>
      <c r="X57" s="4"/>
      <c r="Y57" s="537" t="s">
        <v>64</v>
      </c>
      <c r="Z57" s="536"/>
      <c r="AA57" s="536"/>
      <c r="AB57" s="535"/>
      <c r="AC57" s="537" t="s">
        <v>91</v>
      </c>
      <c r="AD57" s="535"/>
    </row>
    <row r="58" spans="1:30" ht="15" customHeight="1" x14ac:dyDescent="0.25">
      <c r="A58" s="521" t="s">
        <v>76</v>
      </c>
      <c r="B58" s="522"/>
      <c r="C58" s="521" t="s">
        <v>101</v>
      </c>
      <c r="D58" s="522"/>
      <c r="E58" s="523" t="s">
        <v>81</v>
      </c>
      <c r="F58" s="524"/>
      <c r="G58" s="522"/>
      <c r="H58" s="234" t="s">
        <v>79</v>
      </c>
      <c r="I58" s="2">
        <v>357</v>
      </c>
      <c r="J58" s="523" t="s">
        <v>79</v>
      </c>
      <c r="K58" s="522"/>
      <c r="L58" s="523"/>
      <c r="M58" s="522"/>
      <c r="N58" s="291"/>
      <c r="P58" s="262" t="s">
        <v>98</v>
      </c>
      <c r="Q58" s="80">
        <v>29.8</v>
      </c>
      <c r="T58" s="537" t="s">
        <v>247</v>
      </c>
      <c r="U58" s="535"/>
      <c r="V58" s="537" t="s">
        <v>139</v>
      </c>
      <c r="W58" s="535"/>
      <c r="X58" s="4"/>
      <c r="Y58" s="537" t="s">
        <v>46</v>
      </c>
      <c r="Z58" s="536"/>
      <c r="AA58" s="536"/>
      <c r="AB58" s="535"/>
      <c r="AC58" s="537" t="s">
        <v>75</v>
      </c>
      <c r="AD58" s="535"/>
    </row>
    <row r="59" spans="1:30" ht="15" customHeight="1" x14ac:dyDescent="0.25">
      <c r="A59" s="526" t="s">
        <v>76</v>
      </c>
      <c r="B59" s="522"/>
      <c r="C59" s="526" t="s">
        <v>102</v>
      </c>
      <c r="D59" s="522"/>
      <c r="E59" s="527" t="s">
        <v>100</v>
      </c>
      <c r="F59" s="524"/>
      <c r="G59" s="522"/>
      <c r="H59" s="235" t="s">
        <v>79</v>
      </c>
      <c r="I59" s="3">
        <v>6.3</v>
      </c>
      <c r="J59" s="527" t="s">
        <v>79</v>
      </c>
      <c r="K59" s="522"/>
      <c r="L59" s="527" t="s">
        <v>103</v>
      </c>
      <c r="M59" s="522"/>
      <c r="N59" s="291"/>
      <c r="P59" s="262" t="s">
        <v>1100</v>
      </c>
      <c r="Q59" s="80">
        <v>1364.3000000000002</v>
      </c>
      <c r="T59" s="537" t="s">
        <v>248</v>
      </c>
      <c r="U59" s="535"/>
      <c r="V59" s="537" t="s">
        <v>139</v>
      </c>
      <c r="W59" s="535"/>
      <c r="X59" s="4"/>
      <c r="Y59" s="537" t="s">
        <v>249</v>
      </c>
      <c r="Z59" s="536"/>
      <c r="AA59" s="536"/>
      <c r="AB59" s="535"/>
      <c r="AC59" s="537" t="s">
        <v>65</v>
      </c>
      <c r="AD59" s="535"/>
    </row>
    <row r="60" spans="1:30" ht="15" customHeight="1" x14ac:dyDescent="0.25">
      <c r="A60" s="521" t="s">
        <v>104</v>
      </c>
      <c r="B60" s="522"/>
      <c r="C60" s="521" t="s">
        <v>105</v>
      </c>
      <c r="D60" s="522"/>
      <c r="E60" s="523" t="s">
        <v>100</v>
      </c>
      <c r="F60" s="524"/>
      <c r="G60" s="522"/>
      <c r="H60" s="234" t="s">
        <v>79</v>
      </c>
      <c r="I60" s="2">
        <v>43</v>
      </c>
      <c r="J60" s="523" t="s">
        <v>79</v>
      </c>
      <c r="K60" s="522"/>
      <c r="L60" s="523"/>
      <c r="M60" s="522"/>
      <c r="N60" s="291"/>
      <c r="O60" t="s">
        <v>46</v>
      </c>
      <c r="P60" s="290" t="s">
        <v>75</v>
      </c>
      <c r="Q60" s="80">
        <v>900.30000000000007</v>
      </c>
      <c r="T60" s="537" t="s">
        <v>250</v>
      </c>
      <c r="U60" s="535"/>
      <c r="V60" s="537" t="s">
        <v>139</v>
      </c>
      <c r="W60" s="535"/>
      <c r="X60" s="4"/>
      <c r="Y60" s="4"/>
      <c r="Z60" s="4"/>
      <c r="AA60" s="4"/>
      <c r="AB60" s="4"/>
      <c r="AC60" s="4"/>
      <c r="AD60" s="4"/>
    </row>
    <row r="61" spans="1:30" ht="15" customHeight="1" x14ac:dyDescent="0.25">
      <c r="A61" s="521" t="s">
        <v>104</v>
      </c>
      <c r="B61" s="522"/>
      <c r="C61" s="521" t="s">
        <v>106</v>
      </c>
      <c r="D61" s="522"/>
      <c r="E61" s="523" t="s">
        <v>100</v>
      </c>
      <c r="F61" s="524"/>
      <c r="G61" s="522"/>
      <c r="H61" s="234" t="s">
        <v>79</v>
      </c>
      <c r="I61" s="2">
        <v>5</v>
      </c>
      <c r="J61" s="523" t="s">
        <v>79</v>
      </c>
      <c r="K61" s="522"/>
      <c r="L61" s="523"/>
      <c r="M61" s="522"/>
      <c r="N61" s="291"/>
      <c r="O61" t="s">
        <v>247</v>
      </c>
      <c r="P61" s="262" t="s">
        <v>139</v>
      </c>
      <c r="Q61" s="80">
        <v>19.5</v>
      </c>
    </row>
    <row r="62" spans="1:30" x14ac:dyDescent="0.25">
      <c r="A62" s="521" t="s">
        <v>104</v>
      </c>
      <c r="B62" s="522"/>
      <c r="C62" s="521" t="s">
        <v>107</v>
      </c>
      <c r="D62" s="522"/>
      <c r="E62" s="523" t="s">
        <v>108</v>
      </c>
      <c r="F62" s="524"/>
      <c r="G62" s="522"/>
      <c r="H62" s="234" t="s">
        <v>109</v>
      </c>
      <c r="I62" s="2">
        <v>18.600000000000001</v>
      </c>
      <c r="J62" s="523" t="s">
        <v>110</v>
      </c>
      <c r="K62" s="522"/>
      <c r="L62" s="523"/>
      <c r="M62" s="522"/>
      <c r="N62" s="291"/>
      <c r="P62" s="262" t="s">
        <v>1100</v>
      </c>
      <c r="Q62" s="80">
        <v>880.80000000000007</v>
      </c>
    </row>
    <row r="63" spans="1:30" ht="15" customHeight="1" x14ac:dyDescent="0.25">
      <c r="A63" s="521" t="s">
        <v>104</v>
      </c>
      <c r="B63" s="522"/>
      <c r="C63" s="521" t="s">
        <v>111</v>
      </c>
      <c r="D63" s="522"/>
      <c r="E63" s="523" t="s">
        <v>81</v>
      </c>
      <c r="F63" s="524"/>
      <c r="G63" s="522"/>
      <c r="H63" s="234" t="s">
        <v>79</v>
      </c>
      <c r="I63" s="2">
        <v>451</v>
      </c>
      <c r="J63" s="523" t="s">
        <v>79</v>
      </c>
      <c r="K63" s="522"/>
      <c r="L63" s="523"/>
      <c r="M63" s="522"/>
      <c r="N63" s="291"/>
      <c r="O63" t="s">
        <v>249</v>
      </c>
      <c r="P63" s="290" t="s">
        <v>65</v>
      </c>
      <c r="Q63" s="80">
        <v>363</v>
      </c>
    </row>
    <row r="64" spans="1:30" x14ac:dyDescent="0.25">
      <c r="A64" s="521" t="s">
        <v>104</v>
      </c>
      <c r="B64" s="522"/>
      <c r="C64" s="521" t="s">
        <v>112</v>
      </c>
      <c r="D64" s="522"/>
      <c r="E64" s="523" t="s">
        <v>113</v>
      </c>
      <c r="F64" s="524"/>
      <c r="G64" s="522"/>
      <c r="H64" s="234" t="s">
        <v>65</v>
      </c>
      <c r="I64" s="2">
        <v>95</v>
      </c>
      <c r="J64" s="523" t="s">
        <v>85</v>
      </c>
      <c r="K64" s="522"/>
      <c r="L64" s="523"/>
      <c r="M64" s="522"/>
      <c r="N64" s="291"/>
      <c r="O64" t="s">
        <v>215</v>
      </c>
      <c r="P64" s="262" t="s">
        <v>113</v>
      </c>
      <c r="Q64" s="80">
        <v>363</v>
      </c>
    </row>
    <row r="65" spans="1:17" x14ac:dyDescent="0.25">
      <c r="A65" s="521" t="s">
        <v>104</v>
      </c>
      <c r="B65" s="522"/>
      <c r="C65" s="521" t="s">
        <v>114</v>
      </c>
      <c r="D65" s="522"/>
      <c r="E65" s="523" t="s">
        <v>108</v>
      </c>
      <c r="F65" s="524"/>
      <c r="G65" s="522"/>
      <c r="H65" s="234" t="s">
        <v>109</v>
      </c>
      <c r="I65" s="2">
        <v>33.200000000000003</v>
      </c>
      <c r="J65" s="523" t="s">
        <v>110</v>
      </c>
      <c r="K65" s="522"/>
      <c r="L65" s="523"/>
      <c r="M65" s="522"/>
      <c r="N65" s="291"/>
      <c r="O65" t="s">
        <v>245</v>
      </c>
      <c r="P65" s="290" t="s">
        <v>84</v>
      </c>
      <c r="Q65" s="80">
        <v>316.8</v>
      </c>
    </row>
    <row r="66" spans="1:17" ht="15" customHeight="1" x14ac:dyDescent="0.25">
      <c r="A66" s="521" t="s">
        <v>104</v>
      </c>
      <c r="B66" s="522"/>
      <c r="C66" s="521" t="s">
        <v>115</v>
      </c>
      <c r="D66" s="522"/>
      <c r="E66" s="523"/>
      <c r="F66" s="524"/>
      <c r="G66" s="522"/>
      <c r="H66" s="234" t="s">
        <v>75</v>
      </c>
      <c r="I66" s="2">
        <v>171</v>
      </c>
      <c r="J66" s="523" t="s">
        <v>75</v>
      </c>
      <c r="K66" s="522"/>
      <c r="L66" s="523"/>
      <c r="M66" s="522"/>
      <c r="N66" s="291"/>
      <c r="O66" s="265" t="s">
        <v>220</v>
      </c>
      <c r="P66" s="262" t="s">
        <v>81</v>
      </c>
      <c r="Q66" s="80">
        <v>19.399999999999999</v>
      </c>
    </row>
    <row r="67" spans="1:17" ht="15" customHeight="1" x14ac:dyDescent="0.25">
      <c r="A67" s="521" t="s">
        <v>104</v>
      </c>
      <c r="B67" s="522"/>
      <c r="C67" s="521" t="s">
        <v>116</v>
      </c>
      <c r="D67" s="522"/>
      <c r="E67" s="523" t="s">
        <v>100</v>
      </c>
      <c r="F67" s="524"/>
      <c r="G67" s="522"/>
      <c r="H67" s="234" t="s">
        <v>79</v>
      </c>
      <c r="I67" s="2">
        <v>22.8</v>
      </c>
      <c r="J67" s="523" t="s">
        <v>79</v>
      </c>
      <c r="K67" s="522"/>
      <c r="L67" s="523"/>
      <c r="M67" s="522"/>
      <c r="N67" s="291"/>
      <c r="O67" s="265" t="s">
        <v>244</v>
      </c>
      <c r="P67" s="262" t="s">
        <v>83</v>
      </c>
      <c r="Q67" s="80">
        <v>229.5</v>
      </c>
    </row>
    <row r="68" spans="1:17" x14ac:dyDescent="0.25">
      <c r="A68" s="521" t="s">
        <v>104</v>
      </c>
      <c r="B68" s="522"/>
      <c r="C68" s="521" t="s">
        <v>117</v>
      </c>
      <c r="D68" s="522"/>
      <c r="E68" s="523" t="s">
        <v>108</v>
      </c>
      <c r="F68" s="524"/>
      <c r="G68" s="522"/>
      <c r="H68" s="234" t="s">
        <v>109</v>
      </c>
      <c r="I68" s="2">
        <v>18.600000000000001</v>
      </c>
      <c r="J68" s="523" t="s">
        <v>110</v>
      </c>
      <c r="K68" s="522"/>
      <c r="L68" s="523"/>
      <c r="M68" s="522"/>
      <c r="N68" s="291"/>
      <c r="P68" s="262" t="s">
        <v>100</v>
      </c>
      <c r="Q68" s="80">
        <v>67.900000000000006</v>
      </c>
    </row>
    <row r="69" spans="1:17" ht="15" customHeight="1" x14ac:dyDescent="0.25">
      <c r="A69" s="521" t="s">
        <v>104</v>
      </c>
      <c r="B69" s="522"/>
      <c r="C69" s="521" t="s">
        <v>118</v>
      </c>
      <c r="D69" s="522"/>
      <c r="E69" s="523" t="s">
        <v>98</v>
      </c>
      <c r="F69" s="524"/>
      <c r="G69" s="522"/>
      <c r="H69" s="234" t="s">
        <v>91</v>
      </c>
      <c r="I69" s="2">
        <v>1.8</v>
      </c>
      <c r="J69" s="523" t="s">
        <v>91</v>
      </c>
      <c r="K69" s="522"/>
      <c r="L69" s="523"/>
      <c r="M69" s="522"/>
      <c r="N69" s="291"/>
      <c r="P69" s="290" t="s">
        <v>1098</v>
      </c>
      <c r="Q69" s="80">
        <v>14541.199999999997</v>
      </c>
    </row>
    <row r="70" spans="1:17" x14ac:dyDescent="0.25">
      <c r="A70" s="521" t="s">
        <v>104</v>
      </c>
      <c r="B70" s="522"/>
      <c r="C70" s="521" t="s">
        <v>119</v>
      </c>
      <c r="D70" s="522"/>
      <c r="E70" s="523" t="s">
        <v>108</v>
      </c>
      <c r="F70" s="524"/>
      <c r="G70" s="522"/>
      <c r="H70" s="234" t="s">
        <v>109</v>
      </c>
      <c r="I70" s="2">
        <v>18.600000000000001</v>
      </c>
      <c r="J70" s="523" t="s">
        <v>110</v>
      </c>
      <c r="K70" s="522"/>
      <c r="L70" s="523"/>
      <c r="M70" s="522"/>
      <c r="N70" s="291"/>
    </row>
    <row r="71" spans="1:17" x14ac:dyDescent="0.25">
      <c r="A71" s="521" t="s">
        <v>104</v>
      </c>
      <c r="B71" s="522"/>
      <c r="C71" s="521" t="s">
        <v>120</v>
      </c>
      <c r="D71" s="522"/>
      <c r="E71" s="523"/>
      <c r="F71" s="524"/>
      <c r="G71" s="522"/>
      <c r="H71" s="234" t="s">
        <v>91</v>
      </c>
      <c r="I71" s="2">
        <v>474</v>
      </c>
      <c r="J71" s="523" t="s">
        <v>91</v>
      </c>
      <c r="K71" s="522"/>
      <c r="L71" s="523" t="s">
        <v>121</v>
      </c>
      <c r="M71" s="522"/>
      <c r="N71" s="291"/>
    </row>
    <row r="72" spans="1:17" x14ac:dyDescent="0.25">
      <c r="A72" s="521" t="s">
        <v>104</v>
      </c>
      <c r="B72" s="522"/>
      <c r="C72" s="521" t="s">
        <v>122</v>
      </c>
      <c r="D72" s="522"/>
      <c r="E72" s="523"/>
      <c r="F72" s="524"/>
      <c r="G72" s="522"/>
      <c r="H72" s="234" t="s">
        <v>91</v>
      </c>
      <c r="I72" s="2">
        <v>690</v>
      </c>
      <c r="J72" s="523" t="s">
        <v>91</v>
      </c>
      <c r="K72" s="522"/>
      <c r="L72" s="523" t="s">
        <v>121</v>
      </c>
      <c r="M72" s="522"/>
      <c r="N72" s="291"/>
    </row>
    <row r="73" spans="1:17" ht="15" customHeight="1" x14ac:dyDescent="0.25">
      <c r="A73" s="521" t="s">
        <v>104</v>
      </c>
      <c r="B73" s="522"/>
      <c r="C73" s="525" t="s">
        <v>123</v>
      </c>
      <c r="D73" s="522"/>
      <c r="E73" s="523" t="s">
        <v>108</v>
      </c>
      <c r="F73" s="524"/>
      <c r="G73" s="522"/>
      <c r="H73" s="234" t="s">
        <v>109</v>
      </c>
      <c r="I73" s="2">
        <v>18.600000000000001</v>
      </c>
      <c r="J73" s="523" t="s">
        <v>110</v>
      </c>
      <c r="K73" s="522"/>
      <c r="L73" s="523"/>
      <c r="M73" s="522"/>
      <c r="N73" s="291"/>
    </row>
    <row r="74" spans="1:17" x14ac:dyDescent="0.25">
      <c r="A74" s="521" t="s">
        <v>104</v>
      </c>
      <c r="B74" s="522"/>
      <c r="C74" s="521" t="s">
        <v>124</v>
      </c>
      <c r="D74" s="522"/>
      <c r="E74" s="523" t="s">
        <v>125</v>
      </c>
      <c r="F74" s="524"/>
      <c r="G74" s="522"/>
      <c r="H74" s="234" t="s">
        <v>125</v>
      </c>
      <c r="I74" s="2">
        <v>433</v>
      </c>
      <c r="J74" s="523" t="s">
        <v>125</v>
      </c>
      <c r="K74" s="522"/>
      <c r="L74" s="523"/>
      <c r="M74" s="522"/>
      <c r="N74" s="291"/>
    </row>
    <row r="75" spans="1:17" x14ac:dyDescent="0.25">
      <c r="A75" s="521" t="s">
        <v>104</v>
      </c>
      <c r="B75" s="522"/>
      <c r="C75" s="521" t="s">
        <v>126</v>
      </c>
      <c r="D75" s="522"/>
      <c r="E75" s="523" t="s">
        <v>125</v>
      </c>
      <c r="F75" s="524"/>
      <c r="G75" s="522"/>
      <c r="H75" s="234" t="s">
        <v>125</v>
      </c>
      <c r="I75" s="2">
        <v>433</v>
      </c>
      <c r="J75" s="523" t="s">
        <v>125</v>
      </c>
      <c r="K75" s="522"/>
      <c r="L75" s="523"/>
      <c r="M75" s="522"/>
      <c r="N75" s="291"/>
    </row>
    <row r="76" spans="1:17" x14ac:dyDescent="0.25">
      <c r="A76" s="521" t="s">
        <v>104</v>
      </c>
      <c r="B76" s="522"/>
      <c r="C76" s="521" t="s">
        <v>127</v>
      </c>
      <c r="D76" s="522"/>
      <c r="E76" s="523" t="s">
        <v>125</v>
      </c>
      <c r="F76" s="524"/>
      <c r="G76" s="522"/>
      <c r="H76" s="234" t="s">
        <v>125</v>
      </c>
      <c r="I76" s="2">
        <v>1006</v>
      </c>
      <c r="J76" s="523" t="s">
        <v>125</v>
      </c>
      <c r="K76" s="522"/>
      <c r="L76" s="523"/>
      <c r="M76" s="522"/>
      <c r="N76" s="291"/>
    </row>
    <row r="77" spans="1:17" x14ac:dyDescent="0.25">
      <c r="A77" s="521" t="s">
        <v>104</v>
      </c>
      <c r="B77" s="522"/>
      <c r="C77" s="521" t="s">
        <v>128</v>
      </c>
      <c r="D77" s="522"/>
      <c r="E77" s="523" t="s">
        <v>125</v>
      </c>
      <c r="F77" s="524"/>
      <c r="G77" s="522"/>
      <c r="H77" s="234" t="s">
        <v>125</v>
      </c>
      <c r="I77" s="2">
        <v>1038</v>
      </c>
      <c r="J77" s="523" t="s">
        <v>125</v>
      </c>
      <c r="K77" s="522"/>
      <c r="L77" s="523"/>
      <c r="M77" s="522"/>
      <c r="N77" s="291"/>
    </row>
    <row r="78" spans="1:17" ht="15" customHeight="1" x14ac:dyDescent="0.25">
      <c r="A78" s="526" t="s">
        <v>104</v>
      </c>
      <c r="B78" s="522"/>
      <c r="C78" s="526" t="s">
        <v>129</v>
      </c>
      <c r="D78" s="522"/>
      <c r="E78" s="527" t="s">
        <v>130</v>
      </c>
      <c r="F78" s="524"/>
      <c r="G78" s="522"/>
      <c r="H78" s="235" t="s">
        <v>131</v>
      </c>
      <c r="I78" s="3">
        <v>2.5</v>
      </c>
      <c r="J78" s="527" t="s">
        <v>110</v>
      </c>
      <c r="K78" s="522"/>
      <c r="L78" s="527" t="s">
        <v>94</v>
      </c>
      <c r="M78" s="522"/>
      <c r="N78" s="291"/>
    </row>
    <row r="79" spans="1:17" ht="15" customHeight="1" x14ac:dyDescent="0.25">
      <c r="A79" s="526" t="s">
        <v>104</v>
      </c>
      <c r="B79" s="522"/>
      <c r="C79" s="526" t="s">
        <v>132</v>
      </c>
      <c r="D79" s="522"/>
      <c r="E79" s="527" t="s">
        <v>130</v>
      </c>
      <c r="F79" s="524"/>
      <c r="G79" s="522"/>
      <c r="H79" s="235" t="s">
        <v>131</v>
      </c>
      <c r="I79" s="3">
        <v>2.5</v>
      </c>
      <c r="J79" s="527" t="s">
        <v>110</v>
      </c>
      <c r="K79" s="522"/>
      <c r="L79" s="527" t="s">
        <v>94</v>
      </c>
      <c r="M79" s="522"/>
      <c r="N79" s="291"/>
    </row>
    <row r="80" spans="1:17" ht="15" customHeight="1" x14ac:dyDescent="0.25">
      <c r="A80" s="521" t="s">
        <v>104</v>
      </c>
      <c r="B80" s="522"/>
      <c r="C80" s="521" t="s">
        <v>133</v>
      </c>
      <c r="D80" s="522"/>
      <c r="E80" s="523" t="s">
        <v>78</v>
      </c>
      <c r="F80" s="524"/>
      <c r="G80" s="522"/>
      <c r="H80" s="234" t="s">
        <v>79</v>
      </c>
      <c r="I80" s="2">
        <v>48</v>
      </c>
      <c r="J80" s="523" t="s">
        <v>79</v>
      </c>
      <c r="K80" s="522"/>
      <c r="L80" s="523"/>
      <c r="M80" s="522"/>
      <c r="N80" s="291"/>
    </row>
    <row r="81" spans="1:14" ht="15" customHeight="1" x14ac:dyDescent="0.25">
      <c r="A81" s="521" t="s">
        <v>104</v>
      </c>
      <c r="B81" s="522"/>
      <c r="C81" s="521" t="s">
        <v>134</v>
      </c>
      <c r="D81" s="522"/>
      <c r="E81" s="523" t="s">
        <v>81</v>
      </c>
      <c r="F81" s="524"/>
      <c r="G81" s="522"/>
      <c r="H81" s="234" t="s">
        <v>79</v>
      </c>
      <c r="I81" s="2">
        <v>465</v>
      </c>
      <c r="J81" s="523" t="s">
        <v>79</v>
      </c>
      <c r="K81" s="522"/>
      <c r="L81" s="523"/>
      <c r="M81" s="522"/>
      <c r="N81" s="291"/>
    </row>
    <row r="82" spans="1:14" ht="15" customHeight="1" x14ac:dyDescent="0.25">
      <c r="A82" s="521" t="s">
        <v>104</v>
      </c>
      <c r="B82" s="522"/>
      <c r="C82" s="521" t="s">
        <v>74</v>
      </c>
      <c r="D82" s="522"/>
      <c r="E82" s="523"/>
      <c r="F82" s="524"/>
      <c r="G82" s="522"/>
      <c r="H82" s="234" t="s">
        <v>75</v>
      </c>
      <c r="I82" s="2">
        <v>25</v>
      </c>
      <c r="J82" s="523" t="s">
        <v>75</v>
      </c>
      <c r="K82" s="522"/>
      <c r="L82" s="523"/>
      <c r="M82" s="522"/>
      <c r="N82" s="291"/>
    </row>
    <row r="83" spans="1:14" ht="15" customHeight="1" x14ac:dyDescent="0.25">
      <c r="A83" s="521" t="s">
        <v>104</v>
      </c>
      <c r="B83" s="522"/>
      <c r="C83" s="521" t="s">
        <v>135</v>
      </c>
      <c r="D83" s="522"/>
      <c r="E83" s="523" t="s">
        <v>98</v>
      </c>
      <c r="F83" s="524"/>
      <c r="G83" s="522"/>
      <c r="H83" s="234" t="s">
        <v>91</v>
      </c>
      <c r="I83" s="2">
        <v>4</v>
      </c>
      <c r="J83" s="523" t="s">
        <v>91</v>
      </c>
      <c r="K83" s="522"/>
      <c r="L83" s="523"/>
      <c r="M83" s="522"/>
      <c r="N83" s="291"/>
    </row>
    <row r="84" spans="1:14" ht="15" customHeight="1" x14ac:dyDescent="0.25">
      <c r="A84" s="521" t="s">
        <v>104</v>
      </c>
      <c r="B84" s="522"/>
      <c r="C84" s="521" t="s">
        <v>136</v>
      </c>
      <c r="D84" s="522"/>
      <c r="E84" s="523" t="s">
        <v>98</v>
      </c>
      <c r="F84" s="524"/>
      <c r="G84" s="522"/>
      <c r="H84" s="234" t="s">
        <v>91</v>
      </c>
      <c r="I84" s="2">
        <v>4</v>
      </c>
      <c r="J84" s="523" t="s">
        <v>91</v>
      </c>
      <c r="K84" s="522"/>
      <c r="L84" s="523"/>
      <c r="M84" s="522"/>
      <c r="N84" s="291"/>
    </row>
    <row r="85" spans="1:14" ht="15" customHeight="1" x14ac:dyDescent="0.25">
      <c r="A85" s="521" t="s">
        <v>104</v>
      </c>
      <c r="B85" s="522"/>
      <c r="C85" s="521" t="s">
        <v>137</v>
      </c>
      <c r="D85" s="522"/>
      <c r="E85" s="523" t="s">
        <v>81</v>
      </c>
      <c r="F85" s="524"/>
      <c r="G85" s="522"/>
      <c r="H85" s="234" t="s">
        <v>79</v>
      </c>
      <c r="I85" s="2">
        <v>465</v>
      </c>
      <c r="J85" s="523" t="s">
        <v>79</v>
      </c>
      <c r="K85" s="522"/>
      <c r="L85" s="523"/>
      <c r="M85" s="522"/>
      <c r="N85" s="291"/>
    </row>
    <row r="86" spans="1:14" ht="15" customHeight="1" x14ac:dyDescent="0.25">
      <c r="A86" s="526" t="s">
        <v>104</v>
      </c>
      <c r="B86" s="522"/>
      <c r="C86" s="526" t="s">
        <v>138</v>
      </c>
      <c r="D86" s="522"/>
      <c r="E86" s="527" t="s">
        <v>139</v>
      </c>
      <c r="F86" s="524"/>
      <c r="G86" s="522"/>
      <c r="H86" s="235" t="s">
        <v>75</v>
      </c>
      <c r="I86" s="3">
        <v>3</v>
      </c>
      <c r="J86" s="527" t="s">
        <v>75</v>
      </c>
      <c r="K86" s="522"/>
      <c r="L86" s="527" t="s">
        <v>103</v>
      </c>
      <c r="M86" s="522"/>
      <c r="N86" s="291"/>
    </row>
    <row r="87" spans="1:14" x14ac:dyDescent="0.25">
      <c r="A87" s="521" t="s">
        <v>104</v>
      </c>
      <c r="B87" s="522"/>
      <c r="C87" s="521" t="s">
        <v>140</v>
      </c>
      <c r="D87" s="522"/>
      <c r="E87" s="523" t="s">
        <v>83</v>
      </c>
      <c r="F87" s="524"/>
      <c r="G87" s="522"/>
      <c r="H87" s="234" t="s">
        <v>84</v>
      </c>
      <c r="I87" s="2">
        <v>16</v>
      </c>
      <c r="J87" s="523" t="s">
        <v>85</v>
      </c>
      <c r="K87" s="522"/>
      <c r="L87" s="523"/>
      <c r="M87" s="522"/>
      <c r="N87" s="291"/>
    </row>
    <row r="88" spans="1:14" x14ac:dyDescent="0.25">
      <c r="A88" s="521" t="s">
        <v>104</v>
      </c>
      <c r="B88" s="522"/>
      <c r="C88" s="525" t="s">
        <v>141</v>
      </c>
      <c r="D88" s="522"/>
      <c r="E88" s="523" t="s">
        <v>108</v>
      </c>
      <c r="F88" s="524"/>
      <c r="G88" s="522"/>
      <c r="H88" s="234" t="s">
        <v>109</v>
      </c>
      <c r="I88" s="2">
        <v>18.600000000000001</v>
      </c>
      <c r="J88" s="523" t="s">
        <v>110</v>
      </c>
      <c r="K88" s="522"/>
      <c r="L88" s="523"/>
      <c r="M88" s="522"/>
      <c r="N88" s="291"/>
    </row>
    <row r="89" spans="1:14" ht="15" customHeight="1" x14ac:dyDescent="0.25">
      <c r="A89" s="521" t="s">
        <v>104</v>
      </c>
      <c r="B89" s="522"/>
      <c r="C89" s="521" t="s">
        <v>142</v>
      </c>
      <c r="D89" s="522"/>
      <c r="E89" s="523" t="s">
        <v>100</v>
      </c>
      <c r="F89" s="524"/>
      <c r="G89" s="522"/>
      <c r="H89" s="234" t="s">
        <v>79</v>
      </c>
      <c r="I89" s="2">
        <v>43</v>
      </c>
      <c r="J89" s="523" t="s">
        <v>79</v>
      </c>
      <c r="K89" s="522"/>
      <c r="L89" s="523"/>
      <c r="M89" s="522"/>
      <c r="N89" s="291"/>
    </row>
    <row r="90" spans="1:14" ht="15" customHeight="1" x14ac:dyDescent="0.25">
      <c r="A90" s="521" t="s">
        <v>104</v>
      </c>
      <c r="B90" s="522"/>
      <c r="C90" s="521" t="s">
        <v>143</v>
      </c>
      <c r="D90" s="522"/>
      <c r="E90" s="523" t="s">
        <v>100</v>
      </c>
      <c r="F90" s="524"/>
      <c r="G90" s="522"/>
      <c r="H90" s="234" t="s">
        <v>79</v>
      </c>
      <c r="I90" s="2">
        <v>43</v>
      </c>
      <c r="J90" s="523" t="s">
        <v>79</v>
      </c>
      <c r="K90" s="522"/>
      <c r="L90" s="523"/>
      <c r="M90" s="522"/>
      <c r="N90" s="291"/>
    </row>
    <row r="91" spans="1:14" ht="15" customHeight="1" x14ac:dyDescent="0.25">
      <c r="A91" s="521" t="s">
        <v>104</v>
      </c>
      <c r="B91" s="522"/>
      <c r="C91" s="521" t="s">
        <v>144</v>
      </c>
      <c r="D91" s="522"/>
      <c r="E91" s="523" t="s">
        <v>100</v>
      </c>
      <c r="F91" s="524"/>
      <c r="G91" s="522"/>
      <c r="H91" s="234" t="s">
        <v>79</v>
      </c>
      <c r="I91" s="2">
        <v>8</v>
      </c>
      <c r="J91" s="523" t="s">
        <v>79</v>
      </c>
      <c r="K91" s="522"/>
      <c r="L91" s="523"/>
      <c r="M91" s="522"/>
      <c r="N91" s="291"/>
    </row>
    <row r="92" spans="1:14" x14ac:dyDescent="0.25">
      <c r="A92" s="521" t="s">
        <v>104</v>
      </c>
      <c r="B92" s="522"/>
      <c r="C92" s="525" t="s">
        <v>145</v>
      </c>
      <c r="D92" s="522"/>
      <c r="E92" s="523"/>
      <c r="F92" s="524"/>
      <c r="G92" s="522"/>
      <c r="H92" s="234" t="s">
        <v>91</v>
      </c>
      <c r="I92" s="2">
        <v>1.9</v>
      </c>
      <c r="J92" s="523" t="s">
        <v>91</v>
      </c>
      <c r="K92" s="522"/>
      <c r="L92" s="523"/>
      <c r="M92" s="522"/>
      <c r="N92" s="291"/>
    </row>
    <row r="93" spans="1:14" ht="15" customHeight="1" x14ac:dyDescent="0.25">
      <c r="A93" s="521" t="s">
        <v>104</v>
      </c>
      <c r="B93" s="522"/>
      <c r="C93" s="521" t="s">
        <v>146</v>
      </c>
      <c r="D93" s="522"/>
      <c r="E93" s="523" t="s">
        <v>100</v>
      </c>
      <c r="F93" s="524"/>
      <c r="G93" s="522"/>
      <c r="H93" s="234" t="s">
        <v>79</v>
      </c>
      <c r="I93" s="2">
        <v>43</v>
      </c>
      <c r="J93" s="523" t="s">
        <v>79</v>
      </c>
      <c r="K93" s="522"/>
      <c r="L93" s="523"/>
      <c r="M93" s="522"/>
      <c r="N93" s="291"/>
    </row>
    <row r="94" spans="1:14" ht="15" customHeight="1" x14ac:dyDescent="0.25">
      <c r="A94" s="521" t="s">
        <v>104</v>
      </c>
      <c r="B94" s="522"/>
      <c r="C94" s="521" t="s">
        <v>147</v>
      </c>
      <c r="D94" s="522"/>
      <c r="E94" s="523" t="s">
        <v>100</v>
      </c>
      <c r="F94" s="524"/>
      <c r="G94" s="522"/>
      <c r="H94" s="234" t="s">
        <v>84</v>
      </c>
      <c r="I94" s="2">
        <v>10</v>
      </c>
      <c r="J94" s="523" t="s">
        <v>85</v>
      </c>
      <c r="K94" s="522"/>
      <c r="L94" s="523"/>
      <c r="M94" s="522"/>
      <c r="N94" s="291"/>
    </row>
    <row r="95" spans="1:14" ht="15" customHeight="1" x14ac:dyDescent="0.25">
      <c r="A95" s="521" t="s">
        <v>104</v>
      </c>
      <c r="B95" s="522"/>
      <c r="C95" s="521" t="s">
        <v>148</v>
      </c>
      <c r="D95" s="522"/>
      <c r="E95" s="523" t="s">
        <v>100</v>
      </c>
      <c r="F95" s="524"/>
      <c r="G95" s="522"/>
      <c r="H95" s="234" t="s">
        <v>84</v>
      </c>
      <c r="I95" s="2">
        <v>40</v>
      </c>
      <c r="J95" s="523" t="s">
        <v>85</v>
      </c>
      <c r="K95" s="522"/>
      <c r="L95" s="523"/>
      <c r="M95" s="522"/>
      <c r="N95" s="291"/>
    </row>
    <row r="96" spans="1:14" ht="15" customHeight="1" x14ac:dyDescent="0.25">
      <c r="A96" s="521" t="s">
        <v>104</v>
      </c>
      <c r="B96" s="522"/>
      <c r="C96" s="521" t="s">
        <v>149</v>
      </c>
      <c r="D96" s="522"/>
      <c r="E96" s="523" t="s">
        <v>100</v>
      </c>
      <c r="F96" s="524"/>
      <c r="G96" s="522"/>
      <c r="H96" s="234" t="s">
        <v>79</v>
      </c>
      <c r="I96" s="2">
        <v>43</v>
      </c>
      <c r="J96" s="523" t="s">
        <v>79</v>
      </c>
      <c r="K96" s="522"/>
      <c r="L96" s="523"/>
      <c r="M96" s="522"/>
      <c r="N96" s="291"/>
    </row>
    <row r="97" spans="1:14" ht="15" customHeight="1" x14ac:dyDescent="0.25">
      <c r="A97" s="521" t="s">
        <v>104</v>
      </c>
      <c r="B97" s="522"/>
      <c r="C97" s="521" t="s">
        <v>150</v>
      </c>
      <c r="D97" s="522"/>
      <c r="E97" s="523" t="s">
        <v>100</v>
      </c>
      <c r="F97" s="524"/>
      <c r="G97" s="522"/>
      <c r="H97" s="234" t="s">
        <v>79</v>
      </c>
      <c r="I97" s="2">
        <v>32</v>
      </c>
      <c r="J97" s="523" t="s">
        <v>79</v>
      </c>
      <c r="K97" s="522"/>
      <c r="L97" s="523"/>
      <c r="M97" s="522"/>
      <c r="N97" s="291"/>
    </row>
    <row r="98" spans="1:14" ht="15" customHeight="1" x14ac:dyDescent="0.25">
      <c r="A98" s="521" t="s">
        <v>104</v>
      </c>
      <c r="B98" s="522"/>
      <c r="C98" s="521" t="s">
        <v>151</v>
      </c>
      <c r="D98" s="522"/>
      <c r="E98" s="523" t="s">
        <v>100</v>
      </c>
      <c r="F98" s="524"/>
      <c r="G98" s="522"/>
      <c r="H98" s="234" t="s">
        <v>79</v>
      </c>
      <c r="I98" s="2">
        <v>10</v>
      </c>
      <c r="J98" s="523" t="s">
        <v>79</v>
      </c>
      <c r="K98" s="522"/>
      <c r="L98" s="523"/>
      <c r="M98" s="522"/>
      <c r="N98" s="291"/>
    </row>
    <row r="99" spans="1:14" ht="15" customHeight="1" x14ac:dyDescent="0.25">
      <c r="A99" s="521" t="s">
        <v>104</v>
      </c>
      <c r="B99" s="522"/>
      <c r="C99" s="525" t="s">
        <v>152</v>
      </c>
      <c r="D99" s="522"/>
      <c r="E99" s="523" t="s">
        <v>108</v>
      </c>
      <c r="F99" s="524"/>
      <c r="G99" s="522"/>
      <c r="H99" s="234" t="s">
        <v>109</v>
      </c>
      <c r="I99" s="2">
        <v>18.600000000000001</v>
      </c>
      <c r="J99" s="523" t="s">
        <v>110</v>
      </c>
      <c r="K99" s="522"/>
      <c r="L99" s="523"/>
      <c r="M99" s="522"/>
      <c r="N99" s="291"/>
    </row>
    <row r="100" spans="1:14" x14ac:dyDescent="0.25">
      <c r="A100" s="521" t="s">
        <v>104</v>
      </c>
      <c r="B100" s="522"/>
      <c r="C100" s="521" t="s">
        <v>153</v>
      </c>
      <c r="D100" s="522"/>
      <c r="E100" s="523"/>
      <c r="F100" s="524"/>
      <c r="G100" s="522"/>
      <c r="H100" s="234" t="s">
        <v>75</v>
      </c>
      <c r="I100" s="2">
        <v>216</v>
      </c>
      <c r="J100" s="523" t="s">
        <v>75</v>
      </c>
      <c r="K100" s="522"/>
      <c r="L100" s="523"/>
      <c r="M100" s="522"/>
      <c r="N100" s="291"/>
    </row>
    <row r="101" spans="1:14" ht="15" customHeight="1" x14ac:dyDescent="0.25">
      <c r="A101" s="521" t="s">
        <v>104</v>
      </c>
      <c r="B101" s="522"/>
      <c r="C101" s="521" t="s">
        <v>154</v>
      </c>
      <c r="D101" s="522"/>
      <c r="E101" s="523" t="s">
        <v>100</v>
      </c>
      <c r="F101" s="524"/>
      <c r="G101" s="522"/>
      <c r="H101" s="234" t="s">
        <v>79</v>
      </c>
      <c r="I101" s="2">
        <v>43</v>
      </c>
      <c r="J101" s="523" t="s">
        <v>79</v>
      </c>
      <c r="K101" s="522"/>
      <c r="L101" s="523"/>
      <c r="M101" s="522"/>
      <c r="N101" s="291"/>
    </row>
    <row r="102" spans="1:14" ht="15" customHeight="1" x14ac:dyDescent="0.25">
      <c r="A102" s="521" t="s">
        <v>104</v>
      </c>
      <c r="B102" s="522"/>
      <c r="C102" s="521" t="s">
        <v>155</v>
      </c>
      <c r="D102" s="522"/>
      <c r="E102" s="523" t="s">
        <v>100</v>
      </c>
      <c r="F102" s="524"/>
      <c r="G102" s="522"/>
      <c r="H102" s="234" t="s">
        <v>79</v>
      </c>
      <c r="I102" s="2">
        <v>43</v>
      </c>
      <c r="J102" s="523" t="s">
        <v>79</v>
      </c>
      <c r="K102" s="522"/>
      <c r="L102" s="523"/>
      <c r="M102" s="522"/>
      <c r="N102" s="291"/>
    </row>
    <row r="103" spans="1:14" ht="15" customHeight="1" x14ac:dyDescent="0.25">
      <c r="A103" s="521" t="s">
        <v>104</v>
      </c>
      <c r="B103" s="522"/>
      <c r="C103" s="521" t="s">
        <v>156</v>
      </c>
      <c r="D103" s="522"/>
      <c r="E103" s="523" t="s">
        <v>113</v>
      </c>
      <c r="F103" s="524"/>
      <c r="G103" s="522"/>
      <c r="H103" s="234" t="s">
        <v>65</v>
      </c>
      <c r="I103" s="2">
        <v>268</v>
      </c>
      <c r="J103" s="523" t="s">
        <v>85</v>
      </c>
      <c r="K103" s="522"/>
      <c r="L103" s="523"/>
      <c r="M103" s="522"/>
      <c r="N103" s="291"/>
    </row>
    <row r="104" spans="1:14" ht="15" customHeight="1" x14ac:dyDescent="0.25">
      <c r="A104" s="526" t="s">
        <v>104</v>
      </c>
      <c r="B104" s="522"/>
      <c r="C104" s="526" t="s">
        <v>157</v>
      </c>
      <c r="D104" s="522"/>
      <c r="E104" s="527" t="s">
        <v>139</v>
      </c>
      <c r="F104" s="524"/>
      <c r="G104" s="522"/>
      <c r="H104" s="235" t="s">
        <v>75</v>
      </c>
      <c r="I104" s="3">
        <v>4.5</v>
      </c>
      <c r="J104" s="527" t="s">
        <v>75</v>
      </c>
      <c r="K104" s="522"/>
      <c r="L104" s="527" t="s">
        <v>103</v>
      </c>
      <c r="M104" s="522"/>
      <c r="N104" s="291"/>
    </row>
    <row r="105" spans="1:14" ht="15" customHeight="1" x14ac:dyDescent="0.25">
      <c r="A105" s="521" t="s">
        <v>104</v>
      </c>
      <c r="B105" s="522"/>
      <c r="C105" s="521" t="s">
        <v>158</v>
      </c>
      <c r="D105" s="522"/>
      <c r="E105" s="523" t="s">
        <v>81</v>
      </c>
      <c r="F105" s="524"/>
      <c r="G105" s="522"/>
      <c r="H105" s="234" t="s">
        <v>79</v>
      </c>
      <c r="I105" s="2">
        <v>350</v>
      </c>
      <c r="J105" s="523" t="s">
        <v>79</v>
      </c>
      <c r="K105" s="522"/>
      <c r="L105" s="523"/>
      <c r="M105" s="522"/>
      <c r="N105" s="291"/>
    </row>
    <row r="106" spans="1:14" ht="15" customHeight="1" x14ac:dyDescent="0.25">
      <c r="A106" s="521" t="s">
        <v>104</v>
      </c>
      <c r="B106" s="522"/>
      <c r="C106" s="521" t="s">
        <v>159</v>
      </c>
      <c r="D106" s="522"/>
      <c r="E106" s="523" t="s">
        <v>83</v>
      </c>
      <c r="F106" s="524"/>
      <c r="G106" s="522"/>
      <c r="H106" s="234" t="s">
        <v>84</v>
      </c>
      <c r="I106" s="2">
        <v>15</v>
      </c>
      <c r="J106" s="523" t="s">
        <v>85</v>
      </c>
      <c r="K106" s="522"/>
      <c r="L106" s="523"/>
      <c r="M106" s="522"/>
      <c r="N106" s="291"/>
    </row>
    <row r="107" spans="1:14" ht="15" customHeight="1" x14ac:dyDescent="0.25">
      <c r="A107" s="521" t="s">
        <v>104</v>
      </c>
      <c r="B107" s="522"/>
      <c r="C107" s="521" t="s">
        <v>160</v>
      </c>
      <c r="D107" s="522"/>
      <c r="E107" s="523" t="s">
        <v>83</v>
      </c>
      <c r="F107" s="524"/>
      <c r="G107" s="522"/>
      <c r="H107" s="234" t="s">
        <v>84</v>
      </c>
      <c r="I107" s="2">
        <v>15</v>
      </c>
      <c r="J107" s="523" t="s">
        <v>85</v>
      </c>
      <c r="K107" s="522"/>
      <c r="L107" s="523"/>
      <c r="M107" s="522"/>
      <c r="N107" s="291"/>
    </row>
    <row r="108" spans="1:14" ht="15" customHeight="1" x14ac:dyDescent="0.25">
      <c r="A108" s="521" t="s">
        <v>104</v>
      </c>
      <c r="B108" s="522"/>
      <c r="C108" s="521" t="s">
        <v>161</v>
      </c>
      <c r="D108" s="522"/>
      <c r="E108" s="523" t="s">
        <v>83</v>
      </c>
      <c r="F108" s="524"/>
      <c r="G108" s="522"/>
      <c r="H108" s="234" t="s">
        <v>84</v>
      </c>
      <c r="I108" s="2">
        <v>15</v>
      </c>
      <c r="J108" s="523" t="s">
        <v>85</v>
      </c>
      <c r="K108" s="522"/>
      <c r="L108" s="523"/>
      <c r="M108" s="522"/>
      <c r="N108" s="291"/>
    </row>
    <row r="109" spans="1:14" ht="15" customHeight="1" x14ac:dyDescent="0.25">
      <c r="A109" s="521" t="s">
        <v>104</v>
      </c>
      <c r="B109" s="522"/>
      <c r="C109" s="521" t="s">
        <v>162</v>
      </c>
      <c r="D109" s="522"/>
      <c r="E109" s="523" t="s">
        <v>100</v>
      </c>
      <c r="F109" s="524"/>
      <c r="G109" s="522"/>
      <c r="H109" s="234" t="s">
        <v>79</v>
      </c>
      <c r="I109" s="2">
        <v>140</v>
      </c>
      <c r="J109" s="523" t="s">
        <v>79</v>
      </c>
      <c r="K109" s="522"/>
      <c r="L109" s="523"/>
      <c r="M109" s="522"/>
      <c r="N109" s="291"/>
    </row>
    <row r="110" spans="1:14" ht="15" customHeight="1" x14ac:dyDescent="0.25">
      <c r="A110" s="521" t="s">
        <v>104</v>
      </c>
      <c r="B110" s="522"/>
      <c r="C110" s="525" t="s">
        <v>163</v>
      </c>
      <c r="D110" s="522"/>
      <c r="E110" s="523"/>
      <c r="F110" s="524"/>
      <c r="G110" s="522"/>
      <c r="H110" s="234" t="s">
        <v>75</v>
      </c>
      <c r="I110" s="2">
        <v>4.5</v>
      </c>
      <c r="J110" s="523" t="s">
        <v>75</v>
      </c>
      <c r="K110" s="522"/>
      <c r="L110" s="523"/>
      <c r="M110" s="522"/>
      <c r="N110" s="291"/>
    </row>
    <row r="111" spans="1:14" x14ac:dyDescent="0.25">
      <c r="A111" s="521" t="s">
        <v>104</v>
      </c>
      <c r="B111" s="522"/>
      <c r="C111" s="521" t="s">
        <v>164</v>
      </c>
      <c r="D111" s="522"/>
      <c r="E111" s="523" t="s">
        <v>125</v>
      </c>
      <c r="F111" s="524"/>
      <c r="G111" s="522"/>
      <c r="H111" s="234" t="s">
        <v>125</v>
      </c>
      <c r="I111" s="2">
        <v>481</v>
      </c>
      <c r="J111" s="523" t="s">
        <v>125</v>
      </c>
      <c r="K111" s="522"/>
      <c r="L111" s="523"/>
      <c r="M111" s="522"/>
      <c r="N111" s="291"/>
    </row>
    <row r="112" spans="1:14" x14ac:dyDescent="0.25">
      <c r="A112" s="521" t="s">
        <v>104</v>
      </c>
      <c r="B112" s="522"/>
      <c r="C112" s="521" t="s">
        <v>165</v>
      </c>
      <c r="D112" s="522"/>
      <c r="E112" s="523" t="s">
        <v>125</v>
      </c>
      <c r="F112" s="524"/>
      <c r="G112" s="522"/>
      <c r="H112" s="234" t="s">
        <v>125</v>
      </c>
      <c r="I112" s="2">
        <v>481</v>
      </c>
      <c r="J112" s="523" t="s">
        <v>125</v>
      </c>
      <c r="K112" s="522"/>
      <c r="L112" s="523"/>
      <c r="M112" s="522"/>
      <c r="N112" s="291"/>
    </row>
    <row r="113" spans="1:14" x14ac:dyDescent="0.25">
      <c r="A113" s="521" t="s">
        <v>104</v>
      </c>
      <c r="B113" s="522"/>
      <c r="C113" s="521" t="s">
        <v>166</v>
      </c>
      <c r="D113" s="522"/>
      <c r="E113" s="523" t="s">
        <v>125</v>
      </c>
      <c r="F113" s="524"/>
      <c r="G113" s="522"/>
      <c r="H113" s="234" t="s">
        <v>125</v>
      </c>
      <c r="I113" s="2">
        <v>1008</v>
      </c>
      <c r="J113" s="523" t="s">
        <v>125</v>
      </c>
      <c r="K113" s="522"/>
      <c r="L113" s="523"/>
      <c r="M113" s="522"/>
      <c r="N113" s="291"/>
    </row>
    <row r="114" spans="1:14" x14ac:dyDescent="0.25">
      <c r="A114" s="521" t="s">
        <v>104</v>
      </c>
      <c r="B114" s="522"/>
      <c r="C114" s="521" t="s">
        <v>167</v>
      </c>
      <c r="D114" s="522"/>
      <c r="E114" s="523" t="s">
        <v>125</v>
      </c>
      <c r="F114" s="524"/>
      <c r="G114" s="522"/>
      <c r="H114" s="234" t="s">
        <v>125</v>
      </c>
      <c r="I114" s="2">
        <v>1045.8</v>
      </c>
      <c r="J114" s="523" t="s">
        <v>125</v>
      </c>
      <c r="K114" s="522"/>
      <c r="L114" s="523"/>
      <c r="M114" s="522"/>
      <c r="N114" s="291"/>
    </row>
    <row r="115" spans="1:14" x14ac:dyDescent="0.25">
      <c r="A115" s="521" t="s">
        <v>104</v>
      </c>
      <c r="B115" s="522"/>
      <c r="C115" s="525" t="s">
        <v>168</v>
      </c>
      <c r="D115" s="522"/>
      <c r="E115" s="523" t="s">
        <v>108</v>
      </c>
      <c r="F115" s="524"/>
      <c r="G115" s="522"/>
      <c r="H115" s="234" t="s">
        <v>109</v>
      </c>
      <c r="I115" s="2">
        <v>18.600000000000001</v>
      </c>
      <c r="J115" s="523" t="s">
        <v>110</v>
      </c>
      <c r="K115" s="522"/>
      <c r="L115" s="523"/>
      <c r="M115" s="522"/>
      <c r="N115" s="291"/>
    </row>
    <row r="116" spans="1:14" ht="15" customHeight="1" x14ac:dyDescent="0.25">
      <c r="A116" s="521" t="s">
        <v>104</v>
      </c>
      <c r="B116" s="522"/>
      <c r="C116" s="521" t="s">
        <v>169</v>
      </c>
      <c r="D116" s="522"/>
      <c r="E116" s="523" t="s">
        <v>100</v>
      </c>
      <c r="F116" s="524"/>
      <c r="G116" s="522"/>
      <c r="H116" s="234" t="s">
        <v>79</v>
      </c>
      <c r="I116" s="2">
        <v>43</v>
      </c>
      <c r="J116" s="523" t="s">
        <v>79</v>
      </c>
      <c r="K116" s="522"/>
      <c r="L116" s="523"/>
      <c r="M116" s="522"/>
      <c r="N116" s="291"/>
    </row>
    <row r="117" spans="1:14" ht="15" customHeight="1" x14ac:dyDescent="0.25">
      <c r="A117" s="521" t="s">
        <v>104</v>
      </c>
      <c r="B117" s="522"/>
      <c r="C117" s="521" t="s">
        <v>170</v>
      </c>
      <c r="D117" s="522"/>
      <c r="E117" s="523" t="s">
        <v>100</v>
      </c>
      <c r="F117" s="524"/>
      <c r="G117" s="522"/>
      <c r="H117" s="234" t="s">
        <v>79</v>
      </c>
      <c r="I117" s="2">
        <v>43</v>
      </c>
      <c r="J117" s="523" t="s">
        <v>79</v>
      </c>
      <c r="K117" s="522"/>
      <c r="L117" s="523"/>
      <c r="M117" s="522"/>
      <c r="N117" s="291"/>
    </row>
    <row r="118" spans="1:14" ht="15" customHeight="1" x14ac:dyDescent="0.25">
      <c r="A118" s="521" t="s">
        <v>104</v>
      </c>
      <c r="B118" s="522"/>
      <c r="C118" s="521" t="s">
        <v>171</v>
      </c>
      <c r="D118" s="522"/>
      <c r="E118" s="523" t="s">
        <v>100</v>
      </c>
      <c r="F118" s="524"/>
      <c r="G118" s="522"/>
      <c r="H118" s="234" t="s">
        <v>79</v>
      </c>
      <c r="I118" s="2">
        <v>43</v>
      </c>
      <c r="J118" s="523" t="s">
        <v>79</v>
      </c>
      <c r="K118" s="522"/>
      <c r="L118" s="523"/>
      <c r="M118" s="522"/>
      <c r="N118" s="291"/>
    </row>
    <row r="119" spans="1:14" x14ac:dyDescent="0.25">
      <c r="A119" s="521" t="s">
        <v>104</v>
      </c>
      <c r="B119" s="522"/>
      <c r="C119" s="525" t="s">
        <v>172</v>
      </c>
      <c r="D119" s="522"/>
      <c r="E119" s="523" t="s">
        <v>83</v>
      </c>
      <c r="F119" s="524"/>
      <c r="G119" s="522"/>
      <c r="H119" s="234" t="s">
        <v>84</v>
      </c>
      <c r="I119" s="2">
        <v>10.5</v>
      </c>
      <c r="J119" s="523" t="s">
        <v>85</v>
      </c>
      <c r="K119" s="522"/>
      <c r="L119" s="523"/>
      <c r="M119" s="522"/>
      <c r="N119" s="291"/>
    </row>
    <row r="120" spans="1:14" ht="15" customHeight="1" x14ac:dyDescent="0.25">
      <c r="A120" s="521" t="s">
        <v>104</v>
      </c>
      <c r="B120" s="522"/>
      <c r="C120" s="521" t="s">
        <v>173</v>
      </c>
      <c r="D120" s="522"/>
      <c r="E120" s="523" t="s">
        <v>81</v>
      </c>
      <c r="F120" s="524"/>
      <c r="G120" s="522"/>
      <c r="H120" s="234" t="s">
        <v>79</v>
      </c>
      <c r="I120" s="2">
        <v>384</v>
      </c>
      <c r="J120" s="523" t="s">
        <v>79</v>
      </c>
      <c r="K120" s="522"/>
      <c r="L120" s="523"/>
      <c r="M120" s="522"/>
      <c r="N120" s="291"/>
    </row>
    <row r="121" spans="1:14" x14ac:dyDescent="0.25">
      <c r="A121" s="521" t="s">
        <v>104</v>
      </c>
      <c r="B121" s="522"/>
      <c r="C121" s="521" t="s">
        <v>174</v>
      </c>
      <c r="D121" s="522"/>
      <c r="E121" s="523" t="s">
        <v>108</v>
      </c>
      <c r="F121" s="524"/>
      <c r="G121" s="522"/>
      <c r="H121" s="234" t="s">
        <v>109</v>
      </c>
      <c r="I121" s="2">
        <v>18.600000000000001</v>
      </c>
      <c r="J121" s="523" t="s">
        <v>110</v>
      </c>
      <c r="K121" s="522"/>
      <c r="L121" s="523"/>
      <c r="M121" s="522"/>
      <c r="N121" s="291"/>
    </row>
    <row r="122" spans="1:14" ht="15" customHeight="1" x14ac:dyDescent="0.25">
      <c r="A122" s="521" t="s">
        <v>104</v>
      </c>
      <c r="B122" s="522"/>
      <c r="C122" s="521" t="s">
        <v>175</v>
      </c>
      <c r="D122" s="522"/>
      <c r="E122" s="523" t="s">
        <v>100</v>
      </c>
      <c r="F122" s="524"/>
      <c r="G122" s="522"/>
      <c r="H122" s="234" t="s">
        <v>79</v>
      </c>
      <c r="I122" s="2">
        <v>40</v>
      </c>
      <c r="J122" s="523" t="s">
        <v>79</v>
      </c>
      <c r="K122" s="522"/>
      <c r="L122" s="523"/>
      <c r="M122" s="522"/>
      <c r="N122" s="291"/>
    </row>
    <row r="123" spans="1:14" ht="15" customHeight="1" x14ac:dyDescent="0.25">
      <c r="A123" s="521" t="s">
        <v>104</v>
      </c>
      <c r="B123" s="522"/>
      <c r="C123" s="521" t="s">
        <v>176</v>
      </c>
      <c r="D123" s="522"/>
      <c r="E123" s="523" t="s">
        <v>108</v>
      </c>
      <c r="F123" s="524"/>
      <c r="G123" s="522"/>
      <c r="H123" s="234" t="s">
        <v>109</v>
      </c>
      <c r="I123" s="2">
        <v>18.600000000000001</v>
      </c>
      <c r="J123" s="523" t="s">
        <v>110</v>
      </c>
      <c r="K123" s="522"/>
      <c r="L123" s="523"/>
      <c r="M123" s="522"/>
      <c r="N123" s="291"/>
    </row>
    <row r="124" spans="1:14" ht="15" customHeight="1" x14ac:dyDescent="0.25">
      <c r="A124" s="521" t="s">
        <v>104</v>
      </c>
      <c r="B124" s="522"/>
      <c r="C124" s="521" t="s">
        <v>177</v>
      </c>
      <c r="D124" s="522"/>
      <c r="E124" s="523" t="s">
        <v>113</v>
      </c>
      <c r="F124" s="524"/>
      <c r="G124" s="522"/>
      <c r="H124" s="234" t="s">
        <v>178</v>
      </c>
      <c r="I124" s="2">
        <v>315</v>
      </c>
      <c r="J124" s="523" t="s">
        <v>85</v>
      </c>
      <c r="K124" s="522"/>
      <c r="L124" s="523"/>
      <c r="M124" s="522"/>
      <c r="N124" s="291"/>
    </row>
    <row r="125" spans="1:14" x14ac:dyDescent="0.25">
      <c r="A125" s="521" t="s">
        <v>104</v>
      </c>
      <c r="B125" s="522"/>
      <c r="C125" s="521" t="s">
        <v>179</v>
      </c>
      <c r="D125" s="522"/>
      <c r="E125" s="523" t="s">
        <v>108</v>
      </c>
      <c r="F125" s="524"/>
      <c r="G125" s="522"/>
      <c r="H125" s="234" t="s">
        <v>109</v>
      </c>
      <c r="I125" s="2">
        <v>18.600000000000001</v>
      </c>
      <c r="J125" s="523" t="s">
        <v>110</v>
      </c>
      <c r="K125" s="522"/>
      <c r="L125" s="523"/>
      <c r="M125" s="522"/>
      <c r="N125" s="291"/>
    </row>
    <row r="126" spans="1:14" ht="15" customHeight="1" x14ac:dyDescent="0.25">
      <c r="A126" s="521" t="s">
        <v>104</v>
      </c>
      <c r="B126" s="522"/>
      <c r="C126" s="521" t="s">
        <v>180</v>
      </c>
      <c r="D126" s="522"/>
      <c r="E126" s="523" t="s">
        <v>100</v>
      </c>
      <c r="F126" s="524"/>
      <c r="G126" s="522"/>
      <c r="H126" s="234" t="s">
        <v>79</v>
      </c>
      <c r="I126" s="2">
        <v>43</v>
      </c>
      <c r="J126" s="523" t="s">
        <v>79</v>
      </c>
      <c r="K126" s="522"/>
      <c r="L126" s="523"/>
      <c r="M126" s="522"/>
      <c r="N126" s="291"/>
    </row>
    <row r="127" spans="1:14" ht="15" customHeight="1" x14ac:dyDescent="0.25">
      <c r="A127" s="521" t="s">
        <v>104</v>
      </c>
      <c r="B127" s="522"/>
      <c r="C127" s="521" t="s">
        <v>181</v>
      </c>
      <c r="D127" s="522"/>
      <c r="E127" s="523" t="s">
        <v>100</v>
      </c>
      <c r="F127" s="524"/>
      <c r="G127" s="522"/>
      <c r="H127" s="234" t="s">
        <v>79</v>
      </c>
      <c r="I127" s="2">
        <v>15</v>
      </c>
      <c r="J127" s="523" t="s">
        <v>79</v>
      </c>
      <c r="K127" s="522"/>
      <c r="L127" s="523"/>
      <c r="M127" s="522"/>
      <c r="N127" s="291"/>
    </row>
    <row r="128" spans="1:14" ht="15" customHeight="1" x14ac:dyDescent="0.25">
      <c r="A128" s="521" t="s">
        <v>182</v>
      </c>
      <c r="B128" s="522"/>
      <c r="C128" s="521" t="s">
        <v>183</v>
      </c>
      <c r="D128" s="522"/>
      <c r="E128" s="523" t="s">
        <v>100</v>
      </c>
      <c r="F128" s="524"/>
      <c r="G128" s="522"/>
      <c r="H128" s="234" t="s">
        <v>84</v>
      </c>
      <c r="I128" s="2">
        <v>17.899999999999999</v>
      </c>
      <c r="J128" s="523" t="s">
        <v>85</v>
      </c>
      <c r="K128" s="522"/>
      <c r="L128" s="523"/>
      <c r="M128" s="522"/>
      <c r="N128" s="291"/>
    </row>
    <row r="129" spans="1:14" ht="15" customHeight="1" x14ac:dyDescent="0.25">
      <c r="A129" s="521" t="s">
        <v>182</v>
      </c>
      <c r="B129" s="522"/>
      <c r="C129" s="521" t="s">
        <v>184</v>
      </c>
      <c r="D129" s="522"/>
      <c r="E129" s="523" t="s">
        <v>83</v>
      </c>
      <c r="F129" s="524"/>
      <c r="G129" s="522"/>
      <c r="H129" s="234" t="s">
        <v>84</v>
      </c>
      <c r="I129" s="2">
        <v>20</v>
      </c>
      <c r="J129" s="523" t="s">
        <v>85</v>
      </c>
      <c r="K129" s="522"/>
      <c r="L129" s="523"/>
      <c r="M129" s="522"/>
      <c r="N129" s="291"/>
    </row>
    <row r="130" spans="1:14" ht="15" customHeight="1" x14ac:dyDescent="0.25">
      <c r="A130" s="521" t="s">
        <v>185</v>
      </c>
      <c r="B130" s="522"/>
      <c r="C130" s="521" t="s">
        <v>186</v>
      </c>
      <c r="D130" s="522"/>
      <c r="E130" s="523"/>
      <c r="F130" s="524"/>
      <c r="G130" s="522"/>
      <c r="H130" s="234" t="s">
        <v>75</v>
      </c>
      <c r="I130" s="2">
        <v>177.6</v>
      </c>
      <c r="J130" s="523" t="s">
        <v>75</v>
      </c>
      <c r="K130" s="522"/>
      <c r="L130" s="523"/>
      <c r="M130" s="522"/>
      <c r="N130" s="291"/>
    </row>
    <row r="131" spans="1:14" ht="15" customHeight="1" x14ac:dyDescent="0.25">
      <c r="A131" s="521" t="s">
        <v>185</v>
      </c>
      <c r="B131" s="522"/>
      <c r="C131" s="521" t="s">
        <v>187</v>
      </c>
      <c r="D131" s="522"/>
      <c r="E131" s="523"/>
      <c r="F131" s="524"/>
      <c r="G131" s="522"/>
      <c r="H131" s="234" t="s">
        <v>75</v>
      </c>
      <c r="I131" s="2">
        <v>80</v>
      </c>
      <c r="J131" s="523" t="s">
        <v>75</v>
      </c>
      <c r="K131" s="522"/>
      <c r="L131" s="523"/>
      <c r="M131" s="522"/>
      <c r="N131" s="291"/>
    </row>
    <row r="132" spans="1:14" ht="15" customHeight="1" x14ac:dyDescent="0.25">
      <c r="A132" s="521" t="s">
        <v>185</v>
      </c>
      <c r="B132" s="522"/>
      <c r="C132" s="521" t="s">
        <v>1097</v>
      </c>
      <c r="D132" s="522"/>
      <c r="E132" s="523"/>
      <c r="F132" s="524"/>
      <c r="G132" s="522"/>
      <c r="H132" s="234" t="s">
        <v>75</v>
      </c>
      <c r="I132" s="2">
        <v>12</v>
      </c>
      <c r="J132" s="523" t="s">
        <v>75</v>
      </c>
      <c r="K132" s="522"/>
      <c r="L132" s="523"/>
      <c r="M132" s="522"/>
      <c r="N132" s="291"/>
    </row>
    <row r="133" spans="1:14" ht="15" customHeight="1" x14ac:dyDescent="0.25">
      <c r="A133" s="521" t="s">
        <v>185</v>
      </c>
      <c r="B133" s="522"/>
      <c r="C133" s="521" t="s">
        <v>188</v>
      </c>
      <c r="D133" s="522"/>
      <c r="E133" s="523" t="s">
        <v>139</v>
      </c>
      <c r="F133" s="524"/>
      <c r="G133" s="522"/>
      <c r="H133" s="234" t="s">
        <v>75</v>
      </c>
      <c r="I133" s="2">
        <v>12</v>
      </c>
      <c r="J133" s="523" t="s">
        <v>75</v>
      </c>
      <c r="K133" s="522"/>
      <c r="L133" s="523"/>
      <c r="M133" s="522"/>
      <c r="N133" s="291"/>
    </row>
    <row r="134" spans="1:14" ht="15" customHeight="1" x14ac:dyDescent="0.25">
      <c r="A134" s="521" t="s">
        <v>189</v>
      </c>
      <c r="B134" s="522"/>
      <c r="C134" s="521" t="s">
        <v>190</v>
      </c>
      <c r="D134" s="522"/>
      <c r="E134" s="523" t="s">
        <v>81</v>
      </c>
      <c r="F134" s="524"/>
      <c r="G134" s="522"/>
      <c r="H134" s="234" t="s">
        <v>79</v>
      </c>
      <c r="I134" s="2">
        <v>405</v>
      </c>
      <c r="J134" s="523" t="s">
        <v>79</v>
      </c>
      <c r="K134" s="522"/>
      <c r="L134" s="523"/>
      <c r="M134" s="522"/>
      <c r="N134" s="291"/>
    </row>
    <row r="135" spans="1:14" x14ac:dyDescent="0.25">
      <c r="A135" s="521" t="s">
        <v>191</v>
      </c>
      <c r="B135" s="522"/>
      <c r="C135" s="521" t="s">
        <v>192</v>
      </c>
      <c r="D135" s="522"/>
      <c r="E135" s="523" t="s">
        <v>113</v>
      </c>
      <c r="F135" s="524"/>
      <c r="G135" s="522"/>
      <c r="H135" s="234" t="s">
        <v>193</v>
      </c>
      <c r="I135" s="2">
        <v>235</v>
      </c>
      <c r="J135" s="523" t="s">
        <v>193</v>
      </c>
      <c r="K135" s="522"/>
      <c r="L135" s="523"/>
      <c r="M135" s="522"/>
      <c r="N135" s="291"/>
    </row>
    <row r="136" spans="1:14" x14ac:dyDescent="0.25">
      <c r="A136" s="521" t="s">
        <v>191</v>
      </c>
      <c r="B136" s="522"/>
      <c r="C136" s="521" t="s">
        <v>194</v>
      </c>
      <c r="D136" s="522"/>
      <c r="E136" s="523" t="s">
        <v>113</v>
      </c>
      <c r="F136" s="524"/>
      <c r="G136" s="522"/>
      <c r="H136" s="234" t="s">
        <v>193</v>
      </c>
      <c r="I136" s="2">
        <v>235</v>
      </c>
      <c r="J136" s="523" t="s">
        <v>193</v>
      </c>
      <c r="K136" s="522"/>
      <c r="L136" s="523"/>
      <c r="M136" s="522"/>
      <c r="N136" s="291"/>
    </row>
    <row r="137" spans="1:14" ht="15" customHeight="1" x14ac:dyDescent="0.25">
      <c r="A137" s="521" t="s">
        <v>191</v>
      </c>
      <c r="B137" s="522"/>
      <c r="C137" s="521" t="s">
        <v>195</v>
      </c>
      <c r="D137" s="522"/>
      <c r="E137" s="523"/>
      <c r="F137" s="524"/>
      <c r="G137" s="522"/>
      <c r="H137" s="234" t="s">
        <v>79</v>
      </c>
      <c r="I137" s="2">
        <v>43</v>
      </c>
      <c r="J137" s="523" t="s">
        <v>79</v>
      </c>
      <c r="K137" s="522"/>
      <c r="L137" s="523" t="s">
        <v>196</v>
      </c>
      <c r="M137" s="522"/>
      <c r="N137" s="291"/>
    </row>
    <row r="138" spans="1:14" ht="15" customHeight="1" x14ac:dyDescent="0.25">
      <c r="A138" s="521" t="s">
        <v>191</v>
      </c>
      <c r="B138" s="522"/>
      <c r="C138" s="521" t="s">
        <v>197</v>
      </c>
      <c r="D138" s="522"/>
      <c r="E138" s="523"/>
      <c r="F138" s="524"/>
      <c r="G138" s="522"/>
      <c r="H138" s="234" t="s">
        <v>79</v>
      </c>
      <c r="I138" s="2">
        <v>43</v>
      </c>
      <c r="J138" s="523" t="s">
        <v>79</v>
      </c>
      <c r="K138" s="522"/>
      <c r="L138" s="523" t="s">
        <v>196</v>
      </c>
      <c r="M138" s="522"/>
      <c r="N138" s="291"/>
    </row>
    <row r="139" spans="1:14" ht="15" customHeight="1" x14ac:dyDescent="0.25">
      <c r="A139" s="521" t="s">
        <v>198</v>
      </c>
      <c r="B139" s="522"/>
      <c r="C139" s="521" t="s">
        <v>199</v>
      </c>
      <c r="D139" s="522"/>
      <c r="E139" s="523"/>
      <c r="F139" s="524"/>
      <c r="G139" s="522"/>
      <c r="H139" s="234" t="s">
        <v>75</v>
      </c>
      <c r="I139" s="2">
        <v>22.1</v>
      </c>
      <c r="J139" s="523" t="s">
        <v>75</v>
      </c>
      <c r="K139" s="522"/>
      <c r="L139" s="523"/>
      <c r="M139" s="522"/>
      <c r="N139" s="291"/>
    </row>
    <row r="140" spans="1:14" x14ac:dyDescent="0.25">
      <c r="A140" s="521" t="s">
        <v>198</v>
      </c>
      <c r="B140" s="522"/>
      <c r="C140" s="521" t="s">
        <v>200</v>
      </c>
      <c r="D140" s="522"/>
      <c r="E140" s="523" t="s">
        <v>100</v>
      </c>
      <c r="F140" s="524"/>
      <c r="G140" s="522"/>
      <c r="H140" s="234" t="s">
        <v>79</v>
      </c>
      <c r="I140" s="2">
        <v>12.9</v>
      </c>
      <c r="J140" s="523" t="s">
        <v>79</v>
      </c>
      <c r="K140" s="522"/>
      <c r="L140" s="523"/>
      <c r="M140" s="522"/>
      <c r="N140" s="291"/>
    </row>
    <row r="141" spans="1:14" ht="15" customHeight="1" x14ac:dyDescent="0.25">
      <c r="A141" s="521" t="s">
        <v>198</v>
      </c>
      <c r="B141" s="522"/>
      <c r="C141" s="521" t="s">
        <v>201</v>
      </c>
      <c r="D141" s="522"/>
      <c r="E141" s="523" t="s">
        <v>83</v>
      </c>
      <c r="F141" s="524"/>
      <c r="G141" s="522"/>
      <c r="H141" s="234" t="s">
        <v>84</v>
      </c>
      <c r="I141" s="2">
        <v>32</v>
      </c>
      <c r="J141" s="523" t="s">
        <v>85</v>
      </c>
      <c r="K141" s="522"/>
      <c r="L141" s="523"/>
      <c r="M141" s="522"/>
      <c r="N141" s="291"/>
    </row>
    <row r="142" spans="1:14" ht="15" customHeight="1" x14ac:dyDescent="0.25">
      <c r="A142" s="521" t="s">
        <v>198</v>
      </c>
      <c r="B142" s="522"/>
      <c r="C142" s="521" t="s">
        <v>202</v>
      </c>
      <c r="D142" s="522"/>
      <c r="E142" s="523" t="s">
        <v>83</v>
      </c>
      <c r="F142" s="524"/>
      <c r="G142" s="522"/>
      <c r="H142" s="234" t="s">
        <v>84</v>
      </c>
      <c r="I142" s="2">
        <v>32</v>
      </c>
      <c r="J142" s="523" t="s">
        <v>85</v>
      </c>
      <c r="K142" s="522"/>
      <c r="L142" s="523"/>
      <c r="M142" s="522"/>
      <c r="N142" s="291"/>
    </row>
    <row r="143" spans="1:14" ht="15" customHeight="1" x14ac:dyDescent="0.25">
      <c r="A143" s="521" t="s">
        <v>198</v>
      </c>
      <c r="B143" s="522"/>
      <c r="C143" s="521" t="s">
        <v>203</v>
      </c>
      <c r="D143" s="522"/>
      <c r="E143" s="523"/>
      <c r="F143" s="524"/>
      <c r="G143" s="522"/>
      <c r="H143" s="234" t="s">
        <v>91</v>
      </c>
      <c r="I143" s="2">
        <v>144</v>
      </c>
      <c r="J143" s="523" t="s">
        <v>91</v>
      </c>
      <c r="K143" s="522"/>
      <c r="L143" s="523" t="s">
        <v>121</v>
      </c>
      <c r="M143" s="522"/>
      <c r="N143" s="291"/>
    </row>
    <row r="144" spans="1:14" ht="15" customHeight="1" x14ac:dyDescent="0.25">
      <c r="A144" s="521" t="s">
        <v>204</v>
      </c>
      <c r="B144" s="522"/>
      <c r="C144" s="521" t="s">
        <v>205</v>
      </c>
      <c r="D144" s="522"/>
      <c r="E144" s="523" t="s">
        <v>81</v>
      </c>
      <c r="F144" s="524"/>
      <c r="G144" s="522"/>
      <c r="H144" s="234" t="s">
        <v>84</v>
      </c>
      <c r="I144" s="2">
        <v>19.399999999999999</v>
      </c>
      <c r="J144" s="523" t="s">
        <v>85</v>
      </c>
      <c r="K144" s="522"/>
      <c r="L144" s="523"/>
      <c r="M144" s="522"/>
      <c r="N144" s="291"/>
    </row>
    <row r="145" spans="1:14" x14ac:dyDescent="0.25">
      <c r="A145" s="521" t="s">
        <v>204</v>
      </c>
      <c r="B145" s="522"/>
      <c r="C145" s="521" t="s">
        <v>206</v>
      </c>
      <c r="D145" s="522"/>
      <c r="E145" s="523" t="s">
        <v>81</v>
      </c>
      <c r="F145" s="524"/>
      <c r="G145" s="522"/>
      <c r="H145" s="234" t="s">
        <v>79</v>
      </c>
      <c r="I145" s="2">
        <v>138</v>
      </c>
      <c r="J145" s="523" t="s">
        <v>79</v>
      </c>
      <c r="K145" s="522"/>
      <c r="L145" s="523"/>
      <c r="M145" s="522"/>
      <c r="N145" s="291"/>
    </row>
    <row r="146" spans="1:14" ht="15" customHeight="1" x14ac:dyDescent="0.25">
      <c r="A146" s="521" t="s">
        <v>204</v>
      </c>
      <c r="B146" s="522"/>
      <c r="C146" s="521" t="s">
        <v>207</v>
      </c>
      <c r="D146" s="522"/>
      <c r="E146" s="523"/>
      <c r="F146" s="524"/>
      <c r="G146" s="522"/>
      <c r="H146" s="234" t="s">
        <v>75</v>
      </c>
      <c r="I146" s="2">
        <v>147.6</v>
      </c>
      <c r="J146" s="523" t="s">
        <v>75</v>
      </c>
      <c r="K146" s="522"/>
      <c r="L146" s="523"/>
      <c r="M146" s="522"/>
      <c r="N146" s="291"/>
    </row>
    <row r="147" spans="1:14" ht="15" customHeight="1" x14ac:dyDescent="0.25">
      <c r="A147" s="521" t="s">
        <v>208</v>
      </c>
      <c r="B147" s="522"/>
      <c r="C147" s="521" t="s">
        <v>209</v>
      </c>
      <c r="D147" s="522"/>
      <c r="E147" s="523" t="s">
        <v>81</v>
      </c>
      <c r="F147" s="524"/>
      <c r="G147" s="522"/>
      <c r="H147" s="234" t="s">
        <v>79</v>
      </c>
      <c r="I147" s="2">
        <v>422</v>
      </c>
      <c r="J147" s="523" t="s">
        <v>79</v>
      </c>
      <c r="K147" s="522"/>
      <c r="L147" s="523"/>
      <c r="M147" s="522"/>
      <c r="N147" s="291"/>
    </row>
    <row r="148" spans="1:14" x14ac:dyDescent="0.25">
      <c r="A148" s="521"/>
      <c r="B148" s="522"/>
      <c r="C148" s="521"/>
      <c r="D148" s="522"/>
      <c r="E148" s="523"/>
      <c r="F148" s="524"/>
      <c r="G148" s="522"/>
      <c r="H148" s="66"/>
      <c r="I148" s="2"/>
      <c r="J148" s="523"/>
      <c r="K148" s="522"/>
      <c r="L148" s="523"/>
      <c r="M148" s="522"/>
      <c r="N148" s="291"/>
    </row>
    <row r="149" spans="1:14" x14ac:dyDescent="0.25">
      <c r="A149" s="4"/>
      <c r="B149" s="4"/>
      <c r="C149" s="4"/>
      <c r="D149" s="4"/>
      <c r="E149" s="4"/>
      <c r="F149" s="4"/>
      <c r="G149" s="4"/>
      <c r="H149" s="4"/>
      <c r="I149" s="4"/>
      <c r="J149" s="4"/>
      <c r="K149" s="4"/>
      <c r="L149" s="4"/>
      <c r="M149" s="4"/>
      <c r="N149" s="4"/>
    </row>
    <row r="150" spans="1:14" ht="15" customHeight="1" x14ac:dyDescent="0.25">
      <c r="A150" s="4"/>
      <c r="B150" s="528" t="s">
        <v>68</v>
      </c>
      <c r="C150" s="529"/>
      <c r="D150" s="528" t="s">
        <v>210</v>
      </c>
      <c r="E150" s="529"/>
      <c r="F150" s="4"/>
      <c r="G150" s="528" t="s">
        <v>211</v>
      </c>
      <c r="H150" s="530"/>
      <c r="I150" s="530"/>
      <c r="J150" s="529"/>
      <c r="K150" s="528" t="s">
        <v>210</v>
      </c>
      <c r="L150" s="529"/>
      <c r="M150" s="4"/>
      <c r="N150" s="4"/>
    </row>
    <row r="151" spans="1:14" x14ac:dyDescent="0.25">
      <c r="A151" s="4"/>
      <c r="B151" s="531" t="s">
        <v>212</v>
      </c>
      <c r="C151" s="532"/>
      <c r="D151" s="531" t="s">
        <v>213</v>
      </c>
      <c r="E151" s="532"/>
      <c r="F151" s="4"/>
      <c r="G151" s="531" t="s">
        <v>0</v>
      </c>
      <c r="H151" s="533"/>
      <c r="I151" s="533"/>
      <c r="J151" s="532"/>
      <c r="K151" s="531" t="s">
        <v>214</v>
      </c>
      <c r="L151" s="532"/>
      <c r="M151" s="4"/>
      <c r="N151" s="4"/>
    </row>
    <row r="152" spans="1:14" ht="15" customHeight="1" x14ac:dyDescent="0.25">
      <c r="A152" s="4"/>
      <c r="B152" s="531" t="s">
        <v>215</v>
      </c>
      <c r="C152" s="532"/>
      <c r="D152" s="531" t="s">
        <v>113</v>
      </c>
      <c r="E152" s="532"/>
      <c r="F152" s="4"/>
      <c r="G152" s="531" t="s">
        <v>216</v>
      </c>
      <c r="H152" s="533"/>
      <c r="I152" s="533"/>
      <c r="J152" s="532"/>
      <c r="K152" s="531" t="s">
        <v>217</v>
      </c>
      <c r="L152" s="532"/>
      <c r="M152" s="4"/>
      <c r="N152" s="4"/>
    </row>
    <row r="153" spans="1:14" ht="15" customHeight="1" x14ac:dyDescent="0.25">
      <c r="A153" s="4"/>
      <c r="B153" s="531" t="s">
        <v>218</v>
      </c>
      <c r="C153" s="532"/>
      <c r="D153" s="531" t="s">
        <v>100</v>
      </c>
      <c r="E153" s="532"/>
      <c r="F153" s="4"/>
      <c r="G153" s="531" t="s">
        <v>219</v>
      </c>
      <c r="H153" s="533"/>
      <c r="I153" s="533"/>
      <c r="J153" s="532"/>
      <c r="K153" s="531" t="s">
        <v>113</v>
      </c>
      <c r="L153" s="532"/>
      <c r="M153" s="4"/>
      <c r="N153" s="4"/>
    </row>
    <row r="154" spans="1:14" ht="15" customHeight="1" x14ac:dyDescent="0.25">
      <c r="A154" s="4"/>
      <c r="B154" s="531" t="s">
        <v>220</v>
      </c>
      <c r="C154" s="532"/>
      <c r="D154" s="531" t="s">
        <v>81</v>
      </c>
      <c r="E154" s="532"/>
      <c r="F154" s="4"/>
      <c r="G154" s="531" t="s">
        <v>221</v>
      </c>
      <c r="H154" s="533"/>
      <c r="I154" s="533"/>
      <c r="J154" s="532"/>
      <c r="K154" s="531" t="s">
        <v>193</v>
      </c>
      <c r="L154" s="532"/>
      <c r="M154" s="4"/>
      <c r="N154" s="4"/>
    </row>
    <row r="155" spans="1:14" ht="15" customHeight="1" x14ac:dyDescent="0.25">
      <c r="A155" s="4"/>
      <c r="B155" s="531" t="s">
        <v>222</v>
      </c>
      <c r="C155" s="532"/>
      <c r="D155" s="531" t="s">
        <v>81</v>
      </c>
      <c r="E155" s="532"/>
      <c r="F155" s="4"/>
      <c r="G155" s="531" t="s">
        <v>223</v>
      </c>
      <c r="H155" s="533"/>
      <c r="I155" s="533"/>
      <c r="J155" s="532"/>
      <c r="K155" s="531" t="s">
        <v>224</v>
      </c>
      <c r="L155" s="532"/>
      <c r="M155" s="4"/>
      <c r="N155" s="4"/>
    </row>
    <row r="156" spans="1:14" ht="15" customHeight="1" x14ac:dyDescent="0.25">
      <c r="A156" s="4"/>
      <c r="B156" s="531" t="s">
        <v>225</v>
      </c>
      <c r="C156" s="532"/>
      <c r="D156" s="531" t="s">
        <v>81</v>
      </c>
      <c r="E156" s="532"/>
      <c r="F156" s="4"/>
      <c r="G156" s="531" t="s">
        <v>226</v>
      </c>
      <c r="H156" s="533"/>
      <c r="I156" s="533"/>
      <c r="J156" s="532"/>
      <c r="K156" s="531" t="s">
        <v>131</v>
      </c>
      <c r="L156" s="532"/>
      <c r="M156" s="4"/>
      <c r="N156" s="4"/>
    </row>
    <row r="157" spans="1:14" x14ac:dyDescent="0.25">
      <c r="A157" s="4"/>
      <c r="B157" s="531" t="s">
        <v>227</v>
      </c>
      <c r="C157" s="532"/>
      <c r="D157" s="531" t="s">
        <v>130</v>
      </c>
      <c r="E157" s="532"/>
      <c r="F157" s="4"/>
      <c r="G157" s="531" t="s">
        <v>228</v>
      </c>
      <c r="H157" s="533"/>
      <c r="I157" s="533"/>
      <c r="J157" s="532"/>
      <c r="K157" s="531" t="s">
        <v>110</v>
      </c>
      <c r="L157" s="532"/>
      <c r="M157" s="4"/>
      <c r="N157" s="4"/>
    </row>
    <row r="158" spans="1:14" x14ac:dyDescent="0.25">
      <c r="A158" s="4"/>
      <c r="B158" s="531" t="s">
        <v>229</v>
      </c>
      <c r="C158" s="532"/>
      <c r="D158" s="531" t="s">
        <v>78</v>
      </c>
      <c r="E158" s="532"/>
      <c r="F158" s="4"/>
      <c r="G158" s="531" t="s">
        <v>230</v>
      </c>
      <c r="H158" s="533"/>
      <c r="I158" s="533"/>
      <c r="J158" s="532"/>
      <c r="K158" s="531" t="s">
        <v>109</v>
      </c>
      <c r="L158" s="532"/>
      <c r="M158" s="4"/>
      <c r="N158" s="4"/>
    </row>
    <row r="159" spans="1:14" ht="15" customHeight="1" x14ac:dyDescent="0.25">
      <c r="A159" s="4"/>
      <c r="B159" s="531" t="s">
        <v>231</v>
      </c>
      <c r="C159" s="532"/>
      <c r="D159" s="531" t="s">
        <v>98</v>
      </c>
      <c r="E159" s="532"/>
      <c r="F159" s="4"/>
      <c r="G159" s="531" t="s">
        <v>232</v>
      </c>
      <c r="H159" s="533"/>
      <c r="I159" s="533"/>
      <c r="J159" s="532"/>
      <c r="K159" s="531" t="s">
        <v>233</v>
      </c>
      <c r="L159" s="532"/>
      <c r="M159" s="4"/>
      <c r="N159" s="4"/>
    </row>
    <row r="160" spans="1:14" ht="15" customHeight="1" x14ac:dyDescent="0.25">
      <c r="A160" s="4"/>
      <c r="B160" s="531" t="s">
        <v>234</v>
      </c>
      <c r="C160" s="532"/>
      <c r="D160" s="531" t="s">
        <v>98</v>
      </c>
      <c r="E160" s="532"/>
      <c r="F160" s="4"/>
      <c r="G160" s="531" t="s">
        <v>235</v>
      </c>
      <c r="H160" s="533"/>
      <c r="I160" s="533"/>
      <c r="J160" s="532"/>
      <c r="K160" s="531" t="s">
        <v>236</v>
      </c>
      <c r="L160" s="532"/>
      <c r="M160" s="4"/>
      <c r="N160" s="4"/>
    </row>
    <row r="161" spans="1:14" ht="15" customHeight="1" x14ac:dyDescent="0.25">
      <c r="A161" s="4"/>
      <c r="B161" s="531" t="s">
        <v>237</v>
      </c>
      <c r="C161" s="532"/>
      <c r="D161" s="531" t="s">
        <v>98</v>
      </c>
      <c r="E161" s="532"/>
      <c r="F161" s="4"/>
      <c r="G161" s="531" t="s">
        <v>238</v>
      </c>
      <c r="H161" s="533"/>
      <c r="I161" s="533"/>
      <c r="J161" s="532"/>
      <c r="K161" s="531" t="s">
        <v>239</v>
      </c>
      <c r="L161" s="532"/>
      <c r="M161" s="4"/>
      <c r="N161" s="4"/>
    </row>
    <row r="162" spans="1:14" ht="15" customHeight="1" x14ac:dyDescent="0.25">
      <c r="A162" s="4"/>
      <c r="B162" s="531" t="s">
        <v>240</v>
      </c>
      <c r="C162" s="532"/>
      <c r="D162" s="531" t="s">
        <v>98</v>
      </c>
      <c r="E162" s="532"/>
      <c r="F162" s="4"/>
      <c r="G162" s="531" t="s">
        <v>241</v>
      </c>
      <c r="H162" s="533"/>
      <c r="I162" s="533"/>
      <c r="J162" s="532"/>
      <c r="K162" s="531" t="s">
        <v>178</v>
      </c>
      <c r="L162" s="532"/>
      <c r="M162" s="4"/>
      <c r="N162" s="4"/>
    </row>
    <row r="163" spans="1:14" ht="32.25" customHeight="1" x14ac:dyDescent="0.25">
      <c r="A163" s="4"/>
      <c r="B163" s="531" t="s">
        <v>242</v>
      </c>
      <c r="C163" s="532"/>
      <c r="D163" s="531" t="s">
        <v>98</v>
      </c>
      <c r="E163" s="532"/>
      <c r="F163" s="4"/>
      <c r="G163" s="531" t="s">
        <v>243</v>
      </c>
      <c r="H163" s="533"/>
      <c r="I163" s="533"/>
      <c r="J163" s="532"/>
      <c r="K163" s="531" t="s">
        <v>79</v>
      </c>
      <c r="L163" s="532"/>
      <c r="M163" s="4"/>
      <c r="N163" s="4"/>
    </row>
    <row r="164" spans="1:14" ht="15" customHeight="1" x14ac:dyDescent="0.25">
      <c r="A164" s="4"/>
      <c r="B164" s="531" t="s">
        <v>244</v>
      </c>
      <c r="C164" s="532"/>
      <c r="D164" s="531" t="s">
        <v>83</v>
      </c>
      <c r="E164" s="532"/>
      <c r="F164" s="4"/>
      <c r="G164" s="531" t="s">
        <v>1</v>
      </c>
      <c r="H164" s="533"/>
      <c r="I164" s="533"/>
      <c r="J164" s="532"/>
      <c r="K164" s="531" t="s">
        <v>125</v>
      </c>
      <c r="L164" s="532"/>
      <c r="M164" s="4"/>
      <c r="N164" s="4"/>
    </row>
    <row r="165" spans="1:14" ht="15" customHeight="1" x14ac:dyDescent="0.25">
      <c r="A165" s="4"/>
      <c r="B165" s="531" t="s">
        <v>1</v>
      </c>
      <c r="C165" s="532"/>
      <c r="D165" s="531" t="s">
        <v>125</v>
      </c>
      <c r="E165" s="532"/>
      <c r="F165" s="4"/>
      <c r="G165" s="531" t="s">
        <v>245</v>
      </c>
      <c r="H165" s="533"/>
      <c r="I165" s="533"/>
      <c r="J165" s="532"/>
      <c r="K165" s="531" t="s">
        <v>84</v>
      </c>
      <c r="L165" s="532"/>
      <c r="M165" s="4"/>
      <c r="N165" s="4"/>
    </row>
    <row r="166" spans="1:14" x14ac:dyDescent="0.25">
      <c r="A166" s="4"/>
      <c r="B166" s="531" t="s">
        <v>246</v>
      </c>
      <c r="C166" s="532"/>
      <c r="D166" s="531" t="s">
        <v>108</v>
      </c>
      <c r="E166" s="532"/>
      <c r="F166" s="4"/>
      <c r="G166" s="531" t="s">
        <v>64</v>
      </c>
      <c r="H166" s="533"/>
      <c r="I166" s="533"/>
      <c r="J166" s="532"/>
      <c r="K166" s="531" t="s">
        <v>91</v>
      </c>
      <c r="L166" s="532"/>
      <c r="M166" s="4"/>
      <c r="N166" s="4"/>
    </row>
    <row r="167" spans="1:14" ht="15" customHeight="1" x14ac:dyDescent="0.25">
      <c r="A167" s="4"/>
      <c r="B167" s="531" t="s">
        <v>247</v>
      </c>
      <c r="C167" s="532"/>
      <c r="D167" s="531" t="s">
        <v>139</v>
      </c>
      <c r="E167" s="532"/>
      <c r="F167" s="4"/>
      <c r="G167" s="531" t="s">
        <v>46</v>
      </c>
      <c r="H167" s="533"/>
      <c r="I167" s="533"/>
      <c r="J167" s="532"/>
      <c r="K167" s="531" t="s">
        <v>75</v>
      </c>
      <c r="L167" s="532"/>
      <c r="M167" s="4"/>
      <c r="N167" s="4"/>
    </row>
    <row r="168" spans="1:14" ht="15" customHeight="1" x14ac:dyDescent="0.25">
      <c r="A168" s="4"/>
      <c r="B168" s="531" t="s">
        <v>248</v>
      </c>
      <c r="C168" s="532"/>
      <c r="D168" s="531" t="s">
        <v>139</v>
      </c>
      <c r="E168" s="532"/>
      <c r="F168" s="4"/>
      <c r="G168" s="531" t="s">
        <v>249</v>
      </c>
      <c r="H168" s="533"/>
      <c r="I168" s="533"/>
      <c r="J168" s="532"/>
      <c r="K168" s="531" t="s">
        <v>65</v>
      </c>
      <c r="L168" s="532"/>
      <c r="M168" s="4"/>
      <c r="N168" s="4"/>
    </row>
    <row r="169" spans="1:14" ht="15" customHeight="1" x14ac:dyDescent="0.25">
      <c r="A169" s="4"/>
      <c r="B169" s="531" t="s">
        <v>250</v>
      </c>
      <c r="C169" s="532"/>
      <c r="D169" s="531" t="s">
        <v>139</v>
      </c>
      <c r="E169" s="532"/>
      <c r="F169" s="4"/>
      <c r="G169" s="4"/>
      <c r="H169" s="4"/>
      <c r="I169" s="4"/>
      <c r="J169" s="4"/>
      <c r="K169" s="4"/>
      <c r="L169" s="4"/>
      <c r="M169" s="4"/>
      <c r="N169" s="4"/>
    </row>
    <row r="170" spans="1:14" x14ac:dyDescent="0.25">
      <c r="A170" s="232" t="s">
        <v>1145</v>
      </c>
    </row>
    <row r="172" spans="1:14" ht="15.75" x14ac:dyDescent="0.25">
      <c r="A172" s="265"/>
      <c r="B172" s="267">
        <v>2013</v>
      </c>
    </row>
    <row r="173" spans="1:14" x14ac:dyDescent="0.25">
      <c r="A173" s="268" t="s">
        <v>271</v>
      </c>
      <c r="B173" s="60">
        <v>20840</v>
      </c>
    </row>
    <row r="174" spans="1:14" x14ac:dyDescent="0.25">
      <c r="A174" s="269" t="s">
        <v>272</v>
      </c>
      <c r="B174" s="61">
        <v>8910</v>
      </c>
    </row>
    <row r="175" spans="1:14" x14ac:dyDescent="0.25">
      <c r="A175" s="269" t="s">
        <v>1</v>
      </c>
      <c r="B175" s="61">
        <v>5927</v>
      </c>
    </row>
    <row r="176" spans="1:14" x14ac:dyDescent="0.25">
      <c r="A176" s="269" t="s">
        <v>258</v>
      </c>
      <c r="B176" s="61">
        <v>1429</v>
      </c>
    </row>
    <row r="177" spans="1:8" x14ac:dyDescent="0.25">
      <c r="A177" s="269" t="s">
        <v>46</v>
      </c>
      <c r="B177" s="61">
        <v>1658</v>
      </c>
    </row>
    <row r="178" spans="1:8" x14ac:dyDescent="0.25">
      <c r="A178" s="269" t="s">
        <v>273</v>
      </c>
      <c r="B178" s="61">
        <v>2912</v>
      </c>
    </row>
    <row r="179" spans="1:8" x14ac:dyDescent="0.25">
      <c r="A179" s="269" t="s">
        <v>274</v>
      </c>
      <c r="B179" s="61">
        <v>0</v>
      </c>
    </row>
    <row r="180" spans="1:8" x14ac:dyDescent="0.25">
      <c r="A180" s="269" t="s">
        <v>275</v>
      </c>
      <c r="B180" s="61">
        <v>0</v>
      </c>
    </row>
    <row r="181" spans="1:8" x14ac:dyDescent="0.25">
      <c r="A181" s="269" t="s">
        <v>276</v>
      </c>
      <c r="B181" s="61">
        <v>0</v>
      </c>
    </row>
    <row r="182" spans="1:8" x14ac:dyDescent="0.25">
      <c r="A182" s="269" t="s">
        <v>277</v>
      </c>
      <c r="B182" s="61">
        <v>4</v>
      </c>
    </row>
    <row r="183" spans="1:8" x14ac:dyDescent="0.25">
      <c r="A183" s="308" t="s">
        <v>1039</v>
      </c>
      <c r="B183" s="265"/>
    </row>
    <row r="187" spans="1:8" ht="18.75" x14ac:dyDescent="0.3">
      <c r="A187" s="276" t="s">
        <v>1139</v>
      </c>
    </row>
    <row r="188" spans="1:8" ht="152.25" customHeight="1" x14ac:dyDescent="0.25">
      <c r="A188" s="480" t="s">
        <v>1146</v>
      </c>
      <c r="B188" s="480"/>
      <c r="C188" s="480"/>
      <c r="D188" s="480"/>
      <c r="E188" s="480"/>
      <c r="F188" s="480"/>
      <c r="G188" s="480"/>
      <c r="H188" s="480"/>
    </row>
    <row r="200" spans="1:19" ht="15.75" x14ac:dyDescent="0.25">
      <c r="A200" s="441" t="s">
        <v>1164</v>
      </c>
      <c r="B200" s="441"/>
      <c r="C200" s="441"/>
      <c r="D200" s="441"/>
      <c r="E200" s="441"/>
      <c r="F200" s="441"/>
      <c r="G200" s="441"/>
      <c r="H200" s="441"/>
      <c r="I200" s="441"/>
      <c r="J200" s="441"/>
      <c r="K200" s="441"/>
      <c r="S200" t="s">
        <v>251</v>
      </c>
    </row>
    <row r="201" spans="1:19" x14ac:dyDescent="0.25">
      <c r="A201" s="403"/>
      <c r="B201" s="403"/>
      <c r="C201" s="403"/>
      <c r="D201" s="403"/>
      <c r="E201" s="403"/>
      <c r="F201" s="403"/>
      <c r="G201" s="403"/>
      <c r="H201" s="403"/>
      <c r="I201" s="403"/>
      <c r="J201" s="403"/>
      <c r="K201" s="403"/>
    </row>
    <row r="202" spans="1:19" x14ac:dyDescent="0.25">
      <c r="A202" s="442" t="s">
        <v>1165</v>
      </c>
      <c r="B202" s="443" t="s">
        <v>1259</v>
      </c>
      <c r="C202" s="403"/>
      <c r="D202" s="403"/>
      <c r="E202" s="403"/>
      <c r="F202" s="403"/>
      <c r="G202" s="403"/>
      <c r="H202" s="403"/>
      <c r="I202" s="403"/>
      <c r="J202" s="403"/>
      <c r="K202" s="403"/>
    </row>
    <row r="203" spans="1:19" x14ac:dyDescent="0.25">
      <c r="A203" s="442" t="s">
        <v>1167</v>
      </c>
      <c r="B203" s="443">
        <v>100</v>
      </c>
      <c r="C203" s="403"/>
      <c r="D203" s="403"/>
      <c r="E203" s="403"/>
      <c r="F203" s="403"/>
      <c r="G203" s="403"/>
      <c r="H203" s="403"/>
      <c r="I203" s="403"/>
      <c r="J203" s="403"/>
      <c r="K203" s="403"/>
    </row>
    <row r="204" spans="1:19" x14ac:dyDescent="0.25">
      <c r="A204" s="442" t="s">
        <v>1168</v>
      </c>
      <c r="B204" s="443" t="s">
        <v>1169</v>
      </c>
      <c r="C204" s="403"/>
      <c r="D204" s="403"/>
      <c r="E204" s="403"/>
      <c r="F204" s="403"/>
      <c r="G204" s="403"/>
      <c r="H204" s="403"/>
      <c r="I204" s="403"/>
      <c r="J204" s="403"/>
      <c r="K204" s="403"/>
      <c r="L204" s="273"/>
      <c r="M204" s="273"/>
      <c r="N204" s="273"/>
    </row>
    <row r="205" spans="1:19" x14ac:dyDescent="0.25">
      <c r="A205" s="442" t="s">
        <v>1170</v>
      </c>
      <c r="B205" s="443" t="s">
        <v>1262</v>
      </c>
      <c r="C205" s="403"/>
      <c r="D205" s="403"/>
      <c r="E205" s="403"/>
      <c r="F205" s="403"/>
      <c r="G205" s="403"/>
      <c r="H205" s="403"/>
      <c r="I205" s="403"/>
      <c r="J205" s="403"/>
      <c r="K205" s="403"/>
    </row>
    <row r="206" spans="1:19" x14ac:dyDescent="0.25">
      <c r="A206" s="442" t="s">
        <v>1172</v>
      </c>
      <c r="B206" s="443" t="s">
        <v>1263</v>
      </c>
      <c r="C206" s="403"/>
      <c r="D206" s="403"/>
      <c r="E206" s="403"/>
      <c r="F206" s="403"/>
      <c r="G206" s="403"/>
      <c r="H206" s="403"/>
      <c r="I206" s="403"/>
      <c r="J206" s="403"/>
      <c r="K206" s="403"/>
    </row>
    <row r="207" spans="1:19" x14ac:dyDescent="0.25">
      <c r="A207" s="403"/>
      <c r="B207" s="403"/>
      <c r="C207" s="403"/>
      <c r="D207" s="403"/>
      <c r="E207" s="403"/>
      <c r="F207" s="403"/>
      <c r="G207" s="403"/>
      <c r="H207" s="403"/>
      <c r="I207" s="403"/>
      <c r="J207" s="403"/>
      <c r="K207" s="403"/>
    </row>
    <row r="208" spans="1:19" x14ac:dyDescent="0.25">
      <c r="A208" s="403"/>
      <c r="B208" s="403"/>
      <c r="C208" s="403"/>
      <c r="D208" s="403"/>
      <c r="E208" s="403"/>
      <c r="F208" s="403"/>
      <c r="G208" s="403"/>
      <c r="H208" s="403"/>
      <c r="I208" s="403"/>
      <c r="J208" s="403"/>
      <c r="K208" s="403"/>
    </row>
    <row r="209" spans="1:11" x14ac:dyDescent="0.25">
      <c r="A209" s="444" t="s">
        <v>1174</v>
      </c>
      <c r="B209" s="444"/>
      <c r="C209" s="444"/>
      <c r="D209" s="444"/>
      <c r="E209" s="444"/>
      <c r="F209" s="444"/>
      <c r="G209" s="444"/>
      <c r="H209" s="444"/>
      <c r="I209" s="444"/>
      <c r="J209" s="444"/>
      <c r="K209" s="444"/>
    </row>
    <row r="210" spans="1:11" x14ac:dyDescent="0.25">
      <c r="A210" s="403"/>
      <c r="B210" s="403"/>
      <c r="C210" s="403"/>
      <c r="D210" s="403"/>
      <c r="E210" s="403"/>
      <c r="F210" s="403"/>
      <c r="G210" s="403"/>
      <c r="H210" s="403"/>
      <c r="I210" s="403"/>
      <c r="J210" s="403"/>
      <c r="K210" s="403"/>
    </row>
    <row r="211" spans="1:11" x14ac:dyDescent="0.25">
      <c r="A211" s="445"/>
      <c r="B211" s="445">
        <v>2014</v>
      </c>
      <c r="C211" s="445"/>
      <c r="D211" s="445">
        <v>2015</v>
      </c>
      <c r="E211" s="445"/>
      <c r="F211" s="445">
        <v>2016</v>
      </c>
      <c r="G211" s="445"/>
      <c r="H211" s="445">
        <v>2020</v>
      </c>
      <c r="I211" s="445"/>
      <c r="J211" s="445">
        <v>2025</v>
      </c>
      <c r="K211" s="445"/>
    </row>
    <row r="212" spans="1:11" x14ac:dyDescent="0.25">
      <c r="A212" s="445" t="s">
        <v>1175</v>
      </c>
      <c r="B212" s="445" t="s">
        <v>1176</v>
      </c>
      <c r="C212" s="445" t="s">
        <v>1177</v>
      </c>
      <c r="D212" s="445" t="s">
        <v>1178</v>
      </c>
      <c r="E212" s="445" t="s">
        <v>1179</v>
      </c>
      <c r="F212" s="445" t="s">
        <v>1180</v>
      </c>
      <c r="G212" s="445" t="s">
        <v>1181</v>
      </c>
      <c r="H212" s="445" t="s">
        <v>1182</v>
      </c>
      <c r="I212" s="445" t="s">
        <v>1183</v>
      </c>
      <c r="J212" s="445" t="s">
        <v>1184</v>
      </c>
      <c r="K212" s="445" t="s">
        <v>1185</v>
      </c>
    </row>
    <row r="213" spans="1:11" x14ac:dyDescent="0.25">
      <c r="A213" s="438" t="s">
        <v>1186</v>
      </c>
      <c r="B213" s="439">
        <v>5.93</v>
      </c>
      <c r="C213" s="439">
        <v>5.93</v>
      </c>
      <c r="D213" s="439">
        <v>5.49</v>
      </c>
      <c r="E213" s="439">
        <v>5.0599999999999996</v>
      </c>
      <c r="F213" s="439">
        <v>5.0599999999999996</v>
      </c>
      <c r="G213" s="439">
        <v>5.0599999999999996</v>
      </c>
      <c r="H213" s="439">
        <v>5.0599999999999996</v>
      </c>
      <c r="I213" s="439">
        <v>5.0599999999999996</v>
      </c>
      <c r="J213" s="439">
        <v>3.05</v>
      </c>
      <c r="K213" s="439">
        <v>2.0099999999999998</v>
      </c>
    </row>
    <row r="214" spans="1:11" x14ac:dyDescent="0.25">
      <c r="A214" s="438" t="s">
        <v>1187</v>
      </c>
      <c r="B214" s="439">
        <v>7.5</v>
      </c>
      <c r="C214" s="439">
        <v>7.5</v>
      </c>
      <c r="D214" s="439">
        <v>7.36</v>
      </c>
      <c r="E214" s="439">
        <v>7.36</v>
      </c>
      <c r="F214" s="439">
        <v>6.69</v>
      </c>
      <c r="G214" s="439">
        <v>6.69</v>
      </c>
      <c r="H214" s="439">
        <v>7.92</v>
      </c>
      <c r="I214" s="439">
        <v>7.92</v>
      </c>
      <c r="J214" s="439">
        <v>11.07</v>
      </c>
      <c r="K214" s="439">
        <v>11.07</v>
      </c>
    </row>
    <row r="215" spans="1:11" x14ac:dyDescent="0.25">
      <c r="A215" s="438" t="s">
        <v>1188</v>
      </c>
      <c r="B215" s="440">
        <v>0</v>
      </c>
      <c r="C215" s="440">
        <v>0</v>
      </c>
      <c r="D215" s="440">
        <v>0</v>
      </c>
      <c r="E215" s="440">
        <v>0</v>
      </c>
      <c r="F215" s="440">
        <v>0</v>
      </c>
      <c r="G215" s="440">
        <v>0</v>
      </c>
      <c r="H215" s="440">
        <v>0</v>
      </c>
      <c r="I215" s="440">
        <v>0</v>
      </c>
      <c r="J215" s="440">
        <v>0</v>
      </c>
      <c r="K215" s="440">
        <v>0</v>
      </c>
    </row>
    <row r="216" spans="1:11" x14ac:dyDescent="0.25">
      <c r="A216" s="438" t="s">
        <v>1189</v>
      </c>
      <c r="B216" s="439">
        <v>0.41</v>
      </c>
      <c r="C216" s="439">
        <v>0.41</v>
      </c>
      <c r="D216" s="439">
        <v>0.41</v>
      </c>
      <c r="E216" s="439">
        <v>0.41</v>
      </c>
      <c r="F216" s="440">
        <v>0</v>
      </c>
      <c r="G216" s="440">
        <v>0</v>
      </c>
      <c r="H216" s="440">
        <v>0</v>
      </c>
      <c r="I216" s="440">
        <v>0</v>
      </c>
      <c r="J216" s="440">
        <v>0</v>
      </c>
      <c r="K216" s="440">
        <v>0</v>
      </c>
    </row>
    <row r="217" spans="1:11" x14ac:dyDescent="0.25">
      <c r="A217" s="438" t="s">
        <v>391</v>
      </c>
      <c r="B217" s="439">
        <v>6.88</v>
      </c>
      <c r="C217" s="439">
        <v>6.88</v>
      </c>
      <c r="D217" s="439">
        <v>6.75</v>
      </c>
      <c r="E217" s="439">
        <v>6.75</v>
      </c>
      <c r="F217" s="439">
        <v>6.69</v>
      </c>
      <c r="G217" s="439">
        <v>6.69</v>
      </c>
      <c r="H217" s="439">
        <v>7.92</v>
      </c>
      <c r="I217" s="439">
        <v>7.92</v>
      </c>
      <c r="J217" s="439">
        <v>11.07</v>
      </c>
      <c r="K217" s="439">
        <v>11.07</v>
      </c>
    </row>
    <row r="218" spans="1:11" x14ac:dyDescent="0.25">
      <c r="A218" s="438" t="s">
        <v>1190</v>
      </c>
      <c r="B218" s="439">
        <v>0.21</v>
      </c>
      <c r="C218" s="439">
        <v>0.21</v>
      </c>
      <c r="D218" s="439">
        <v>0.19</v>
      </c>
      <c r="E218" s="439">
        <v>0.19</v>
      </c>
      <c r="F218" s="440">
        <v>0</v>
      </c>
      <c r="G218" s="440">
        <v>0</v>
      </c>
      <c r="H218" s="440">
        <v>0</v>
      </c>
      <c r="I218" s="440">
        <v>0</v>
      </c>
      <c r="J218" s="440">
        <v>0</v>
      </c>
      <c r="K218" s="440">
        <v>0</v>
      </c>
    </row>
    <row r="219" spans="1:11" x14ac:dyDescent="0.25">
      <c r="A219" s="438" t="s">
        <v>1191</v>
      </c>
      <c r="B219" s="440">
        <v>0</v>
      </c>
      <c r="C219" s="440">
        <v>0</v>
      </c>
      <c r="D219" s="440">
        <v>0</v>
      </c>
      <c r="E219" s="440">
        <v>0</v>
      </c>
      <c r="F219" s="440">
        <v>0</v>
      </c>
      <c r="G219" s="440">
        <v>0</v>
      </c>
      <c r="H219" s="440">
        <v>0</v>
      </c>
      <c r="I219" s="440">
        <v>0</v>
      </c>
      <c r="J219" s="440">
        <v>0</v>
      </c>
      <c r="K219" s="440">
        <v>0</v>
      </c>
    </row>
    <row r="220" spans="1:11" ht="25.5" x14ac:dyDescent="0.25">
      <c r="A220" s="438" t="s">
        <v>1192</v>
      </c>
      <c r="B220" s="439">
        <v>5.74</v>
      </c>
      <c r="C220" s="440">
        <v>7</v>
      </c>
      <c r="D220" s="439">
        <v>7.49</v>
      </c>
      <c r="E220" s="439">
        <v>7.49</v>
      </c>
      <c r="F220" s="439">
        <v>8.0500000000000007</v>
      </c>
      <c r="G220" s="439">
        <v>8.0500000000000007</v>
      </c>
      <c r="H220" s="439">
        <v>10.66</v>
      </c>
      <c r="I220" s="439">
        <v>10.66</v>
      </c>
      <c r="J220" s="439">
        <v>12.78</v>
      </c>
      <c r="K220" s="439">
        <v>12.78</v>
      </c>
    </row>
    <row r="221" spans="1:11" x14ac:dyDescent="0.25">
      <c r="A221" s="438" t="s">
        <v>46</v>
      </c>
      <c r="B221" s="439">
        <v>1.72</v>
      </c>
      <c r="C221" s="439">
        <v>2.77</v>
      </c>
      <c r="D221" s="439">
        <v>3.01</v>
      </c>
      <c r="E221" s="439">
        <v>3.01</v>
      </c>
      <c r="F221" s="439">
        <v>3.21</v>
      </c>
      <c r="G221" s="439">
        <v>3.21</v>
      </c>
      <c r="H221" s="439">
        <v>4.9000000000000004</v>
      </c>
      <c r="I221" s="439">
        <v>4.9000000000000004</v>
      </c>
      <c r="J221" s="439">
        <v>5.88</v>
      </c>
      <c r="K221" s="439">
        <v>5.88</v>
      </c>
    </row>
    <row r="222" spans="1:11" x14ac:dyDescent="0.25">
      <c r="A222" s="438" t="s">
        <v>1193</v>
      </c>
      <c r="B222" s="439">
        <v>1.1399999999999999</v>
      </c>
      <c r="C222" s="439">
        <v>2.0499999999999998</v>
      </c>
      <c r="D222" s="439">
        <v>2.14</v>
      </c>
      <c r="E222" s="439">
        <v>2.14</v>
      </c>
      <c r="F222" s="439">
        <v>2.14</v>
      </c>
      <c r="G222" s="439">
        <v>2.14</v>
      </c>
      <c r="H222" s="439">
        <v>2.59</v>
      </c>
      <c r="I222" s="439">
        <v>2.59</v>
      </c>
      <c r="J222" s="439">
        <v>3.57</v>
      </c>
      <c r="K222" s="439">
        <v>3.57</v>
      </c>
    </row>
    <row r="223" spans="1:11" x14ac:dyDescent="0.25">
      <c r="A223" s="438" t="s">
        <v>1194</v>
      </c>
      <c r="B223" s="439">
        <v>0.57999999999999996</v>
      </c>
      <c r="C223" s="439">
        <v>0.71</v>
      </c>
      <c r="D223" s="439">
        <v>0.87</v>
      </c>
      <c r="E223" s="439">
        <v>0.87</v>
      </c>
      <c r="F223" s="439">
        <v>1.07</v>
      </c>
      <c r="G223" s="439">
        <v>1.07</v>
      </c>
      <c r="H223" s="439">
        <v>2.31</v>
      </c>
      <c r="I223" s="439">
        <v>2.31</v>
      </c>
      <c r="J223" s="439">
        <v>2.31</v>
      </c>
      <c r="K223" s="439">
        <v>2.31</v>
      </c>
    </row>
    <row r="224" spans="1:11" x14ac:dyDescent="0.25">
      <c r="A224" s="438" t="s">
        <v>2</v>
      </c>
      <c r="B224" s="439">
        <v>2.68</v>
      </c>
      <c r="C224" s="439">
        <v>2.89</v>
      </c>
      <c r="D224" s="439">
        <v>3.08</v>
      </c>
      <c r="E224" s="439">
        <v>3.08</v>
      </c>
      <c r="F224" s="439">
        <v>3.28</v>
      </c>
      <c r="G224" s="439">
        <v>3.28</v>
      </c>
      <c r="H224" s="439">
        <v>4.05</v>
      </c>
      <c r="I224" s="439">
        <v>4.05</v>
      </c>
      <c r="J224" s="439">
        <v>4.9000000000000004</v>
      </c>
      <c r="K224" s="439">
        <v>4.9000000000000004</v>
      </c>
    </row>
    <row r="225" spans="1:11" x14ac:dyDescent="0.25">
      <c r="A225" s="438" t="s">
        <v>0</v>
      </c>
      <c r="B225" s="439">
        <v>1.34</v>
      </c>
      <c r="C225" s="439">
        <v>1.34</v>
      </c>
      <c r="D225" s="439">
        <v>1.4</v>
      </c>
      <c r="E225" s="439">
        <v>1.4</v>
      </c>
      <c r="F225" s="439">
        <v>1.56</v>
      </c>
      <c r="G225" s="439">
        <v>1.56</v>
      </c>
      <c r="H225" s="439">
        <v>1.71</v>
      </c>
      <c r="I225" s="439">
        <v>1.71</v>
      </c>
      <c r="J225" s="440">
        <v>2</v>
      </c>
      <c r="K225" s="440">
        <v>2</v>
      </c>
    </row>
    <row r="226" spans="1:11" x14ac:dyDescent="0.25">
      <c r="A226" s="438" t="s">
        <v>1195</v>
      </c>
      <c r="B226" s="439">
        <v>1.43</v>
      </c>
      <c r="C226" s="439">
        <v>1.43</v>
      </c>
      <c r="D226" s="439">
        <v>1.43</v>
      </c>
      <c r="E226" s="439">
        <v>1.43</v>
      </c>
      <c r="F226" s="439">
        <v>1.43</v>
      </c>
      <c r="G226" s="439">
        <v>1.43</v>
      </c>
      <c r="H226" s="439">
        <v>1.44</v>
      </c>
      <c r="I226" s="439">
        <v>1.44</v>
      </c>
      <c r="J226" s="439">
        <v>1.44</v>
      </c>
      <c r="K226" s="439">
        <v>1.44</v>
      </c>
    </row>
    <row r="227" spans="1:11" x14ac:dyDescent="0.25">
      <c r="A227" s="438" t="s">
        <v>1196</v>
      </c>
      <c r="B227" s="439">
        <v>0.12</v>
      </c>
      <c r="C227" s="439">
        <v>0.12</v>
      </c>
      <c r="D227" s="439">
        <v>0.12</v>
      </c>
      <c r="E227" s="439">
        <v>0.12</v>
      </c>
      <c r="F227" s="439">
        <v>0.12</v>
      </c>
      <c r="G227" s="439">
        <v>0.12</v>
      </c>
      <c r="H227" s="439">
        <v>0.13</v>
      </c>
      <c r="I227" s="439">
        <v>0.13</v>
      </c>
      <c r="J227" s="439">
        <v>0.13</v>
      </c>
      <c r="K227" s="439">
        <v>0.13</v>
      </c>
    </row>
    <row r="228" spans="1:11" x14ac:dyDescent="0.25">
      <c r="A228" s="438" t="s">
        <v>1197</v>
      </c>
      <c r="B228" s="440">
        <v>0</v>
      </c>
      <c r="C228" s="440">
        <v>0</v>
      </c>
      <c r="D228" s="440">
        <v>0</v>
      </c>
      <c r="E228" s="440">
        <v>0</v>
      </c>
      <c r="F228" s="440">
        <v>0</v>
      </c>
      <c r="G228" s="440">
        <v>0</v>
      </c>
      <c r="H228" s="440">
        <v>0</v>
      </c>
      <c r="I228" s="440">
        <v>0</v>
      </c>
      <c r="J228" s="440">
        <v>0</v>
      </c>
      <c r="K228" s="440">
        <v>0</v>
      </c>
    </row>
    <row r="229" spans="1:11" x14ac:dyDescent="0.25">
      <c r="A229" s="438" t="s">
        <v>1198</v>
      </c>
      <c r="B229" s="439">
        <v>20.6</v>
      </c>
      <c r="C229" s="439">
        <v>21.86</v>
      </c>
      <c r="D229" s="439">
        <v>21.77</v>
      </c>
      <c r="E229" s="439">
        <v>21.34</v>
      </c>
      <c r="F229" s="439">
        <v>21.23</v>
      </c>
      <c r="G229" s="439">
        <v>21.23</v>
      </c>
      <c r="H229" s="439">
        <v>25.08</v>
      </c>
      <c r="I229" s="439">
        <v>25.08</v>
      </c>
      <c r="J229" s="439">
        <v>28.34</v>
      </c>
      <c r="K229" s="439">
        <v>27.3</v>
      </c>
    </row>
    <row r="230" spans="1:11" x14ac:dyDescent="0.25">
      <c r="A230" s="438" t="s">
        <v>1199</v>
      </c>
      <c r="B230" s="439">
        <v>5.3</v>
      </c>
      <c r="C230" s="439">
        <v>6.81</v>
      </c>
      <c r="D230" s="439">
        <v>6.56</v>
      </c>
      <c r="E230" s="439">
        <v>7.17</v>
      </c>
      <c r="F230" s="439">
        <v>6.93</v>
      </c>
      <c r="G230" s="439">
        <v>7.52</v>
      </c>
      <c r="H230" s="439">
        <v>8.84</v>
      </c>
      <c r="I230" s="439">
        <v>9.4600000000000009</v>
      </c>
      <c r="J230" s="439">
        <v>10.4</v>
      </c>
      <c r="K230" s="439">
        <v>10.93</v>
      </c>
    </row>
    <row r="231" spans="1:11" x14ac:dyDescent="0.25">
      <c r="A231" s="438" t="s">
        <v>1200</v>
      </c>
      <c r="B231" s="439">
        <v>0.15</v>
      </c>
      <c r="C231" s="439">
        <v>0.56000000000000005</v>
      </c>
      <c r="D231" s="439">
        <v>0.14000000000000001</v>
      </c>
      <c r="E231" s="439">
        <v>0.49</v>
      </c>
      <c r="F231" s="439">
        <v>0.13</v>
      </c>
      <c r="G231" s="439">
        <v>0.49</v>
      </c>
      <c r="H231" s="439">
        <v>0.15</v>
      </c>
      <c r="I231" s="439">
        <v>0.51</v>
      </c>
      <c r="J231" s="439">
        <v>0.21</v>
      </c>
      <c r="K231" s="439">
        <v>0.39</v>
      </c>
    </row>
    <row r="232" spans="1:11" x14ac:dyDescent="0.25">
      <c r="A232" s="438" t="s">
        <v>1201</v>
      </c>
      <c r="B232" s="439">
        <v>0.5</v>
      </c>
      <c r="C232" s="439">
        <v>0.51</v>
      </c>
      <c r="D232" s="439">
        <v>0.47</v>
      </c>
      <c r="E232" s="439">
        <v>0.47</v>
      </c>
      <c r="F232" s="439">
        <v>0.41</v>
      </c>
      <c r="G232" s="439">
        <v>0.41</v>
      </c>
      <c r="H232" s="439">
        <v>0.48</v>
      </c>
      <c r="I232" s="439">
        <v>0.48</v>
      </c>
      <c r="J232" s="439">
        <v>0.68</v>
      </c>
      <c r="K232" s="439">
        <v>0.66</v>
      </c>
    </row>
    <row r="233" spans="1:11" x14ac:dyDescent="0.25">
      <c r="A233" s="438" t="s">
        <v>1202</v>
      </c>
      <c r="B233" s="440">
        <v>1</v>
      </c>
      <c r="C233" s="440">
        <v>1</v>
      </c>
      <c r="D233" s="440">
        <v>1</v>
      </c>
      <c r="E233" s="440">
        <v>1</v>
      </c>
      <c r="F233" s="440">
        <v>1</v>
      </c>
      <c r="G233" s="440">
        <v>1</v>
      </c>
      <c r="H233" s="439">
        <v>1.08</v>
      </c>
      <c r="I233" s="439">
        <v>1.08</v>
      </c>
      <c r="J233" s="439">
        <v>1.08</v>
      </c>
      <c r="K233" s="439">
        <v>1.08</v>
      </c>
    </row>
    <row r="234" spans="1:11" x14ac:dyDescent="0.25">
      <c r="A234" s="438" t="s">
        <v>1203</v>
      </c>
      <c r="B234" s="439">
        <v>6.95</v>
      </c>
      <c r="C234" s="439">
        <v>8.8800000000000008</v>
      </c>
      <c r="D234" s="439">
        <v>8.17</v>
      </c>
      <c r="E234" s="439">
        <v>9.1300000000000008</v>
      </c>
      <c r="F234" s="439">
        <v>8.4700000000000006</v>
      </c>
      <c r="G234" s="439">
        <v>9.42</v>
      </c>
      <c r="H234" s="439">
        <v>10.55</v>
      </c>
      <c r="I234" s="439">
        <v>11.53</v>
      </c>
      <c r="J234" s="439">
        <v>12.37</v>
      </c>
      <c r="K234" s="439">
        <v>13.06</v>
      </c>
    </row>
    <row r="235" spans="1:11" x14ac:dyDescent="0.25">
      <c r="A235" s="438" t="s">
        <v>1204</v>
      </c>
      <c r="B235" s="439">
        <v>13.65</v>
      </c>
      <c r="C235" s="439">
        <v>12.98</v>
      </c>
      <c r="D235" s="439">
        <v>13.6</v>
      </c>
      <c r="E235" s="439">
        <v>12.21</v>
      </c>
      <c r="F235" s="439">
        <v>12.76</v>
      </c>
      <c r="G235" s="439">
        <v>11.81</v>
      </c>
      <c r="H235" s="439">
        <v>14.53</v>
      </c>
      <c r="I235" s="439">
        <v>13.55</v>
      </c>
      <c r="J235" s="439">
        <v>15.97</v>
      </c>
      <c r="K235" s="439">
        <v>14.24</v>
      </c>
    </row>
    <row r="236" spans="1:11" x14ac:dyDescent="0.25">
      <c r="A236" s="438" t="s">
        <v>1205</v>
      </c>
      <c r="B236" s="439">
        <v>13.46</v>
      </c>
      <c r="C236" s="439">
        <v>10.83</v>
      </c>
      <c r="D236" s="439">
        <v>13.47</v>
      </c>
      <c r="E236" s="439">
        <v>10.83</v>
      </c>
      <c r="F236" s="439">
        <v>13.57</v>
      </c>
      <c r="G236" s="439">
        <v>10.91</v>
      </c>
      <c r="H236" s="439">
        <v>14.19</v>
      </c>
      <c r="I236" s="439">
        <v>11.42</v>
      </c>
      <c r="J236" s="439">
        <v>14.77</v>
      </c>
      <c r="K236" s="439">
        <v>11.88</v>
      </c>
    </row>
    <row r="237" spans="1:11" x14ac:dyDescent="0.25">
      <c r="A237" s="438" t="s">
        <v>1206</v>
      </c>
      <c r="B237" s="439">
        <v>0.3</v>
      </c>
      <c r="C237" s="439">
        <v>0.3</v>
      </c>
      <c r="D237" s="439">
        <v>0.3</v>
      </c>
      <c r="E237" s="439">
        <v>0.3</v>
      </c>
      <c r="F237" s="439">
        <v>0.3</v>
      </c>
      <c r="G237" s="439">
        <v>0.3</v>
      </c>
      <c r="H237" s="439">
        <v>0.3</v>
      </c>
      <c r="I237" s="439">
        <v>0.3</v>
      </c>
      <c r="J237" s="439">
        <v>0.3</v>
      </c>
      <c r="K237" s="439">
        <v>0.3</v>
      </c>
    </row>
    <row r="238" spans="1:11" x14ac:dyDescent="0.25">
      <c r="A238" s="438" t="s">
        <v>1207</v>
      </c>
      <c r="B238" s="439">
        <v>0.49</v>
      </c>
      <c r="C238" s="439">
        <v>2.4500000000000002</v>
      </c>
      <c r="D238" s="439">
        <v>0.43</v>
      </c>
      <c r="E238" s="439">
        <v>1.68</v>
      </c>
      <c r="F238" s="439">
        <v>-0.51</v>
      </c>
      <c r="G238" s="439">
        <v>1.2</v>
      </c>
      <c r="H238" s="439">
        <v>0.64</v>
      </c>
      <c r="I238" s="439">
        <v>2.4300000000000002</v>
      </c>
      <c r="J238" s="439">
        <v>1.5</v>
      </c>
      <c r="K238" s="439">
        <v>2.66</v>
      </c>
    </row>
    <row r="239" spans="1:11" x14ac:dyDescent="0.25">
      <c r="A239" s="438" t="s">
        <v>1208</v>
      </c>
      <c r="B239" s="439">
        <v>1.53</v>
      </c>
      <c r="C239" s="439">
        <v>1.86</v>
      </c>
      <c r="D239" s="439">
        <v>1.94</v>
      </c>
      <c r="E239" s="439">
        <v>1.92</v>
      </c>
      <c r="F239" s="439">
        <v>1.99</v>
      </c>
      <c r="G239" s="439">
        <v>1.99</v>
      </c>
      <c r="H239" s="439">
        <v>2.77</v>
      </c>
      <c r="I239" s="439">
        <v>2.77</v>
      </c>
      <c r="J239" s="439">
        <v>3.17</v>
      </c>
      <c r="K239" s="439">
        <v>3.12</v>
      </c>
    </row>
    <row r="240" spans="1:11" x14ac:dyDescent="0.25">
      <c r="A240" s="438" t="s">
        <v>1209</v>
      </c>
      <c r="B240" s="439">
        <v>0.4</v>
      </c>
      <c r="C240" s="439">
        <v>1.06</v>
      </c>
      <c r="D240" s="439">
        <v>0.4</v>
      </c>
      <c r="E240" s="439">
        <v>1.06</v>
      </c>
      <c r="F240" s="439">
        <v>0.4</v>
      </c>
      <c r="G240" s="439">
        <v>1.06</v>
      </c>
      <c r="H240" s="439">
        <v>0.42</v>
      </c>
      <c r="I240" s="439">
        <v>1.1100000000000001</v>
      </c>
      <c r="J240" s="439">
        <v>0.44</v>
      </c>
      <c r="K240" s="439">
        <v>1.1599999999999999</v>
      </c>
    </row>
    <row r="241" spans="1:11" x14ac:dyDescent="0.25">
      <c r="A241" s="438" t="s">
        <v>1210</v>
      </c>
      <c r="B241" s="439">
        <v>1.93</v>
      </c>
      <c r="C241" s="439">
        <v>2.92</v>
      </c>
      <c r="D241" s="439">
        <v>2.34</v>
      </c>
      <c r="E241" s="439">
        <v>2.98</v>
      </c>
      <c r="F241" s="439">
        <v>2.39</v>
      </c>
      <c r="G241" s="439">
        <v>3.05</v>
      </c>
      <c r="H241" s="439">
        <v>3.19</v>
      </c>
      <c r="I241" s="439">
        <v>3.88</v>
      </c>
      <c r="J241" s="439">
        <v>3.61</v>
      </c>
      <c r="K241" s="439">
        <v>4.28</v>
      </c>
    </row>
    <row r="242" spans="1:11" x14ac:dyDescent="0.25">
      <c r="A242" s="438" t="s">
        <v>1211</v>
      </c>
      <c r="B242" s="439">
        <v>3.5</v>
      </c>
      <c r="C242" s="439">
        <v>3.5</v>
      </c>
      <c r="D242" s="439">
        <v>3.5</v>
      </c>
      <c r="E242" s="439">
        <v>3.5</v>
      </c>
      <c r="F242" s="439">
        <v>3.5</v>
      </c>
      <c r="G242" s="439">
        <v>3.5</v>
      </c>
      <c r="H242" s="439">
        <v>3.5</v>
      </c>
      <c r="I242" s="439">
        <v>3.5</v>
      </c>
      <c r="J242" s="439">
        <v>3.5</v>
      </c>
      <c r="K242" s="439">
        <v>3.5</v>
      </c>
    </row>
    <row r="243" spans="1:11" x14ac:dyDescent="0.25">
      <c r="A243" s="438" t="s">
        <v>1212</v>
      </c>
      <c r="B243" s="439">
        <v>1.96</v>
      </c>
      <c r="C243" s="439">
        <v>1.96</v>
      </c>
      <c r="D243" s="439">
        <v>1.96</v>
      </c>
      <c r="E243" s="439">
        <v>1.96</v>
      </c>
      <c r="F243" s="439">
        <v>1.96</v>
      </c>
      <c r="G243" s="439">
        <v>1.96</v>
      </c>
      <c r="H243" s="439">
        <v>1.96</v>
      </c>
      <c r="I243" s="439">
        <v>1.96</v>
      </c>
      <c r="J243" s="439">
        <v>1.96</v>
      </c>
      <c r="K243" s="439">
        <v>1.96</v>
      </c>
    </row>
    <row r="250" spans="1:11" ht="15.75" x14ac:dyDescent="0.25">
      <c r="A250" s="441" t="s">
        <v>1214</v>
      </c>
      <c r="B250" s="441"/>
      <c r="C250" s="441"/>
      <c r="D250" s="441"/>
      <c r="E250" s="441"/>
      <c r="F250" s="441"/>
      <c r="G250" s="441"/>
      <c r="H250" s="441"/>
      <c r="I250" s="441"/>
      <c r="J250" s="441"/>
      <c r="K250" s="441"/>
    </row>
    <row r="251" spans="1:11" x14ac:dyDescent="0.25">
      <c r="A251" s="403"/>
      <c r="B251" s="403"/>
      <c r="C251" s="403"/>
      <c r="D251" s="403"/>
      <c r="E251" s="403"/>
      <c r="F251" s="403"/>
      <c r="G251" s="403"/>
      <c r="H251" s="403"/>
      <c r="I251" s="403"/>
      <c r="J251" s="403"/>
      <c r="K251" s="403"/>
    </row>
    <row r="252" spans="1:11" x14ac:dyDescent="0.25">
      <c r="A252" s="442" t="s">
        <v>1165</v>
      </c>
      <c r="B252" s="443" t="s">
        <v>1259</v>
      </c>
      <c r="C252" s="403"/>
      <c r="D252" s="403"/>
      <c r="E252" s="403"/>
      <c r="F252" s="403"/>
      <c r="G252" s="403"/>
      <c r="H252" s="403"/>
      <c r="I252" s="403"/>
      <c r="J252" s="403"/>
      <c r="K252" s="403"/>
    </row>
    <row r="253" spans="1:11" x14ac:dyDescent="0.25">
      <c r="A253" s="442" t="s">
        <v>1167</v>
      </c>
      <c r="B253" s="443">
        <v>100</v>
      </c>
      <c r="C253" s="403"/>
      <c r="D253" s="403"/>
      <c r="E253" s="403"/>
      <c r="F253" s="403"/>
      <c r="G253" s="403"/>
      <c r="H253" s="403"/>
      <c r="I253" s="403"/>
      <c r="J253" s="403"/>
      <c r="K253" s="403"/>
    </row>
    <row r="254" spans="1:11" x14ac:dyDescent="0.25">
      <c r="A254" s="442" t="s">
        <v>1168</v>
      </c>
      <c r="B254" s="443" t="s">
        <v>1169</v>
      </c>
      <c r="C254" s="403"/>
      <c r="D254" s="403"/>
      <c r="E254" s="403"/>
      <c r="F254" s="403"/>
      <c r="G254" s="403"/>
      <c r="H254" s="403"/>
      <c r="I254" s="403"/>
      <c r="J254" s="403"/>
      <c r="K254" s="403"/>
    </row>
    <row r="255" spans="1:11" x14ac:dyDescent="0.25">
      <c r="A255" s="442" t="s">
        <v>1170</v>
      </c>
      <c r="B255" s="443" t="s">
        <v>1260</v>
      </c>
      <c r="C255" s="403"/>
      <c r="D255" s="403"/>
      <c r="E255" s="403"/>
      <c r="F255" s="403"/>
      <c r="G255" s="403"/>
      <c r="H255" s="403"/>
      <c r="I255" s="403"/>
      <c r="J255" s="403"/>
      <c r="K255" s="403"/>
    </row>
    <row r="256" spans="1:11" x14ac:dyDescent="0.25">
      <c r="A256" s="442" t="s">
        <v>1172</v>
      </c>
      <c r="B256" s="443" t="s">
        <v>1261</v>
      </c>
      <c r="C256" s="403"/>
      <c r="D256" s="403"/>
      <c r="E256" s="403"/>
      <c r="F256" s="403"/>
      <c r="G256" s="403"/>
      <c r="H256" s="403"/>
      <c r="I256" s="403"/>
      <c r="J256" s="403"/>
      <c r="K256" s="403"/>
    </row>
    <row r="257" spans="1:11" x14ac:dyDescent="0.25">
      <c r="A257" s="403"/>
      <c r="B257" s="403"/>
      <c r="C257" s="403"/>
      <c r="D257" s="403"/>
      <c r="E257" s="403"/>
      <c r="F257" s="403"/>
      <c r="G257" s="403"/>
      <c r="H257" s="403"/>
      <c r="I257" s="403"/>
      <c r="J257" s="403"/>
      <c r="K257" s="403"/>
    </row>
    <row r="258" spans="1:11" x14ac:dyDescent="0.25">
      <c r="A258" s="403"/>
      <c r="B258" s="403"/>
      <c r="C258" s="403"/>
      <c r="D258" s="403"/>
      <c r="E258" s="403"/>
      <c r="F258" s="403"/>
      <c r="G258" s="403"/>
      <c r="H258" s="403"/>
      <c r="I258" s="403"/>
      <c r="J258" s="403"/>
      <c r="K258" s="403"/>
    </row>
    <row r="259" spans="1:11" x14ac:dyDescent="0.25">
      <c r="A259" s="444" t="s">
        <v>1174</v>
      </c>
      <c r="B259" s="444"/>
      <c r="C259" s="444"/>
      <c r="D259" s="444"/>
      <c r="E259" s="444"/>
      <c r="F259" s="444"/>
      <c r="G259" s="444"/>
      <c r="H259" s="444"/>
      <c r="I259" s="444"/>
      <c r="J259" s="444"/>
      <c r="K259" s="444"/>
    </row>
    <row r="260" spans="1:11" x14ac:dyDescent="0.25">
      <c r="A260" s="403"/>
      <c r="B260" s="403"/>
      <c r="C260" s="403"/>
      <c r="D260" s="403"/>
      <c r="E260" s="403"/>
      <c r="F260" s="403"/>
      <c r="G260" s="403"/>
      <c r="H260" s="403"/>
      <c r="I260" s="403"/>
      <c r="J260" s="403"/>
      <c r="K260" s="403"/>
    </row>
    <row r="261" spans="1:11" x14ac:dyDescent="0.25">
      <c r="A261" s="445"/>
      <c r="B261" s="445">
        <v>2013</v>
      </c>
      <c r="C261" s="445"/>
      <c r="D261" s="445">
        <v>2015</v>
      </c>
      <c r="E261" s="445"/>
      <c r="F261" s="445">
        <v>2016</v>
      </c>
      <c r="G261" s="445"/>
      <c r="H261" s="445">
        <v>2020</v>
      </c>
      <c r="I261" s="445"/>
      <c r="J261" s="403"/>
      <c r="K261" s="403"/>
    </row>
    <row r="262" spans="1:11" x14ac:dyDescent="0.25">
      <c r="A262" s="445" t="s">
        <v>1175</v>
      </c>
      <c r="B262" s="445" t="s">
        <v>1176</v>
      </c>
      <c r="C262" s="445" t="s">
        <v>1177</v>
      </c>
      <c r="D262" s="445" t="s">
        <v>1178</v>
      </c>
      <c r="E262" s="445" t="s">
        <v>1179</v>
      </c>
      <c r="F262" s="445" t="s">
        <v>1180</v>
      </c>
      <c r="G262" s="445" t="s">
        <v>1181</v>
      </c>
      <c r="H262" s="445" t="s">
        <v>1182</v>
      </c>
      <c r="I262" s="445" t="s">
        <v>1183</v>
      </c>
      <c r="J262" s="403"/>
      <c r="K262" s="403"/>
    </row>
    <row r="263" spans="1:11" x14ac:dyDescent="0.25">
      <c r="A263" s="438" t="s">
        <v>1186</v>
      </c>
      <c r="B263" s="439">
        <v>3.91</v>
      </c>
      <c r="C263" s="439">
        <v>5.93</v>
      </c>
      <c r="D263" s="439">
        <v>5.93</v>
      </c>
      <c r="E263" s="439">
        <v>5.49</v>
      </c>
      <c r="F263" s="439">
        <v>5.0599999999999996</v>
      </c>
      <c r="G263" s="439">
        <v>5.0599999999999996</v>
      </c>
      <c r="H263" s="439">
        <v>5.0599999999999996</v>
      </c>
      <c r="I263" s="439">
        <v>5.0599999999999996</v>
      </c>
      <c r="J263" s="265"/>
      <c r="K263" s="265"/>
    </row>
    <row r="264" spans="1:11" x14ac:dyDescent="0.25">
      <c r="A264" s="438" t="s">
        <v>1187</v>
      </c>
      <c r="B264" s="439">
        <v>8.89</v>
      </c>
      <c r="C264" s="439">
        <v>8.89</v>
      </c>
      <c r="D264" s="439">
        <v>9.1</v>
      </c>
      <c r="E264" s="439">
        <v>9.1</v>
      </c>
      <c r="F264" s="439">
        <v>9.1999999999999993</v>
      </c>
      <c r="G264" s="439">
        <v>9.1999999999999993</v>
      </c>
      <c r="H264" s="439">
        <v>10.53</v>
      </c>
      <c r="I264" s="439">
        <v>10.53</v>
      </c>
      <c r="J264" s="265"/>
      <c r="K264" s="265"/>
    </row>
    <row r="265" spans="1:11" x14ac:dyDescent="0.25">
      <c r="A265" s="438" t="s">
        <v>1188</v>
      </c>
      <c r="B265" s="440">
        <v>0</v>
      </c>
      <c r="C265" s="440">
        <v>0</v>
      </c>
      <c r="D265" s="440">
        <v>0</v>
      </c>
      <c r="E265" s="440">
        <v>0</v>
      </c>
      <c r="F265" s="440">
        <v>0</v>
      </c>
      <c r="G265" s="440">
        <v>0</v>
      </c>
      <c r="H265" s="440">
        <v>0</v>
      </c>
      <c r="I265" s="440">
        <v>0</v>
      </c>
      <c r="J265" s="265"/>
      <c r="K265" s="265"/>
    </row>
    <row r="266" spans="1:11" x14ac:dyDescent="0.25">
      <c r="A266" s="438" t="s">
        <v>1189</v>
      </c>
      <c r="B266" s="439">
        <v>0.67</v>
      </c>
      <c r="C266" s="439">
        <v>0.67</v>
      </c>
      <c r="D266" s="439">
        <v>0.67</v>
      </c>
      <c r="E266" s="439">
        <v>0.67</v>
      </c>
      <c r="F266" s="439">
        <v>0.67</v>
      </c>
      <c r="G266" s="439">
        <v>0.67</v>
      </c>
      <c r="H266" s="439">
        <v>0.47</v>
      </c>
      <c r="I266" s="439">
        <v>0.47</v>
      </c>
      <c r="J266" s="265"/>
      <c r="K266" s="265"/>
    </row>
    <row r="267" spans="1:11" x14ac:dyDescent="0.25">
      <c r="A267" s="438" t="s">
        <v>391</v>
      </c>
      <c r="B267" s="439">
        <v>7.85</v>
      </c>
      <c r="C267" s="439">
        <v>7.85</v>
      </c>
      <c r="D267" s="439">
        <v>8.06</v>
      </c>
      <c r="E267" s="439">
        <v>8.06</v>
      </c>
      <c r="F267" s="439">
        <v>8.16</v>
      </c>
      <c r="G267" s="439">
        <v>8.16</v>
      </c>
      <c r="H267" s="439">
        <v>10.06</v>
      </c>
      <c r="I267" s="439">
        <v>10.06</v>
      </c>
      <c r="J267" s="265"/>
      <c r="K267" s="265"/>
    </row>
    <row r="268" spans="1:11" x14ac:dyDescent="0.25">
      <c r="A268" s="438" t="s">
        <v>1190</v>
      </c>
      <c r="B268" s="439">
        <v>0.37</v>
      </c>
      <c r="C268" s="439">
        <v>0.37</v>
      </c>
      <c r="D268" s="439">
        <v>0.37</v>
      </c>
      <c r="E268" s="439">
        <v>0.37</v>
      </c>
      <c r="F268" s="439">
        <v>0.37</v>
      </c>
      <c r="G268" s="439">
        <v>0.37</v>
      </c>
      <c r="H268" s="440">
        <v>0</v>
      </c>
      <c r="I268" s="440">
        <v>0</v>
      </c>
      <c r="J268" s="265"/>
      <c r="K268" s="265"/>
    </row>
    <row r="269" spans="1:11" x14ac:dyDescent="0.25">
      <c r="A269" s="438" t="s">
        <v>1191</v>
      </c>
      <c r="B269" s="440">
        <v>0</v>
      </c>
      <c r="C269" s="440">
        <v>0</v>
      </c>
      <c r="D269" s="440">
        <v>0</v>
      </c>
      <c r="E269" s="440">
        <v>0</v>
      </c>
      <c r="F269" s="440">
        <v>0</v>
      </c>
      <c r="G269" s="440">
        <v>0</v>
      </c>
      <c r="H269" s="440">
        <v>0</v>
      </c>
      <c r="I269" s="440">
        <v>0</v>
      </c>
      <c r="J269" s="265"/>
      <c r="K269" s="265"/>
    </row>
    <row r="270" spans="1:11" ht="25.5" x14ac:dyDescent="0.25">
      <c r="A270" s="438" t="s">
        <v>1192</v>
      </c>
      <c r="B270" s="439">
        <v>5.61</v>
      </c>
      <c r="C270" s="439">
        <v>5.61</v>
      </c>
      <c r="D270" s="439">
        <v>7.18</v>
      </c>
      <c r="E270" s="439">
        <v>7.18</v>
      </c>
      <c r="F270" s="439">
        <v>8.11</v>
      </c>
      <c r="G270" s="439">
        <v>8.11</v>
      </c>
      <c r="H270" s="439">
        <v>10.55</v>
      </c>
      <c r="I270" s="439">
        <v>10.55</v>
      </c>
      <c r="J270" s="265"/>
      <c r="K270" s="265"/>
    </row>
    <row r="271" spans="1:11" x14ac:dyDescent="0.25">
      <c r="A271" s="438" t="s">
        <v>46</v>
      </c>
      <c r="B271" s="439">
        <v>1.89</v>
      </c>
      <c r="C271" s="439">
        <v>1.89</v>
      </c>
      <c r="D271" s="439">
        <v>2.7</v>
      </c>
      <c r="E271" s="439">
        <v>2.7</v>
      </c>
      <c r="F271" s="439">
        <v>3.3</v>
      </c>
      <c r="G271" s="439">
        <v>3.3</v>
      </c>
      <c r="H271" s="439">
        <v>4.79</v>
      </c>
      <c r="I271" s="439">
        <v>4.79</v>
      </c>
      <c r="J271" s="265"/>
      <c r="K271" s="265"/>
    </row>
    <row r="272" spans="1:11" x14ac:dyDescent="0.25">
      <c r="A272" s="438" t="s">
        <v>1193</v>
      </c>
      <c r="B272" s="439">
        <v>1.22</v>
      </c>
      <c r="C272" s="439">
        <v>1.22</v>
      </c>
      <c r="D272" s="439">
        <v>1.61</v>
      </c>
      <c r="E272" s="439">
        <v>1.61</v>
      </c>
      <c r="F272" s="439">
        <v>1.81</v>
      </c>
      <c r="G272" s="439">
        <v>1.81</v>
      </c>
      <c r="H272" s="439">
        <v>2.59</v>
      </c>
      <c r="I272" s="439">
        <v>2.59</v>
      </c>
      <c r="J272" s="265"/>
      <c r="K272" s="265"/>
    </row>
    <row r="273" spans="1:11" x14ac:dyDescent="0.25">
      <c r="A273" s="438" t="s">
        <v>1194</v>
      </c>
      <c r="B273" s="439">
        <v>0.67</v>
      </c>
      <c r="C273" s="439">
        <v>0.67</v>
      </c>
      <c r="D273" s="439">
        <v>1.07</v>
      </c>
      <c r="E273" s="439">
        <v>1.07</v>
      </c>
      <c r="F273" s="439">
        <v>1.49</v>
      </c>
      <c r="G273" s="439">
        <v>1.49</v>
      </c>
      <c r="H273" s="439">
        <v>2.2000000000000002</v>
      </c>
      <c r="I273" s="439">
        <v>2.2000000000000002</v>
      </c>
      <c r="J273" s="265"/>
      <c r="K273" s="265"/>
    </row>
    <row r="274" spans="1:11" x14ac:dyDescent="0.25">
      <c r="A274" s="438" t="s">
        <v>2</v>
      </c>
      <c r="B274" s="439">
        <v>2.4300000000000002</v>
      </c>
      <c r="C274" s="439">
        <v>2.4300000000000002</v>
      </c>
      <c r="D274" s="439">
        <v>3.07</v>
      </c>
      <c r="E274" s="439">
        <v>3.07</v>
      </c>
      <c r="F274" s="439">
        <v>3.34</v>
      </c>
      <c r="G274" s="439">
        <v>3.34</v>
      </c>
      <c r="H274" s="439">
        <v>4.05</v>
      </c>
      <c r="I274" s="439">
        <v>4.05</v>
      </c>
      <c r="J274" s="265"/>
      <c r="K274" s="265"/>
    </row>
    <row r="275" spans="1:11" x14ac:dyDescent="0.25">
      <c r="A275" s="438" t="s">
        <v>0</v>
      </c>
      <c r="B275" s="439">
        <v>1.29</v>
      </c>
      <c r="C275" s="439">
        <v>1.29</v>
      </c>
      <c r="D275" s="439">
        <v>1.41</v>
      </c>
      <c r="E275" s="439">
        <v>1.41</v>
      </c>
      <c r="F275" s="439">
        <v>1.47</v>
      </c>
      <c r="G275" s="439">
        <v>1.47</v>
      </c>
      <c r="H275" s="439">
        <v>1.71</v>
      </c>
      <c r="I275" s="439">
        <v>1.71</v>
      </c>
      <c r="J275" s="265"/>
      <c r="K275" s="265"/>
    </row>
    <row r="276" spans="1:11" x14ac:dyDescent="0.25">
      <c r="A276" s="438" t="s">
        <v>1195</v>
      </c>
      <c r="B276" s="439">
        <v>1.43</v>
      </c>
      <c r="C276" s="439">
        <v>1.43</v>
      </c>
      <c r="D276" s="439">
        <v>1.43</v>
      </c>
      <c r="E276" s="439">
        <v>1.43</v>
      </c>
      <c r="F276" s="439">
        <v>1.44</v>
      </c>
      <c r="G276" s="439">
        <v>1.44</v>
      </c>
      <c r="H276" s="439">
        <v>1.44</v>
      </c>
      <c r="I276" s="439">
        <v>1.44</v>
      </c>
      <c r="J276" s="265"/>
      <c r="K276" s="265"/>
    </row>
    <row r="277" spans="1:11" x14ac:dyDescent="0.25">
      <c r="A277" s="438" t="s">
        <v>1196</v>
      </c>
      <c r="B277" s="439">
        <v>0.12</v>
      </c>
      <c r="C277" s="439">
        <v>0.12</v>
      </c>
      <c r="D277" s="439">
        <v>0.12</v>
      </c>
      <c r="E277" s="439">
        <v>0.12</v>
      </c>
      <c r="F277" s="439">
        <v>0.13</v>
      </c>
      <c r="G277" s="439">
        <v>0.13</v>
      </c>
      <c r="H277" s="439">
        <v>0.13</v>
      </c>
      <c r="I277" s="439">
        <v>0.13</v>
      </c>
      <c r="J277" s="265"/>
      <c r="K277" s="265"/>
    </row>
    <row r="278" spans="1:11" x14ac:dyDescent="0.25">
      <c r="A278" s="438" t="s">
        <v>1197</v>
      </c>
      <c r="B278" s="440">
        <v>0</v>
      </c>
      <c r="C278" s="440">
        <v>0</v>
      </c>
      <c r="D278" s="440">
        <v>0</v>
      </c>
      <c r="E278" s="440">
        <v>0</v>
      </c>
      <c r="F278" s="440">
        <v>0</v>
      </c>
      <c r="G278" s="440">
        <v>0</v>
      </c>
      <c r="H278" s="440">
        <v>0</v>
      </c>
      <c r="I278" s="440">
        <v>0</v>
      </c>
      <c r="J278" s="265"/>
      <c r="K278" s="265"/>
    </row>
    <row r="279" spans="1:11" x14ac:dyDescent="0.25">
      <c r="A279" s="438" t="s">
        <v>1198</v>
      </c>
      <c r="B279" s="439">
        <v>19.84</v>
      </c>
      <c r="C279" s="439">
        <v>21.86</v>
      </c>
      <c r="D279" s="439">
        <v>23.64</v>
      </c>
      <c r="E279" s="439">
        <v>23.2</v>
      </c>
      <c r="F279" s="439">
        <v>23.81</v>
      </c>
      <c r="G279" s="439">
        <v>23.81</v>
      </c>
      <c r="H279" s="439">
        <v>27.58</v>
      </c>
      <c r="I279" s="439">
        <v>27.58</v>
      </c>
      <c r="J279" s="265"/>
      <c r="K279" s="265"/>
    </row>
    <row r="280" spans="1:11" x14ac:dyDescent="0.25">
      <c r="A280" s="438" t="s">
        <v>1199</v>
      </c>
      <c r="B280" s="439">
        <v>4.9800000000000004</v>
      </c>
      <c r="C280" s="439">
        <v>4.7</v>
      </c>
      <c r="D280" s="439">
        <v>6.22</v>
      </c>
      <c r="E280" s="439">
        <v>5.87</v>
      </c>
      <c r="F280" s="439">
        <v>6.9</v>
      </c>
      <c r="G280" s="439">
        <v>6.56</v>
      </c>
      <c r="H280" s="439">
        <v>7.58</v>
      </c>
      <c r="I280" s="439">
        <v>7.58</v>
      </c>
      <c r="J280" s="265"/>
      <c r="K280" s="265"/>
    </row>
    <row r="281" spans="1:11" x14ac:dyDescent="0.25">
      <c r="A281" s="438" t="s">
        <v>1200</v>
      </c>
      <c r="B281" s="439">
        <v>0.95</v>
      </c>
      <c r="C281" s="439">
        <v>1.24</v>
      </c>
      <c r="D281" s="439">
        <v>1.24</v>
      </c>
      <c r="E281" s="439">
        <v>1.18</v>
      </c>
      <c r="F281" s="439">
        <v>1.1200000000000001</v>
      </c>
      <c r="G281" s="439">
        <v>1.1200000000000001</v>
      </c>
      <c r="H281" s="439">
        <v>1.1000000000000001</v>
      </c>
      <c r="I281" s="439">
        <v>1.1000000000000001</v>
      </c>
      <c r="J281" s="265"/>
      <c r="K281" s="265"/>
    </row>
    <row r="282" spans="1:11" x14ac:dyDescent="0.25">
      <c r="A282" s="438" t="s">
        <v>1201</v>
      </c>
      <c r="B282" s="439">
        <v>0.57999999999999996</v>
      </c>
      <c r="C282" s="439">
        <v>0.57999999999999996</v>
      </c>
      <c r="D282" s="439">
        <v>0.68</v>
      </c>
      <c r="E282" s="439">
        <v>0.68</v>
      </c>
      <c r="F282" s="439">
        <v>0.64</v>
      </c>
      <c r="G282" s="439">
        <v>0.64</v>
      </c>
      <c r="H282" s="439">
        <v>0.62</v>
      </c>
      <c r="I282" s="439">
        <v>0.62</v>
      </c>
      <c r="J282" s="265"/>
      <c r="K282" s="265"/>
    </row>
    <row r="283" spans="1:11" x14ac:dyDescent="0.25">
      <c r="A283" s="438" t="s">
        <v>1202</v>
      </c>
      <c r="B283" s="440">
        <v>1</v>
      </c>
      <c r="C283" s="440">
        <v>1</v>
      </c>
      <c r="D283" s="440">
        <v>1</v>
      </c>
      <c r="E283" s="440">
        <v>1</v>
      </c>
      <c r="F283" s="440">
        <v>1</v>
      </c>
      <c r="G283" s="440">
        <v>1</v>
      </c>
      <c r="H283" s="439">
        <v>1.08</v>
      </c>
      <c r="I283" s="439">
        <v>1.08</v>
      </c>
      <c r="J283" s="265"/>
      <c r="K283" s="265"/>
    </row>
    <row r="284" spans="1:11" x14ac:dyDescent="0.25">
      <c r="A284" s="438" t="s">
        <v>1203</v>
      </c>
      <c r="B284" s="439">
        <v>7.51</v>
      </c>
      <c r="C284" s="439">
        <v>7.52</v>
      </c>
      <c r="D284" s="439">
        <v>9.14</v>
      </c>
      <c r="E284" s="439">
        <v>8.73</v>
      </c>
      <c r="F284" s="439">
        <v>9.66</v>
      </c>
      <c r="G284" s="439">
        <v>9.32</v>
      </c>
      <c r="H284" s="439">
        <v>10.38</v>
      </c>
      <c r="I284" s="439">
        <v>10.38</v>
      </c>
      <c r="J284" s="265"/>
      <c r="K284" s="265"/>
    </row>
    <row r="285" spans="1:11" x14ac:dyDescent="0.25">
      <c r="A285" s="438" t="s">
        <v>1204</v>
      </c>
      <c r="B285" s="439">
        <v>12.33</v>
      </c>
      <c r="C285" s="439">
        <v>14.34</v>
      </c>
      <c r="D285" s="439">
        <v>14.5</v>
      </c>
      <c r="E285" s="439">
        <v>14.47</v>
      </c>
      <c r="F285" s="439">
        <v>14.15</v>
      </c>
      <c r="G285" s="439">
        <v>14.49</v>
      </c>
      <c r="H285" s="439">
        <v>17.2</v>
      </c>
      <c r="I285" s="439">
        <v>17.2</v>
      </c>
      <c r="J285" s="265"/>
      <c r="K285" s="265"/>
    </row>
    <row r="286" spans="1:11" x14ac:dyDescent="0.25">
      <c r="A286" s="438" t="s">
        <v>1205</v>
      </c>
      <c r="B286" s="439">
        <v>13.39</v>
      </c>
      <c r="C286" s="439">
        <v>10.77</v>
      </c>
      <c r="D286" s="439">
        <v>13.47</v>
      </c>
      <c r="E286" s="439">
        <v>10.83</v>
      </c>
      <c r="F286" s="439">
        <v>13.61</v>
      </c>
      <c r="G286" s="439">
        <v>10.95</v>
      </c>
      <c r="H286" s="439">
        <v>14.19</v>
      </c>
      <c r="I286" s="439">
        <v>11.42</v>
      </c>
      <c r="J286" s="265"/>
      <c r="K286" s="265"/>
    </row>
    <row r="287" spans="1:11" x14ac:dyDescent="0.25">
      <c r="A287" s="438" t="s">
        <v>1206</v>
      </c>
      <c r="B287" s="439">
        <v>0.3</v>
      </c>
      <c r="C287" s="439">
        <v>0.3</v>
      </c>
      <c r="D287" s="439">
        <v>0.3</v>
      </c>
      <c r="E287" s="439">
        <v>0.3</v>
      </c>
      <c r="F287" s="439">
        <v>0.3</v>
      </c>
      <c r="G287" s="439">
        <v>0.3</v>
      </c>
      <c r="H287" s="439">
        <v>0.3</v>
      </c>
      <c r="I287" s="439">
        <v>0.3</v>
      </c>
      <c r="J287" s="265"/>
      <c r="K287" s="265"/>
    </row>
    <row r="288" spans="1:11" x14ac:dyDescent="0.25">
      <c r="A288" s="438" t="s">
        <v>1207</v>
      </c>
      <c r="B288" s="439">
        <v>-0.76</v>
      </c>
      <c r="C288" s="439">
        <v>3.87</v>
      </c>
      <c r="D288" s="439">
        <v>1.33</v>
      </c>
      <c r="E288" s="439">
        <v>3.94</v>
      </c>
      <c r="F288" s="439">
        <v>0.84</v>
      </c>
      <c r="G288" s="439">
        <v>3.84</v>
      </c>
      <c r="H288" s="439">
        <v>3.31</v>
      </c>
      <c r="I288" s="439">
        <v>6.08</v>
      </c>
      <c r="J288" s="265"/>
      <c r="K288" s="265"/>
    </row>
    <row r="289" spans="1:11" x14ac:dyDescent="0.25">
      <c r="A289" s="438" t="s">
        <v>1208</v>
      </c>
      <c r="B289" s="439">
        <v>1.54</v>
      </c>
      <c r="C289" s="439">
        <v>1.64</v>
      </c>
      <c r="D289" s="439">
        <v>1.98</v>
      </c>
      <c r="E289" s="439">
        <v>1.98</v>
      </c>
      <c r="F289" s="439">
        <v>2.2000000000000002</v>
      </c>
      <c r="G289" s="439">
        <v>2.2000000000000002</v>
      </c>
      <c r="H289" s="439">
        <v>2.75</v>
      </c>
      <c r="I289" s="439">
        <v>2.75</v>
      </c>
      <c r="J289" s="265"/>
      <c r="K289" s="265"/>
    </row>
    <row r="290" spans="1:11" x14ac:dyDescent="0.25">
      <c r="A290" s="438" t="s">
        <v>1209</v>
      </c>
      <c r="B290" s="439">
        <v>0.4</v>
      </c>
      <c r="C290" s="439">
        <v>1.05</v>
      </c>
      <c r="D290" s="439">
        <v>0.4</v>
      </c>
      <c r="E290" s="439">
        <v>1.06</v>
      </c>
      <c r="F290" s="439">
        <v>0.4</v>
      </c>
      <c r="G290" s="439">
        <v>1.07</v>
      </c>
      <c r="H290" s="439">
        <v>0.42</v>
      </c>
      <c r="I290" s="439">
        <v>1.1100000000000001</v>
      </c>
      <c r="J290" s="265"/>
      <c r="K290" s="265"/>
    </row>
    <row r="291" spans="1:11" x14ac:dyDescent="0.25">
      <c r="A291" s="438" t="s">
        <v>1210</v>
      </c>
      <c r="B291" s="439">
        <v>1.94</v>
      </c>
      <c r="C291" s="439">
        <v>2.69</v>
      </c>
      <c r="D291" s="439">
        <v>2.38</v>
      </c>
      <c r="E291" s="439">
        <v>3.04</v>
      </c>
      <c r="F291" s="439">
        <v>2.6</v>
      </c>
      <c r="G291" s="439">
        <v>3.27</v>
      </c>
      <c r="H291" s="439">
        <v>3.17</v>
      </c>
      <c r="I291" s="439">
        <v>3.86</v>
      </c>
      <c r="J291" s="265"/>
      <c r="K291" s="265"/>
    </row>
    <row r="292" spans="1:11" x14ac:dyDescent="0.25">
      <c r="A292" s="438" t="s">
        <v>1211</v>
      </c>
      <c r="B292" s="439">
        <v>3.5</v>
      </c>
      <c r="C292" s="440">
        <v>3</v>
      </c>
      <c r="D292" s="439">
        <v>3.5</v>
      </c>
      <c r="E292" s="440">
        <v>3</v>
      </c>
      <c r="F292" s="439">
        <v>3.5</v>
      </c>
      <c r="G292" s="439">
        <v>3.5</v>
      </c>
      <c r="H292" s="439">
        <v>3.5</v>
      </c>
      <c r="I292" s="440">
        <v>3</v>
      </c>
      <c r="J292" s="265"/>
      <c r="K292" s="265"/>
    </row>
    <row r="293" spans="1:11" x14ac:dyDescent="0.25">
      <c r="A293" s="438" t="s">
        <v>1212</v>
      </c>
      <c r="B293" s="439">
        <v>1.96</v>
      </c>
      <c r="C293" s="439">
        <v>1.96</v>
      </c>
      <c r="D293" s="439">
        <v>1.96</v>
      </c>
      <c r="E293" s="439">
        <v>1.96</v>
      </c>
      <c r="F293" s="439">
        <v>1.96</v>
      </c>
      <c r="G293" s="439">
        <v>1.96</v>
      </c>
      <c r="H293" s="439">
        <v>1.96</v>
      </c>
      <c r="I293" s="439">
        <v>1.96</v>
      </c>
      <c r="J293" s="265"/>
      <c r="K293" s="265"/>
    </row>
  </sheetData>
  <autoFilter ref="A42:M147">
    <filterColumn colId="0" showButton="0"/>
    <filterColumn colId="2" showButton="0"/>
    <filterColumn colId="4" showButton="0"/>
    <filterColumn colId="5" showButton="0"/>
    <filterColumn colId="9" showButton="0"/>
    <filterColumn colId="11" showButton="0"/>
  </autoFilter>
  <mergeCells count="693">
    <mergeCell ref="B2:F2"/>
    <mergeCell ref="T59:U59"/>
    <mergeCell ref="V59:W59"/>
    <mergeCell ref="Y59:AB59"/>
    <mergeCell ref="AC59:AD59"/>
    <mergeCell ref="T60:U60"/>
    <mergeCell ref="V60:W60"/>
    <mergeCell ref="T56:U56"/>
    <mergeCell ref="V56:W56"/>
    <mergeCell ref="Y56:AB56"/>
    <mergeCell ref="AC56:AD56"/>
    <mergeCell ref="T57:U57"/>
    <mergeCell ref="V57:W57"/>
    <mergeCell ref="Y57:AB57"/>
    <mergeCell ref="AC57:AD57"/>
    <mergeCell ref="T58:U58"/>
    <mergeCell ref="V58:W58"/>
    <mergeCell ref="Y58:AB58"/>
    <mergeCell ref="AC58:AD58"/>
    <mergeCell ref="T53:U53"/>
    <mergeCell ref="V53:W53"/>
    <mergeCell ref="Y53:AB53"/>
    <mergeCell ref="AC53:AD53"/>
    <mergeCell ref="T54:U54"/>
    <mergeCell ref="V54:W54"/>
    <mergeCell ref="Y54:AB54"/>
    <mergeCell ref="AC54:AD54"/>
    <mergeCell ref="T55:U55"/>
    <mergeCell ref="V55:W55"/>
    <mergeCell ref="Y55:AB55"/>
    <mergeCell ref="AC55:AD55"/>
    <mergeCell ref="T50:U50"/>
    <mergeCell ref="V50:W50"/>
    <mergeCell ref="Y50:AB50"/>
    <mergeCell ref="AC50:AD50"/>
    <mergeCell ref="T51:U51"/>
    <mergeCell ref="V51:W51"/>
    <mergeCell ref="Y51:AB51"/>
    <mergeCell ref="AC51:AD51"/>
    <mergeCell ref="T52:U52"/>
    <mergeCell ref="V52:W52"/>
    <mergeCell ref="Y52:AB52"/>
    <mergeCell ref="AC52:AD52"/>
    <mergeCell ref="T47:U47"/>
    <mergeCell ref="V47:W47"/>
    <mergeCell ref="Y47:AB47"/>
    <mergeCell ref="AC47:AD47"/>
    <mergeCell ref="T48:U48"/>
    <mergeCell ref="V48:W48"/>
    <mergeCell ref="Y48:AB48"/>
    <mergeCell ref="AC48:AD48"/>
    <mergeCell ref="T49:U49"/>
    <mergeCell ref="V49:W49"/>
    <mergeCell ref="Y49:AB49"/>
    <mergeCell ref="AC49:AD49"/>
    <mergeCell ref="T44:U44"/>
    <mergeCell ref="V44:W44"/>
    <mergeCell ref="Y44:AB44"/>
    <mergeCell ref="AC44:AD44"/>
    <mergeCell ref="T45:U45"/>
    <mergeCell ref="V45:W45"/>
    <mergeCell ref="Y45:AB45"/>
    <mergeCell ref="AC45:AD45"/>
    <mergeCell ref="T46:U46"/>
    <mergeCell ref="V46:W46"/>
    <mergeCell ref="Y46:AB46"/>
    <mergeCell ref="AC46:AD46"/>
    <mergeCell ref="T41:U41"/>
    <mergeCell ref="V41:W41"/>
    <mergeCell ref="Y41:AB41"/>
    <mergeCell ref="AC41:AD41"/>
    <mergeCell ref="T42:U42"/>
    <mergeCell ref="V42:W42"/>
    <mergeCell ref="Y42:AB42"/>
    <mergeCell ref="AC42:AD42"/>
    <mergeCell ref="T43:U43"/>
    <mergeCell ref="V43:W43"/>
    <mergeCell ref="Y43:AB43"/>
    <mergeCell ref="AC43:AD43"/>
    <mergeCell ref="B169:C169"/>
    <mergeCell ref="D169:E169"/>
    <mergeCell ref="B167:C167"/>
    <mergeCell ref="D167:E167"/>
    <mergeCell ref="G167:J167"/>
    <mergeCell ref="K167:L167"/>
    <mergeCell ref="B168:C168"/>
    <mergeCell ref="D168:E168"/>
    <mergeCell ref="G168:J168"/>
    <mergeCell ref="K168:L168"/>
    <mergeCell ref="B165:C165"/>
    <mergeCell ref="D165:E165"/>
    <mergeCell ref="G165:J165"/>
    <mergeCell ref="K165:L165"/>
    <mergeCell ref="B166:C166"/>
    <mergeCell ref="D166:E166"/>
    <mergeCell ref="G166:J166"/>
    <mergeCell ref="K166:L166"/>
    <mergeCell ref="B163:C163"/>
    <mergeCell ref="D163:E163"/>
    <mergeCell ref="G163:J163"/>
    <mergeCell ref="K163:L163"/>
    <mergeCell ref="B164:C164"/>
    <mergeCell ref="D164:E164"/>
    <mergeCell ref="G164:J164"/>
    <mergeCell ref="K164:L164"/>
    <mergeCell ref="B161:C161"/>
    <mergeCell ref="D161:E161"/>
    <mergeCell ref="G161:J161"/>
    <mergeCell ref="K161:L161"/>
    <mergeCell ref="B162:C162"/>
    <mergeCell ref="D162:E162"/>
    <mergeCell ref="G162:J162"/>
    <mergeCell ref="K162:L162"/>
    <mergeCell ref="B159:C159"/>
    <mergeCell ref="D159:E159"/>
    <mergeCell ref="G159:J159"/>
    <mergeCell ref="K159:L159"/>
    <mergeCell ref="B160:C160"/>
    <mergeCell ref="D160:E160"/>
    <mergeCell ref="G160:J160"/>
    <mergeCell ref="K160:L160"/>
    <mergeCell ref="B157:C157"/>
    <mergeCell ref="D157:E157"/>
    <mergeCell ref="G157:J157"/>
    <mergeCell ref="K157:L157"/>
    <mergeCell ref="B158:C158"/>
    <mergeCell ref="D158:E158"/>
    <mergeCell ref="G158:J158"/>
    <mergeCell ref="K158:L158"/>
    <mergeCell ref="B155:C155"/>
    <mergeCell ref="D155:E155"/>
    <mergeCell ref="G155:J155"/>
    <mergeCell ref="K155:L155"/>
    <mergeCell ref="B156:C156"/>
    <mergeCell ref="D156:E156"/>
    <mergeCell ref="G156:J156"/>
    <mergeCell ref="K156:L156"/>
    <mergeCell ref="B150:C150"/>
    <mergeCell ref="D150:E150"/>
    <mergeCell ref="G150:J150"/>
    <mergeCell ref="K150:L150"/>
    <mergeCell ref="B153:C153"/>
    <mergeCell ref="D153:E153"/>
    <mergeCell ref="G153:J153"/>
    <mergeCell ref="K153:L153"/>
    <mergeCell ref="B154:C154"/>
    <mergeCell ref="D154:E154"/>
    <mergeCell ref="G154:J154"/>
    <mergeCell ref="K154:L154"/>
    <mergeCell ref="B151:C151"/>
    <mergeCell ref="D151:E151"/>
    <mergeCell ref="G151:J151"/>
    <mergeCell ref="K151:L151"/>
    <mergeCell ref="B152:C152"/>
    <mergeCell ref="D152:E152"/>
    <mergeCell ref="G152:J152"/>
    <mergeCell ref="K152:L152"/>
    <mergeCell ref="A147:B147"/>
    <mergeCell ref="C147:D147"/>
    <mergeCell ref="E147:G147"/>
    <mergeCell ref="J147:K147"/>
    <mergeCell ref="L147:M147"/>
    <mergeCell ref="A148:B148"/>
    <mergeCell ref="C148:D148"/>
    <mergeCell ref="E148:G148"/>
    <mergeCell ref="J148:K148"/>
    <mergeCell ref="L148:M148"/>
    <mergeCell ref="A145:B145"/>
    <mergeCell ref="C145:D145"/>
    <mergeCell ref="E145:G145"/>
    <mergeCell ref="J145:K145"/>
    <mergeCell ref="L145:M145"/>
    <mergeCell ref="A146:B146"/>
    <mergeCell ref="C146:D146"/>
    <mergeCell ref="E146:G146"/>
    <mergeCell ref="J146:K146"/>
    <mergeCell ref="L146:M146"/>
    <mergeCell ref="A143:B143"/>
    <mergeCell ref="C143:D143"/>
    <mergeCell ref="E143:G143"/>
    <mergeCell ref="J143:K143"/>
    <mergeCell ref="L143:M143"/>
    <mergeCell ref="A144:B144"/>
    <mergeCell ref="C144:D144"/>
    <mergeCell ref="E144:G144"/>
    <mergeCell ref="J144:K144"/>
    <mergeCell ref="L144:M144"/>
    <mergeCell ref="A141:B141"/>
    <mergeCell ref="C141:D141"/>
    <mergeCell ref="E141:G141"/>
    <mergeCell ref="J141:K141"/>
    <mergeCell ref="L141:M141"/>
    <mergeCell ref="A142:B142"/>
    <mergeCell ref="C142:D142"/>
    <mergeCell ref="E142:G142"/>
    <mergeCell ref="J142:K142"/>
    <mergeCell ref="L142:M142"/>
    <mergeCell ref="A139:B139"/>
    <mergeCell ref="C139:D139"/>
    <mergeCell ref="E139:G139"/>
    <mergeCell ref="J139:K139"/>
    <mergeCell ref="L139:M139"/>
    <mergeCell ref="A140:B140"/>
    <mergeCell ref="C140:D140"/>
    <mergeCell ref="E140:G140"/>
    <mergeCell ref="J140:K140"/>
    <mergeCell ref="L140:M140"/>
    <mergeCell ref="A137:B137"/>
    <mergeCell ref="C137:D137"/>
    <mergeCell ref="E137:G137"/>
    <mergeCell ref="J137:K137"/>
    <mergeCell ref="L137:M137"/>
    <mergeCell ref="A138:B138"/>
    <mergeCell ref="C138:D138"/>
    <mergeCell ref="E138:G138"/>
    <mergeCell ref="J138:K138"/>
    <mergeCell ref="L138:M138"/>
    <mergeCell ref="A135:B135"/>
    <mergeCell ref="C135:D135"/>
    <mergeCell ref="E135:G135"/>
    <mergeCell ref="J135:K135"/>
    <mergeCell ref="L135:M135"/>
    <mergeCell ref="A136:B136"/>
    <mergeCell ref="C136:D136"/>
    <mergeCell ref="E136:G136"/>
    <mergeCell ref="J136:K136"/>
    <mergeCell ref="L136:M136"/>
    <mergeCell ref="A133:B133"/>
    <mergeCell ref="C133:D133"/>
    <mergeCell ref="E133:G133"/>
    <mergeCell ref="J133:K133"/>
    <mergeCell ref="L133:M133"/>
    <mergeCell ref="A134:B134"/>
    <mergeCell ref="C134:D134"/>
    <mergeCell ref="E134:G134"/>
    <mergeCell ref="J134:K134"/>
    <mergeCell ref="L134:M134"/>
    <mergeCell ref="A131:B131"/>
    <mergeCell ref="C131:D131"/>
    <mergeCell ref="E131:G131"/>
    <mergeCell ref="J131:K131"/>
    <mergeCell ref="L131:M131"/>
    <mergeCell ref="A132:B132"/>
    <mergeCell ref="C132:D132"/>
    <mergeCell ref="E132:G132"/>
    <mergeCell ref="J132:K132"/>
    <mergeCell ref="L132:M132"/>
    <mergeCell ref="A129:B129"/>
    <mergeCell ref="C129:D129"/>
    <mergeCell ref="E129:G129"/>
    <mergeCell ref="J129:K129"/>
    <mergeCell ref="L129:M129"/>
    <mergeCell ref="A130:B130"/>
    <mergeCell ref="C130:D130"/>
    <mergeCell ref="E130:G130"/>
    <mergeCell ref="J130:K130"/>
    <mergeCell ref="L130:M130"/>
    <mergeCell ref="A127:B127"/>
    <mergeCell ref="C127:D127"/>
    <mergeCell ref="E127:G127"/>
    <mergeCell ref="J127:K127"/>
    <mergeCell ref="L127:M127"/>
    <mergeCell ref="A128:B128"/>
    <mergeCell ref="C128:D128"/>
    <mergeCell ref="E128:G128"/>
    <mergeCell ref="J128:K128"/>
    <mergeCell ref="L128:M128"/>
    <mergeCell ref="A125:B125"/>
    <mergeCell ref="C125:D125"/>
    <mergeCell ref="E125:G125"/>
    <mergeCell ref="J125:K125"/>
    <mergeCell ref="L125:M125"/>
    <mergeCell ref="A126:B126"/>
    <mergeCell ref="C126:D126"/>
    <mergeCell ref="E126:G126"/>
    <mergeCell ref="J126:K126"/>
    <mergeCell ref="L126:M126"/>
    <mergeCell ref="A123:B123"/>
    <mergeCell ref="C123:D123"/>
    <mergeCell ref="E123:G123"/>
    <mergeCell ref="J123:K123"/>
    <mergeCell ref="L123:M123"/>
    <mergeCell ref="A124:B124"/>
    <mergeCell ref="C124:D124"/>
    <mergeCell ref="E124:G124"/>
    <mergeCell ref="J124:K124"/>
    <mergeCell ref="L124:M124"/>
    <mergeCell ref="A121:B121"/>
    <mergeCell ref="C121:D121"/>
    <mergeCell ref="E121:G121"/>
    <mergeCell ref="J121:K121"/>
    <mergeCell ref="L121:M121"/>
    <mergeCell ref="A122:B122"/>
    <mergeCell ref="C122:D122"/>
    <mergeCell ref="E122:G122"/>
    <mergeCell ref="J122:K122"/>
    <mergeCell ref="L122:M122"/>
    <mergeCell ref="A119:B119"/>
    <mergeCell ref="C119:D119"/>
    <mergeCell ref="E119:G119"/>
    <mergeCell ref="J119:K119"/>
    <mergeCell ref="L119:M119"/>
    <mergeCell ref="A120:B120"/>
    <mergeCell ref="C120:D120"/>
    <mergeCell ref="E120:G120"/>
    <mergeCell ref="J120:K120"/>
    <mergeCell ref="L120:M120"/>
    <mergeCell ref="A117:B117"/>
    <mergeCell ref="C117:D117"/>
    <mergeCell ref="E117:G117"/>
    <mergeCell ref="J117:K117"/>
    <mergeCell ref="L117:M117"/>
    <mergeCell ref="A118:B118"/>
    <mergeCell ref="C118:D118"/>
    <mergeCell ref="E118:G118"/>
    <mergeCell ref="J118:K118"/>
    <mergeCell ref="L118:M118"/>
    <mergeCell ref="A115:B115"/>
    <mergeCell ref="C115:D115"/>
    <mergeCell ref="E115:G115"/>
    <mergeCell ref="J115:K115"/>
    <mergeCell ref="L115:M115"/>
    <mergeCell ref="A116:B116"/>
    <mergeCell ref="C116:D116"/>
    <mergeCell ref="E116:G116"/>
    <mergeCell ref="J116:K116"/>
    <mergeCell ref="L116:M116"/>
    <mergeCell ref="A113:B113"/>
    <mergeCell ref="C113:D113"/>
    <mergeCell ref="E113:G113"/>
    <mergeCell ref="J113:K113"/>
    <mergeCell ref="L113:M113"/>
    <mergeCell ref="A114:B114"/>
    <mergeCell ref="C114:D114"/>
    <mergeCell ref="E114:G114"/>
    <mergeCell ref="J114:K114"/>
    <mergeCell ref="L114:M114"/>
    <mergeCell ref="A111:B111"/>
    <mergeCell ref="C111:D111"/>
    <mergeCell ref="E111:G111"/>
    <mergeCell ref="J111:K111"/>
    <mergeCell ref="L111:M111"/>
    <mergeCell ref="A112:B112"/>
    <mergeCell ref="C112:D112"/>
    <mergeCell ref="E112:G112"/>
    <mergeCell ref="J112:K112"/>
    <mergeCell ref="L112:M112"/>
    <mergeCell ref="A109:B109"/>
    <mergeCell ref="C109:D109"/>
    <mergeCell ref="E109:G109"/>
    <mergeCell ref="J109:K109"/>
    <mergeCell ref="L109:M109"/>
    <mergeCell ref="A110:B110"/>
    <mergeCell ref="C110:D110"/>
    <mergeCell ref="E110:G110"/>
    <mergeCell ref="J110:K110"/>
    <mergeCell ref="L110:M110"/>
    <mergeCell ref="A107:B107"/>
    <mergeCell ref="C107:D107"/>
    <mergeCell ref="E107:G107"/>
    <mergeCell ref="J107:K107"/>
    <mergeCell ref="L107:M107"/>
    <mergeCell ref="A108:B108"/>
    <mergeCell ref="C108:D108"/>
    <mergeCell ref="E108:G108"/>
    <mergeCell ref="J108:K108"/>
    <mergeCell ref="L108:M108"/>
    <mergeCell ref="A105:B105"/>
    <mergeCell ref="C105:D105"/>
    <mergeCell ref="E105:G105"/>
    <mergeCell ref="J105:K105"/>
    <mergeCell ref="L105:M105"/>
    <mergeCell ref="A106:B106"/>
    <mergeCell ref="C106:D106"/>
    <mergeCell ref="E106:G106"/>
    <mergeCell ref="J106:K106"/>
    <mergeCell ref="L106:M106"/>
    <mergeCell ref="A103:B103"/>
    <mergeCell ref="C103:D103"/>
    <mergeCell ref="E103:G103"/>
    <mergeCell ref="J103:K103"/>
    <mergeCell ref="L103:M103"/>
    <mergeCell ref="A104:B104"/>
    <mergeCell ref="C104:D104"/>
    <mergeCell ref="E104:G104"/>
    <mergeCell ref="J104:K104"/>
    <mergeCell ref="L104:M104"/>
    <mergeCell ref="A101:B101"/>
    <mergeCell ref="C101:D101"/>
    <mergeCell ref="E101:G101"/>
    <mergeCell ref="J101:K101"/>
    <mergeCell ref="L101:M101"/>
    <mergeCell ref="A102:B102"/>
    <mergeCell ref="C102:D102"/>
    <mergeCell ref="E102:G102"/>
    <mergeCell ref="J102:K102"/>
    <mergeCell ref="L102:M102"/>
    <mergeCell ref="A99:B99"/>
    <mergeCell ref="C99:D99"/>
    <mergeCell ref="E99:G99"/>
    <mergeCell ref="J99:K99"/>
    <mergeCell ref="L99:M99"/>
    <mergeCell ref="A100:B100"/>
    <mergeCell ref="C100:D100"/>
    <mergeCell ref="E100:G100"/>
    <mergeCell ref="J100:K100"/>
    <mergeCell ref="L100:M100"/>
    <mergeCell ref="A97:B97"/>
    <mergeCell ref="C97:D97"/>
    <mergeCell ref="E97:G97"/>
    <mergeCell ref="J97:K97"/>
    <mergeCell ref="L97:M97"/>
    <mergeCell ref="A98:B98"/>
    <mergeCell ref="C98:D98"/>
    <mergeCell ref="E98:G98"/>
    <mergeCell ref="J98:K98"/>
    <mergeCell ref="L98:M98"/>
    <mergeCell ref="A95:B95"/>
    <mergeCell ref="C95:D95"/>
    <mergeCell ref="E95:G95"/>
    <mergeCell ref="J95:K95"/>
    <mergeCell ref="L95:M95"/>
    <mergeCell ref="A96:B96"/>
    <mergeCell ref="C96:D96"/>
    <mergeCell ref="E96:G96"/>
    <mergeCell ref="J96:K96"/>
    <mergeCell ref="L96:M96"/>
    <mergeCell ref="A93:B93"/>
    <mergeCell ref="C93:D93"/>
    <mergeCell ref="E93:G93"/>
    <mergeCell ref="J93:K93"/>
    <mergeCell ref="L93:M93"/>
    <mergeCell ref="A94:B94"/>
    <mergeCell ref="C94:D94"/>
    <mergeCell ref="E94:G94"/>
    <mergeCell ref="J94:K94"/>
    <mergeCell ref="L94:M94"/>
    <mergeCell ref="A91:B91"/>
    <mergeCell ref="C91:D91"/>
    <mergeCell ref="E91:G91"/>
    <mergeCell ref="J91:K91"/>
    <mergeCell ref="L91:M91"/>
    <mergeCell ref="A92:B92"/>
    <mergeCell ref="C92:D92"/>
    <mergeCell ref="E92:G92"/>
    <mergeCell ref="J92:K92"/>
    <mergeCell ref="L92:M92"/>
    <mergeCell ref="A89:B89"/>
    <mergeCell ref="C89:D89"/>
    <mergeCell ref="E89:G89"/>
    <mergeCell ref="J89:K89"/>
    <mergeCell ref="L89:M89"/>
    <mergeCell ref="A90:B90"/>
    <mergeCell ref="C90:D90"/>
    <mergeCell ref="E90:G90"/>
    <mergeCell ref="J90:K90"/>
    <mergeCell ref="L90:M90"/>
    <mergeCell ref="A87:B87"/>
    <mergeCell ref="C87:D87"/>
    <mergeCell ref="E87:G87"/>
    <mergeCell ref="J87:K87"/>
    <mergeCell ref="L87:M87"/>
    <mergeCell ref="A88:B88"/>
    <mergeCell ref="C88:D88"/>
    <mergeCell ref="E88:G88"/>
    <mergeCell ref="J88:K88"/>
    <mergeCell ref="L88:M88"/>
    <mergeCell ref="A85:B85"/>
    <mergeCell ref="C85:D85"/>
    <mergeCell ref="E85:G85"/>
    <mergeCell ref="J85:K85"/>
    <mergeCell ref="L85:M85"/>
    <mergeCell ref="A86:B86"/>
    <mergeCell ref="C86:D86"/>
    <mergeCell ref="E86:G86"/>
    <mergeCell ref="J86:K86"/>
    <mergeCell ref="L86:M86"/>
    <mergeCell ref="A83:B83"/>
    <mergeCell ref="C83:D83"/>
    <mergeCell ref="E83:G83"/>
    <mergeCell ref="J83:K83"/>
    <mergeCell ref="L83:M83"/>
    <mergeCell ref="A84:B84"/>
    <mergeCell ref="C84:D84"/>
    <mergeCell ref="E84:G84"/>
    <mergeCell ref="J84:K84"/>
    <mergeCell ref="L84:M84"/>
    <mergeCell ref="A81:B81"/>
    <mergeCell ref="C81:D81"/>
    <mergeCell ref="E81:G81"/>
    <mergeCell ref="J81:K81"/>
    <mergeCell ref="L81:M81"/>
    <mergeCell ref="A82:B82"/>
    <mergeCell ref="C82:D82"/>
    <mergeCell ref="E82:G82"/>
    <mergeCell ref="J82:K82"/>
    <mergeCell ref="L82:M82"/>
    <mergeCell ref="A79:B79"/>
    <mergeCell ref="C79:D79"/>
    <mergeCell ref="E79:G79"/>
    <mergeCell ref="J79:K79"/>
    <mergeCell ref="L79:M79"/>
    <mergeCell ref="A80:B80"/>
    <mergeCell ref="C80:D80"/>
    <mergeCell ref="E80:G80"/>
    <mergeCell ref="J80:K80"/>
    <mergeCell ref="L80:M80"/>
    <mergeCell ref="A77:B77"/>
    <mergeCell ref="C77:D77"/>
    <mergeCell ref="E77:G77"/>
    <mergeCell ref="J77:K77"/>
    <mergeCell ref="L77:M77"/>
    <mergeCell ref="A78:B78"/>
    <mergeCell ref="C78:D78"/>
    <mergeCell ref="E78:G78"/>
    <mergeCell ref="J78:K78"/>
    <mergeCell ref="L78:M78"/>
    <mergeCell ref="A75:B75"/>
    <mergeCell ref="C75:D75"/>
    <mergeCell ref="E75:G75"/>
    <mergeCell ref="J75:K75"/>
    <mergeCell ref="L75:M75"/>
    <mergeCell ref="A76:B76"/>
    <mergeCell ref="C76:D76"/>
    <mergeCell ref="E76:G76"/>
    <mergeCell ref="J76:K76"/>
    <mergeCell ref="L76:M76"/>
    <mergeCell ref="A73:B73"/>
    <mergeCell ref="C73:D73"/>
    <mergeCell ref="E73:G73"/>
    <mergeCell ref="J73:K73"/>
    <mergeCell ref="L73:M73"/>
    <mergeCell ref="A74:B74"/>
    <mergeCell ref="C74:D74"/>
    <mergeCell ref="E74:G74"/>
    <mergeCell ref="J74:K74"/>
    <mergeCell ref="L74:M74"/>
    <mergeCell ref="A71:B71"/>
    <mergeCell ref="C71:D71"/>
    <mergeCell ref="E71:G71"/>
    <mergeCell ref="J71:K71"/>
    <mergeCell ref="L71:M71"/>
    <mergeCell ref="A72:B72"/>
    <mergeCell ref="C72:D72"/>
    <mergeCell ref="E72:G72"/>
    <mergeCell ref="J72:K72"/>
    <mergeCell ref="L72:M72"/>
    <mergeCell ref="A69:B69"/>
    <mergeCell ref="C69:D69"/>
    <mergeCell ref="E69:G69"/>
    <mergeCell ref="J69:K69"/>
    <mergeCell ref="L69:M69"/>
    <mergeCell ref="A70:B70"/>
    <mergeCell ref="C70:D70"/>
    <mergeCell ref="E70:G70"/>
    <mergeCell ref="J70:K70"/>
    <mergeCell ref="L70:M70"/>
    <mergeCell ref="A67:B67"/>
    <mergeCell ref="C67:D67"/>
    <mergeCell ref="E67:G67"/>
    <mergeCell ref="J67:K67"/>
    <mergeCell ref="L67:M67"/>
    <mergeCell ref="A68:B68"/>
    <mergeCell ref="C68:D68"/>
    <mergeCell ref="E68:G68"/>
    <mergeCell ref="J68:K68"/>
    <mergeCell ref="L68:M68"/>
    <mergeCell ref="A65:B65"/>
    <mergeCell ref="C65:D65"/>
    <mergeCell ref="E65:G65"/>
    <mergeCell ref="J65:K65"/>
    <mergeCell ref="L65:M65"/>
    <mergeCell ref="A66:B66"/>
    <mergeCell ref="C66:D66"/>
    <mergeCell ref="E66:G66"/>
    <mergeCell ref="J66:K66"/>
    <mergeCell ref="L66:M66"/>
    <mergeCell ref="A63:B63"/>
    <mergeCell ref="C63:D63"/>
    <mergeCell ref="E63:G63"/>
    <mergeCell ref="J63:K63"/>
    <mergeCell ref="L63:M63"/>
    <mergeCell ref="A64:B64"/>
    <mergeCell ref="C64:D64"/>
    <mergeCell ref="E64:G64"/>
    <mergeCell ref="J64:K64"/>
    <mergeCell ref="L64:M64"/>
    <mergeCell ref="A61:B61"/>
    <mergeCell ref="C61:D61"/>
    <mergeCell ref="E61:G61"/>
    <mergeCell ref="J61:K61"/>
    <mergeCell ref="L61:M61"/>
    <mergeCell ref="A62:B62"/>
    <mergeCell ref="C62:D62"/>
    <mergeCell ref="E62:G62"/>
    <mergeCell ref="J62:K62"/>
    <mergeCell ref="L62:M62"/>
    <mergeCell ref="A59:B59"/>
    <mergeCell ref="C59:D59"/>
    <mergeCell ref="E59:G59"/>
    <mergeCell ref="J59:K59"/>
    <mergeCell ref="L59:M59"/>
    <mergeCell ref="A60:B60"/>
    <mergeCell ref="C60:D60"/>
    <mergeCell ref="E60:G60"/>
    <mergeCell ref="J60:K60"/>
    <mergeCell ref="L60:M60"/>
    <mergeCell ref="A57:B57"/>
    <mergeCell ref="C57:D57"/>
    <mergeCell ref="E57:G57"/>
    <mergeCell ref="J57:K57"/>
    <mergeCell ref="L57:M57"/>
    <mergeCell ref="A58:B58"/>
    <mergeCell ref="C58:D58"/>
    <mergeCell ref="E58:G58"/>
    <mergeCell ref="J58:K58"/>
    <mergeCell ref="L58:M58"/>
    <mergeCell ref="A55:B55"/>
    <mergeCell ref="C55:D55"/>
    <mergeCell ref="E55:G55"/>
    <mergeCell ref="J55:K55"/>
    <mergeCell ref="L55:M55"/>
    <mergeCell ref="A56:B56"/>
    <mergeCell ref="C56:D56"/>
    <mergeCell ref="E56:G56"/>
    <mergeCell ref="J56:K56"/>
    <mergeCell ref="L56:M56"/>
    <mergeCell ref="A53:B53"/>
    <mergeCell ref="C53:D53"/>
    <mergeCell ref="E53:G53"/>
    <mergeCell ref="J53:K53"/>
    <mergeCell ref="L53:M53"/>
    <mergeCell ref="A54:B54"/>
    <mergeCell ref="C54:D54"/>
    <mergeCell ref="E54:G54"/>
    <mergeCell ref="J54:K54"/>
    <mergeCell ref="L54:M54"/>
    <mergeCell ref="A51:B51"/>
    <mergeCell ref="C51:D51"/>
    <mergeCell ref="E51:G51"/>
    <mergeCell ref="J51:K51"/>
    <mergeCell ref="L51:M51"/>
    <mergeCell ref="A52:B52"/>
    <mergeCell ref="C52:D52"/>
    <mergeCell ref="E52:G52"/>
    <mergeCell ref="J52:K52"/>
    <mergeCell ref="L52:M52"/>
    <mergeCell ref="A49:B49"/>
    <mergeCell ref="C49:D49"/>
    <mergeCell ref="E49:G49"/>
    <mergeCell ref="J49:K49"/>
    <mergeCell ref="L49:M49"/>
    <mergeCell ref="A50:B50"/>
    <mergeCell ref="C50:D50"/>
    <mergeCell ref="E50:G50"/>
    <mergeCell ref="J50:K50"/>
    <mergeCell ref="L50:M50"/>
    <mergeCell ref="J46:K46"/>
    <mergeCell ref="L46:M46"/>
    <mergeCell ref="A47:B47"/>
    <mergeCell ref="C47:D47"/>
    <mergeCell ref="E47:G47"/>
    <mergeCell ref="J47:K47"/>
    <mergeCell ref="L47:M47"/>
    <mergeCell ref="A48:B48"/>
    <mergeCell ref="C48:D48"/>
    <mergeCell ref="E48:G48"/>
    <mergeCell ref="J48:K48"/>
    <mergeCell ref="L48:M48"/>
    <mergeCell ref="A41:M41"/>
    <mergeCell ref="A42:B42"/>
    <mergeCell ref="C42:D42"/>
    <mergeCell ref="E42:G42"/>
    <mergeCell ref="J42:K42"/>
    <mergeCell ref="L42:M42"/>
    <mergeCell ref="A188:H188"/>
    <mergeCell ref="A43:B43"/>
    <mergeCell ref="C43:D43"/>
    <mergeCell ref="J43:K43"/>
    <mergeCell ref="L43:M43"/>
    <mergeCell ref="A44:B44"/>
    <mergeCell ref="C44:D44"/>
    <mergeCell ref="E44:G44"/>
    <mergeCell ref="J44:K44"/>
    <mergeCell ref="L44:M44"/>
    <mergeCell ref="A45:B45"/>
    <mergeCell ref="C45:D45"/>
    <mergeCell ref="E45:G45"/>
    <mergeCell ref="J45:K45"/>
    <mergeCell ref="L45:M45"/>
    <mergeCell ref="A46:B46"/>
    <mergeCell ref="C46:D46"/>
    <mergeCell ref="E46:G46"/>
  </mergeCell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3"/>
  <sheetViews>
    <sheetView topLeftCell="A45" workbookViewId="0">
      <selection activeCell="A61" sqref="A61"/>
    </sheetView>
  </sheetViews>
  <sheetFormatPr baseColWidth="10" defaultRowHeight="15" x14ac:dyDescent="0.25"/>
  <cols>
    <col min="1" max="1" width="34" customWidth="1"/>
    <col min="2" max="2" width="17" bestFit="1" customWidth="1"/>
    <col min="7" max="7" width="67.28515625" customWidth="1"/>
  </cols>
  <sheetData>
    <row r="1" spans="1:13" s="265" customFormat="1" x14ac:dyDescent="0.25"/>
    <row r="2" spans="1:13" s="265" customFormat="1" x14ac:dyDescent="0.25">
      <c r="B2" s="506" t="s">
        <v>987</v>
      </c>
      <c r="C2" s="507"/>
      <c r="D2" s="507"/>
      <c r="E2" s="507"/>
      <c r="F2" s="508"/>
      <c r="G2" s="266"/>
      <c r="H2" s="266"/>
      <c r="I2" s="266"/>
      <c r="J2" s="266"/>
      <c r="K2" s="266"/>
      <c r="L2" s="266"/>
      <c r="M2" s="266"/>
    </row>
    <row r="3" spans="1:13" s="265" customFormat="1" x14ac:dyDescent="0.25">
      <c r="B3" s="336">
        <v>2012</v>
      </c>
      <c r="C3" s="336">
        <v>2012</v>
      </c>
      <c r="D3" s="336">
        <v>2014</v>
      </c>
      <c r="E3" s="336">
        <v>2013</v>
      </c>
      <c r="F3" s="336">
        <v>2014</v>
      </c>
      <c r="G3" s="266"/>
      <c r="H3" s="266"/>
      <c r="I3" s="266"/>
      <c r="J3" s="266"/>
      <c r="K3" s="266"/>
      <c r="L3" s="266"/>
      <c r="M3" s="266"/>
    </row>
    <row r="4" spans="1:13" s="265" customFormat="1" x14ac:dyDescent="0.25">
      <c r="B4" s="85" t="s">
        <v>1114</v>
      </c>
      <c r="C4" s="85" t="s">
        <v>1120</v>
      </c>
      <c r="D4" s="85" t="s">
        <v>1120</v>
      </c>
      <c r="E4" s="85" t="s">
        <v>1213</v>
      </c>
      <c r="F4" s="85" t="s">
        <v>1213</v>
      </c>
      <c r="G4" s="266"/>
      <c r="H4" s="266"/>
      <c r="I4" s="266"/>
      <c r="J4" s="272"/>
      <c r="K4" s="272"/>
      <c r="L4" s="266"/>
      <c r="M4" s="266"/>
    </row>
    <row r="5" spans="1:13" s="265" customFormat="1" x14ac:dyDescent="0.25">
      <c r="A5" s="201" t="s">
        <v>1034</v>
      </c>
      <c r="B5" s="196">
        <f>B6+B15</f>
        <v>4237</v>
      </c>
      <c r="C5" s="196">
        <f>C6+C15</f>
        <v>3853</v>
      </c>
      <c r="D5" s="196">
        <f>D6+D15</f>
        <v>3955</v>
      </c>
      <c r="E5" s="196">
        <f>E6+E15</f>
        <v>3300</v>
      </c>
      <c r="F5" s="196">
        <f>F6+F15</f>
        <v>3300</v>
      </c>
      <c r="G5" s="266"/>
      <c r="H5" s="266"/>
      <c r="I5" s="266"/>
      <c r="J5" s="266"/>
      <c r="K5" s="266"/>
      <c r="L5" s="266"/>
      <c r="M5" s="266"/>
    </row>
    <row r="6" spans="1:13" s="265" customFormat="1" x14ac:dyDescent="0.25">
      <c r="A6" s="202" t="s">
        <v>340</v>
      </c>
      <c r="B6" s="263">
        <f>B64</f>
        <v>959</v>
      </c>
      <c r="C6" s="198">
        <f>B44+B49+B50+B51</f>
        <v>575</v>
      </c>
      <c r="D6" s="198">
        <f>C44+C49+C50+C51</f>
        <v>622</v>
      </c>
      <c r="E6" s="198">
        <f>B164*1000</f>
        <v>100</v>
      </c>
      <c r="F6" s="198">
        <f>B114*1000</f>
        <v>100</v>
      </c>
      <c r="G6" s="266"/>
      <c r="H6" s="266"/>
      <c r="I6" s="266"/>
      <c r="J6" s="266"/>
      <c r="K6" s="266"/>
      <c r="L6" s="266"/>
      <c r="M6" s="266"/>
    </row>
    <row r="7" spans="1:13" s="265" customFormat="1" x14ac:dyDescent="0.25">
      <c r="A7" s="203" t="s">
        <v>341</v>
      </c>
      <c r="B7" s="197" t="s">
        <v>304</v>
      </c>
      <c r="C7" s="197" t="s">
        <v>304</v>
      </c>
      <c r="D7" s="197" t="s">
        <v>304</v>
      </c>
      <c r="E7" s="197">
        <f>B165*1000</f>
        <v>0</v>
      </c>
      <c r="F7" s="197">
        <f>B115*1000</f>
        <v>0</v>
      </c>
      <c r="G7" s="266"/>
      <c r="H7" s="266"/>
      <c r="I7" s="266"/>
      <c r="J7" s="266"/>
      <c r="K7" s="266"/>
      <c r="L7" s="266"/>
      <c r="M7" s="266"/>
    </row>
    <row r="8" spans="1:13" s="265" customFormat="1" x14ac:dyDescent="0.25">
      <c r="A8" s="203" t="s">
        <v>345</v>
      </c>
      <c r="B8" s="197" t="s">
        <v>304</v>
      </c>
      <c r="C8" s="197" t="s">
        <v>304</v>
      </c>
      <c r="D8" s="197" t="s">
        <v>304</v>
      </c>
      <c r="E8" s="197">
        <f>B166*1000</f>
        <v>0</v>
      </c>
      <c r="F8" s="198">
        <f>B116*1000</f>
        <v>0</v>
      </c>
      <c r="G8" s="266"/>
      <c r="H8" s="266"/>
      <c r="I8" s="266"/>
      <c r="J8" s="266"/>
      <c r="K8" s="266"/>
      <c r="L8" s="266"/>
      <c r="M8" s="266"/>
    </row>
    <row r="9" spans="1:13" s="265" customFormat="1" x14ac:dyDescent="0.25">
      <c r="A9" s="204" t="s">
        <v>1046</v>
      </c>
      <c r="B9" s="197" t="s">
        <v>304</v>
      </c>
      <c r="C9" s="197" t="s">
        <v>304</v>
      </c>
      <c r="D9" s="197" t="s">
        <v>304</v>
      </c>
      <c r="E9" s="197" t="s">
        <v>304</v>
      </c>
      <c r="F9" s="197" t="s">
        <v>304</v>
      </c>
      <c r="G9" s="266"/>
      <c r="H9" s="266"/>
      <c r="I9" s="266"/>
      <c r="J9" s="266"/>
      <c r="K9" s="266"/>
      <c r="L9" s="266"/>
      <c r="M9" s="266"/>
    </row>
    <row r="10" spans="1:13" s="265" customFormat="1" x14ac:dyDescent="0.25">
      <c r="A10" s="203" t="s">
        <v>996</v>
      </c>
      <c r="B10" s="197" t="s">
        <v>304</v>
      </c>
      <c r="C10" s="197" t="s">
        <v>304</v>
      </c>
      <c r="D10" s="197" t="s">
        <v>304</v>
      </c>
      <c r="E10" s="197">
        <f>B168*1000</f>
        <v>0</v>
      </c>
      <c r="F10" s="197">
        <f>B118*1000</f>
        <v>0</v>
      </c>
      <c r="G10" s="266"/>
      <c r="H10" s="266"/>
      <c r="I10" s="266"/>
      <c r="J10" s="266"/>
      <c r="K10" s="266"/>
      <c r="L10" s="266"/>
      <c r="M10" s="266"/>
    </row>
    <row r="11" spans="1:13" s="265" customFormat="1" x14ac:dyDescent="0.25">
      <c r="A11" s="86" t="s">
        <v>342</v>
      </c>
      <c r="B11" s="197" t="s">
        <v>304</v>
      </c>
      <c r="C11" s="197" t="s">
        <v>304</v>
      </c>
      <c r="D11" s="197" t="s">
        <v>304</v>
      </c>
      <c r="E11" s="197">
        <f>B167*1000</f>
        <v>100</v>
      </c>
      <c r="F11" s="197">
        <f>B117*1000</f>
        <v>100</v>
      </c>
      <c r="G11" s="266"/>
      <c r="H11" s="266"/>
      <c r="I11" s="266"/>
      <c r="J11" s="266"/>
      <c r="K11" s="266"/>
      <c r="L11" s="266"/>
      <c r="M11" s="266"/>
    </row>
    <row r="12" spans="1:13" s="265" customFormat="1" ht="15" customHeight="1" x14ac:dyDescent="0.25">
      <c r="A12" s="205" t="s">
        <v>1035</v>
      </c>
      <c r="B12" s="197" t="s">
        <v>304</v>
      </c>
      <c r="C12" s="197" t="s">
        <v>304</v>
      </c>
      <c r="D12" s="197" t="s">
        <v>304</v>
      </c>
      <c r="E12" s="197" t="s">
        <v>304</v>
      </c>
      <c r="F12" s="197" t="s">
        <v>304</v>
      </c>
      <c r="G12" s="266"/>
      <c r="H12" s="266"/>
      <c r="I12" s="266"/>
      <c r="J12" s="266"/>
      <c r="K12" s="266"/>
      <c r="L12" s="266"/>
      <c r="M12" s="266"/>
    </row>
    <row r="13" spans="1:13" s="265" customFormat="1" x14ac:dyDescent="0.25">
      <c r="A13" s="206" t="s">
        <v>1036</v>
      </c>
      <c r="B13" s="197" t="s">
        <v>304</v>
      </c>
      <c r="C13" s="197" t="s">
        <v>304</v>
      </c>
      <c r="D13" s="197" t="s">
        <v>304</v>
      </c>
      <c r="E13" s="197" t="s">
        <v>304</v>
      </c>
      <c r="F13" s="197" t="s">
        <v>304</v>
      </c>
      <c r="G13" s="266"/>
      <c r="H13" s="266"/>
      <c r="I13" s="266"/>
      <c r="J13" s="266"/>
      <c r="K13" s="266"/>
      <c r="L13" s="266"/>
      <c r="M13" s="266"/>
    </row>
    <row r="14" spans="1:13" s="265" customFormat="1" x14ac:dyDescent="0.25">
      <c r="A14" s="203" t="s">
        <v>343</v>
      </c>
      <c r="B14" s="197" t="s">
        <v>304</v>
      </c>
      <c r="C14" s="197" t="s">
        <v>304</v>
      </c>
      <c r="D14" s="197" t="s">
        <v>304</v>
      </c>
      <c r="E14" s="197">
        <f>B169*1000</f>
        <v>0</v>
      </c>
      <c r="F14" s="197">
        <f>B119*1000</f>
        <v>0</v>
      </c>
      <c r="G14" s="266"/>
      <c r="H14" s="266"/>
      <c r="I14" s="266"/>
      <c r="J14" s="266"/>
      <c r="K14" s="266"/>
      <c r="L14" s="266"/>
      <c r="M14" s="266"/>
    </row>
    <row r="15" spans="1:13" s="265" customFormat="1" x14ac:dyDescent="0.25">
      <c r="A15" s="202" t="s">
        <v>344</v>
      </c>
      <c r="B15" s="197">
        <f>B62</f>
        <v>3278</v>
      </c>
      <c r="C15" s="197">
        <f>H44</f>
        <v>3278</v>
      </c>
      <c r="D15" s="197">
        <f>I44</f>
        <v>3333</v>
      </c>
      <c r="E15" s="197">
        <f>B163*1000</f>
        <v>3200</v>
      </c>
      <c r="F15" s="198">
        <f>B113*1000</f>
        <v>3200</v>
      </c>
      <c r="G15" s="266"/>
      <c r="H15" s="266"/>
      <c r="I15" s="266"/>
      <c r="J15" s="266"/>
      <c r="K15" s="266"/>
      <c r="L15" s="266"/>
      <c r="M15" s="266"/>
    </row>
    <row r="16" spans="1:13" s="265" customFormat="1" x14ac:dyDescent="0.25">
      <c r="A16" s="208" t="s">
        <v>1030</v>
      </c>
      <c r="B16" s="199">
        <f>B17+B21+B24</f>
        <v>16073</v>
      </c>
      <c r="C16" s="199">
        <f>C17+C21+C24+C29</f>
        <v>14008</v>
      </c>
      <c r="D16" s="199">
        <f>D17+D21+D24</f>
        <v>14644</v>
      </c>
      <c r="E16" s="199">
        <f>(B170+B176)*1000</f>
        <v>14300</v>
      </c>
      <c r="F16" s="199">
        <f>(B120+B126)*1000</f>
        <v>15090</v>
      </c>
      <c r="G16" s="266"/>
      <c r="H16" s="266"/>
      <c r="I16" s="266"/>
      <c r="J16" s="266"/>
      <c r="K16" s="266"/>
      <c r="L16" s="266"/>
      <c r="M16" s="266"/>
    </row>
    <row r="17" spans="1:13" s="265" customFormat="1" x14ac:dyDescent="0.25">
      <c r="A17" s="202" t="s">
        <v>339</v>
      </c>
      <c r="B17" s="198">
        <f>B63</f>
        <v>15587</v>
      </c>
      <c r="C17" s="198">
        <f>H49</f>
        <v>13770</v>
      </c>
      <c r="D17" s="198">
        <f>I49</f>
        <v>13828</v>
      </c>
      <c r="E17" s="197">
        <f>B176*1000</f>
        <v>14000</v>
      </c>
      <c r="F17" s="198">
        <f>B126*1000</f>
        <v>14000</v>
      </c>
      <c r="G17" s="266"/>
      <c r="H17" s="266"/>
      <c r="I17" s="266"/>
      <c r="J17" s="266"/>
      <c r="K17" s="266"/>
      <c r="L17" s="266"/>
      <c r="M17" s="266"/>
    </row>
    <row r="18" spans="1:13" s="265" customFormat="1" ht="15" customHeight="1" x14ac:dyDescent="0.25">
      <c r="A18" s="205" t="s">
        <v>1028</v>
      </c>
      <c r="B18" s="197" t="s">
        <v>304</v>
      </c>
      <c r="C18" s="197" t="s">
        <v>304</v>
      </c>
      <c r="D18" s="197" t="s">
        <v>304</v>
      </c>
      <c r="E18" s="197" t="s">
        <v>304</v>
      </c>
      <c r="F18" s="197" t="s">
        <v>304</v>
      </c>
      <c r="G18" s="266"/>
      <c r="H18" s="266"/>
      <c r="I18" s="266"/>
      <c r="J18" s="266"/>
      <c r="K18" s="266"/>
      <c r="L18" s="266"/>
      <c r="M18" s="266"/>
    </row>
    <row r="19" spans="1:13" s="265" customFormat="1" ht="30" x14ac:dyDescent="0.25">
      <c r="A19" s="205" t="s">
        <v>1033</v>
      </c>
      <c r="B19" s="197">
        <f>B67</f>
        <v>450</v>
      </c>
      <c r="C19" s="197" t="s">
        <v>304</v>
      </c>
      <c r="D19" s="197" t="s">
        <v>304</v>
      </c>
      <c r="E19" s="197" t="s">
        <v>304</v>
      </c>
      <c r="F19" s="197" t="s">
        <v>304</v>
      </c>
      <c r="G19" s="266"/>
      <c r="H19" s="266"/>
      <c r="I19" s="266"/>
      <c r="J19" s="266"/>
      <c r="K19" s="266"/>
      <c r="L19" s="266"/>
      <c r="M19" s="266"/>
    </row>
    <row r="20" spans="1:13" s="265" customFormat="1" x14ac:dyDescent="0.25">
      <c r="A20" s="205" t="s">
        <v>396</v>
      </c>
      <c r="B20" s="197" t="s">
        <v>304</v>
      </c>
      <c r="C20" s="197" t="s">
        <v>304</v>
      </c>
      <c r="D20" s="197" t="s">
        <v>304</v>
      </c>
      <c r="E20" s="197" t="s">
        <v>304</v>
      </c>
      <c r="F20" s="197" t="s">
        <v>304</v>
      </c>
      <c r="G20" s="266"/>
      <c r="H20" s="266"/>
      <c r="I20" s="266"/>
      <c r="J20" s="266"/>
      <c r="K20" s="266"/>
      <c r="L20" s="266"/>
      <c r="M20" s="266"/>
    </row>
    <row r="21" spans="1:13" s="265" customFormat="1" x14ac:dyDescent="0.25">
      <c r="A21" s="205" t="s">
        <v>46</v>
      </c>
      <c r="B21" s="197">
        <f>B65</f>
        <v>49</v>
      </c>
      <c r="C21" s="197">
        <f>B53</f>
        <v>45</v>
      </c>
      <c r="D21" s="197">
        <f>C53</f>
        <v>60</v>
      </c>
      <c r="E21" s="197">
        <f>B171*1000</f>
        <v>0</v>
      </c>
      <c r="F21" s="197">
        <f>B121*1000</f>
        <v>60</v>
      </c>
      <c r="G21" s="266"/>
      <c r="H21" s="266"/>
      <c r="I21" s="266"/>
      <c r="J21" s="266"/>
      <c r="K21" s="266"/>
      <c r="L21" s="266"/>
      <c r="M21" s="266"/>
    </row>
    <row r="22" spans="1:13" s="265" customFormat="1" x14ac:dyDescent="0.25">
      <c r="A22" s="205" t="s">
        <v>1032</v>
      </c>
      <c r="B22" s="197" t="s">
        <v>304</v>
      </c>
      <c r="C22" s="197" t="s">
        <v>304</v>
      </c>
      <c r="D22" s="197" t="s">
        <v>304</v>
      </c>
      <c r="E22" s="197">
        <f>B172*1000</f>
        <v>0</v>
      </c>
      <c r="F22" s="197">
        <f>B122*1000</f>
        <v>60</v>
      </c>
      <c r="G22" s="266"/>
      <c r="H22" s="266"/>
      <c r="I22" s="266"/>
      <c r="J22" s="266"/>
      <c r="K22" s="266"/>
      <c r="L22" s="266"/>
      <c r="M22" s="266"/>
    </row>
    <row r="23" spans="1:13" s="265" customFormat="1" x14ac:dyDescent="0.25">
      <c r="A23" s="205" t="s">
        <v>1031</v>
      </c>
      <c r="B23" s="197" t="s">
        <v>304</v>
      </c>
      <c r="C23" s="197" t="s">
        <v>304</v>
      </c>
      <c r="D23" s="197" t="s">
        <v>304</v>
      </c>
      <c r="E23" s="197">
        <f>B173*1000</f>
        <v>0</v>
      </c>
      <c r="F23" s="197">
        <f>B123*1000</f>
        <v>0</v>
      </c>
      <c r="G23" s="266"/>
      <c r="H23" s="266"/>
      <c r="I23" s="266"/>
      <c r="J23" s="266"/>
      <c r="K23" s="266"/>
      <c r="L23" s="266"/>
      <c r="M23" s="266"/>
    </row>
    <row r="24" spans="1:13" s="265" customFormat="1" x14ac:dyDescent="0.25">
      <c r="A24" s="205" t="s">
        <v>2</v>
      </c>
      <c r="B24" s="197">
        <f>B25</f>
        <v>437</v>
      </c>
      <c r="C24" s="197">
        <f>C25</f>
        <v>192</v>
      </c>
      <c r="D24" s="197">
        <f>D25</f>
        <v>756</v>
      </c>
      <c r="E24" s="197">
        <f>B174*1000</f>
        <v>0</v>
      </c>
      <c r="F24" s="197">
        <f>B124*1000</f>
        <v>730</v>
      </c>
      <c r="G24" s="266"/>
      <c r="H24" s="266"/>
      <c r="I24" s="266"/>
      <c r="J24" s="266"/>
      <c r="K24" s="266"/>
      <c r="L24" s="266"/>
      <c r="M24" s="266"/>
    </row>
    <row r="25" spans="1:13" s="265" customFormat="1" x14ac:dyDescent="0.25">
      <c r="A25" s="205" t="s">
        <v>1048</v>
      </c>
      <c r="B25" s="197">
        <f>B68</f>
        <v>437</v>
      </c>
      <c r="C25" s="197">
        <f>B52</f>
        <v>192</v>
      </c>
      <c r="D25" s="197">
        <f>C52</f>
        <v>756</v>
      </c>
      <c r="E25" s="197" t="s">
        <v>304</v>
      </c>
      <c r="F25" s="197" t="s">
        <v>304</v>
      </c>
      <c r="G25" s="266"/>
      <c r="H25" s="266"/>
      <c r="I25" s="266"/>
      <c r="J25" s="266"/>
      <c r="K25" s="266"/>
      <c r="L25" s="266"/>
      <c r="M25" s="266"/>
    </row>
    <row r="26" spans="1:13" s="265" customFormat="1" x14ac:dyDescent="0.25">
      <c r="A26" s="205" t="s">
        <v>1049</v>
      </c>
      <c r="B26" s="197" t="s">
        <v>304</v>
      </c>
      <c r="C26" s="197" t="s">
        <v>304</v>
      </c>
      <c r="D26" s="197" t="s">
        <v>304</v>
      </c>
      <c r="E26" s="197" t="s">
        <v>304</v>
      </c>
      <c r="F26" s="197" t="s">
        <v>304</v>
      </c>
      <c r="G26" s="266"/>
      <c r="H26" s="266"/>
      <c r="I26" s="266"/>
      <c r="J26" s="266"/>
      <c r="K26" s="266"/>
      <c r="L26" s="266"/>
      <c r="M26" s="266"/>
    </row>
    <row r="27" spans="1:13" s="265" customFormat="1" x14ac:dyDescent="0.25">
      <c r="A27" s="205" t="s">
        <v>49</v>
      </c>
      <c r="B27" s="197" t="s">
        <v>304</v>
      </c>
      <c r="C27" s="197" t="s">
        <v>304</v>
      </c>
      <c r="D27" s="197" t="s">
        <v>304</v>
      </c>
      <c r="E27" s="197" t="s">
        <v>304</v>
      </c>
      <c r="F27" s="197" t="s">
        <v>304</v>
      </c>
      <c r="G27" s="266"/>
      <c r="H27" s="266"/>
      <c r="I27" s="266"/>
      <c r="J27" s="266"/>
      <c r="K27" s="266"/>
      <c r="L27" s="266"/>
      <c r="M27" s="266"/>
    </row>
    <row r="28" spans="1:13" s="265" customFormat="1" ht="30" x14ac:dyDescent="0.25">
      <c r="A28" s="205" t="s">
        <v>1079</v>
      </c>
      <c r="B28" s="197" t="s">
        <v>304</v>
      </c>
      <c r="C28" s="197" t="s">
        <v>304</v>
      </c>
      <c r="D28" s="197" t="s">
        <v>304</v>
      </c>
      <c r="E28" s="197" t="s">
        <v>304</v>
      </c>
      <c r="F28" s="197" t="s">
        <v>304</v>
      </c>
      <c r="G28" s="266"/>
      <c r="H28" s="266"/>
      <c r="I28" s="266"/>
      <c r="J28" s="266"/>
      <c r="K28" s="266"/>
      <c r="L28" s="266"/>
      <c r="M28" s="266"/>
    </row>
    <row r="29" spans="1:13" s="265" customFormat="1" x14ac:dyDescent="0.25">
      <c r="A29" s="205" t="s">
        <v>1066</v>
      </c>
      <c r="B29" s="197" t="s">
        <v>304</v>
      </c>
      <c r="C29" s="197">
        <f>C32</f>
        <v>1</v>
      </c>
      <c r="D29" s="197">
        <f>D32</f>
        <v>1</v>
      </c>
      <c r="E29" s="197">
        <f>E30</f>
        <v>0</v>
      </c>
      <c r="F29" s="197">
        <f>F30</f>
        <v>0</v>
      </c>
      <c r="G29" s="266"/>
      <c r="H29" s="266"/>
      <c r="I29" s="266"/>
      <c r="J29" s="266"/>
      <c r="K29" s="266"/>
      <c r="L29" s="266"/>
      <c r="M29" s="266"/>
    </row>
    <row r="30" spans="1:13" s="265" customFormat="1" x14ac:dyDescent="0.25">
      <c r="A30" s="209" t="s">
        <v>1067</v>
      </c>
      <c r="B30" s="197" t="s">
        <v>304</v>
      </c>
      <c r="C30" s="197" t="s">
        <v>304</v>
      </c>
      <c r="D30" s="197" t="s">
        <v>304</v>
      </c>
      <c r="E30" s="197">
        <f>B175*1000</f>
        <v>0</v>
      </c>
      <c r="F30" s="197">
        <f>B125*1000</f>
        <v>0</v>
      </c>
      <c r="G30" s="273"/>
      <c r="I30" s="273"/>
      <c r="J30" s="273"/>
      <c r="K30" s="273"/>
    </row>
    <row r="31" spans="1:13" s="265" customFormat="1" x14ac:dyDescent="0.25">
      <c r="A31" s="209" t="s">
        <v>1068</v>
      </c>
      <c r="B31" s="197" t="s">
        <v>304</v>
      </c>
      <c r="C31" s="197" t="s">
        <v>304</v>
      </c>
      <c r="D31" s="197" t="s">
        <v>304</v>
      </c>
      <c r="E31" s="197" t="s">
        <v>304</v>
      </c>
      <c r="F31" s="197" t="s">
        <v>304</v>
      </c>
      <c r="G31" s="273"/>
      <c r="I31" s="273"/>
      <c r="J31" s="273"/>
      <c r="K31" s="273"/>
    </row>
    <row r="32" spans="1:13" s="265" customFormat="1" x14ac:dyDescent="0.25">
      <c r="A32" s="209" t="s">
        <v>1069</v>
      </c>
      <c r="B32" s="197" t="s">
        <v>304</v>
      </c>
      <c r="C32" s="197">
        <f>B45</f>
        <v>1</v>
      </c>
      <c r="D32" s="197">
        <f>C45</f>
        <v>1</v>
      </c>
      <c r="E32" s="197" t="s">
        <v>304</v>
      </c>
      <c r="F32" s="197" t="s">
        <v>304</v>
      </c>
      <c r="G32" s="273"/>
      <c r="I32" s="273"/>
      <c r="J32" s="273"/>
      <c r="K32" s="273"/>
    </row>
    <row r="33" spans="1:11" s="265" customFormat="1" x14ac:dyDescent="0.25">
      <c r="A33" s="209" t="s">
        <v>1070</v>
      </c>
      <c r="B33" s="197" t="s">
        <v>304</v>
      </c>
      <c r="C33" s="197" t="s">
        <v>304</v>
      </c>
      <c r="D33" s="197" t="s">
        <v>304</v>
      </c>
      <c r="E33" s="197" t="s">
        <v>304</v>
      </c>
      <c r="F33" s="197" t="s">
        <v>304</v>
      </c>
      <c r="G33" s="273"/>
      <c r="I33" s="273"/>
      <c r="J33" s="273"/>
      <c r="K33" s="273"/>
    </row>
    <row r="34" spans="1:11" s="265" customFormat="1" x14ac:dyDescent="0.25">
      <c r="A34" s="210" t="s">
        <v>1047</v>
      </c>
      <c r="B34" s="200" t="s">
        <v>304</v>
      </c>
      <c r="C34" s="200">
        <f>B47+B48</f>
        <v>348</v>
      </c>
      <c r="D34" s="200">
        <f>C47+C48</f>
        <v>398</v>
      </c>
      <c r="E34" s="200" t="s">
        <v>304</v>
      </c>
      <c r="F34" s="200" t="s">
        <v>304</v>
      </c>
      <c r="G34" s="273"/>
      <c r="I34" s="273"/>
      <c r="J34" s="273"/>
      <c r="K34" s="273"/>
    </row>
    <row r="35" spans="1:11" s="265" customFormat="1" x14ac:dyDescent="0.25">
      <c r="A35" s="205" t="s">
        <v>30</v>
      </c>
      <c r="B35" s="197">
        <f>B16+B5</f>
        <v>20310</v>
      </c>
      <c r="C35" s="197">
        <f>C5+C16+C34</f>
        <v>18209</v>
      </c>
      <c r="D35" s="197">
        <f>D16+D5+D34</f>
        <v>18997</v>
      </c>
      <c r="E35" s="197">
        <f>B179*1000</f>
        <v>18100</v>
      </c>
      <c r="F35" s="197">
        <f>B129*1000</f>
        <v>18890</v>
      </c>
      <c r="G35" s="273"/>
      <c r="H35" s="273"/>
      <c r="I35" s="273"/>
      <c r="J35" s="273"/>
      <c r="K35" s="273"/>
    </row>
    <row r="36" spans="1:11" s="265" customFormat="1" x14ac:dyDescent="0.25">
      <c r="A36" s="286"/>
    </row>
    <row r="37" spans="1:11" s="265" customFormat="1" x14ac:dyDescent="0.25"/>
    <row r="38" spans="1:11" s="265" customFormat="1" x14ac:dyDescent="0.25"/>
    <row r="39" spans="1:11" s="110" customFormat="1" ht="15.75" thickBot="1" x14ac:dyDescent="0.3"/>
    <row r="40" spans="1:11" s="301" customFormat="1" ht="15.75" thickTop="1" x14ac:dyDescent="0.25"/>
    <row r="41" spans="1:11" x14ac:dyDescent="0.25">
      <c r="B41" s="278" t="s">
        <v>1124</v>
      </c>
      <c r="C41" s="278" t="s">
        <v>1125</v>
      </c>
      <c r="G41" s="265"/>
      <c r="H41" s="278" t="s">
        <v>1117</v>
      </c>
      <c r="I41" s="278" t="s">
        <v>1117</v>
      </c>
    </row>
    <row r="42" spans="1:11" x14ac:dyDescent="0.25">
      <c r="A42" s="278" t="s">
        <v>302</v>
      </c>
      <c r="B42" s="278">
        <v>2012</v>
      </c>
      <c r="C42" s="278">
        <v>2014</v>
      </c>
      <c r="G42" s="278"/>
      <c r="H42" s="278">
        <v>2012</v>
      </c>
      <c r="I42" s="278">
        <v>2014</v>
      </c>
    </row>
    <row r="43" spans="1:11" ht="45" x14ac:dyDescent="0.25">
      <c r="A43" s="299" t="s">
        <v>301</v>
      </c>
      <c r="B43" s="299" t="s">
        <v>303</v>
      </c>
      <c r="C43" s="299" t="s">
        <v>303</v>
      </c>
      <c r="G43" s="278"/>
      <c r="H43" s="299" t="s">
        <v>303</v>
      </c>
      <c r="I43" s="299" t="s">
        <v>303</v>
      </c>
    </row>
    <row r="44" spans="1:11" ht="30" x14ac:dyDescent="0.25">
      <c r="A44" s="299" t="s">
        <v>290</v>
      </c>
      <c r="B44" s="278">
        <v>75</v>
      </c>
      <c r="C44" s="278">
        <v>75</v>
      </c>
      <c r="G44" s="278" t="s">
        <v>1116</v>
      </c>
      <c r="H44" s="278">
        <v>3278</v>
      </c>
      <c r="I44" s="278">
        <v>3333</v>
      </c>
    </row>
    <row r="45" spans="1:11" ht="30" x14ac:dyDescent="0.25">
      <c r="A45" s="299" t="s">
        <v>291</v>
      </c>
      <c r="B45" s="278">
        <v>1</v>
      </c>
      <c r="C45" s="278">
        <v>1</v>
      </c>
      <c r="G45" s="301"/>
      <c r="H45" s="301"/>
      <c r="I45" s="301"/>
    </row>
    <row r="46" spans="1:11" ht="30" x14ac:dyDescent="0.25">
      <c r="A46" s="278" t="s">
        <v>292</v>
      </c>
      <c r="B46" s="278"/>
      <c r="C46" s="278"/>
      <c r="G46" s="299" t="s">
        <v>1126</v>
      </c>
      <c r="H46" s="278"/>
      <c r="I46" s="278"/>
    </row>
    <row r="47" spans="1:11" x14ac:dyDescent="0.25">
      <c r="A47" s="278" t="s">
        <v>293</v>
      </c>
      <c r="B47" s="278">
        <v>276</v>
      </c>
      <c r="C47" s="278">
        <v>342</v>
      </c>
      <c r="G47" s="278"/>
      <c r="H47" s="278" t="s">
        <v>1119</v>
      </c>
      <c r="I47" s="278" t="s">
        <v>1119</v>
      </c>
    </row>
    <row r="48" spans="1:11" ht="45" x14ac:dyDescent="0.25">
      <c r="A48" s="278" t="s">
        <v>294</v>
      </c>
      <c r="B48" s="278">
        <v>72</v>
      </c>
      <c r="C48" s="278">
        <v>56</v>
      </c>
      <c r="G48" s="278"/>
      <c r="H48" s="299" t="s">
        <v>303</v>
      </c>
      <c r="I48" s="299" t="s">
        <v>303</v>
      </c>
    </row>
    <row r="49" spans="1:9" x14ac:dyDescent="0.25">
      <c r="A49" s="278" t="s">
        <v>295</v>
      </c>
      <c r="B49" s="278">
        <v>248</v>
      </c>
      <c r="C49" s="278">
        <v>219</v>
      </c>
      <c r="G49" s="278" t="s">
        <v>1118</v>
      </c>
      <c r="H49" s="278">
        <v>13770</v>
      </c>
      <c r="I49" s="278">
        <v>13828</v>
      </c>
    </row>
    <row r="50" spans="1:9" x14ac:dyDescent="0.25">
      <c r="A50" s="278" t="s">
        <v>296</v>
      </c>
      <c r="B50" s="278">
        <v>107</v>
      </c>
      <c r="C50" s="278">
        <v>181</v>
      </c>
    </row>
    <row r="51" spans="1:9" x14ac:dyDescent="0.25">
      <c r="A51" s="278" t="s">
        <v>297</v>
      </c>
      <c r="B51" s="278">
        <v>145</v>
      </c>
      <c r="C51" s="278">
        <v>147</v>
      </c>
    </row>
    <row r="52" spans="1:9" ht="30" x14ac:dyDescent="0.25">
      <c r="A52" s="299" t="s">
        <v>298</v>
      </c>
      <c r="B52" s="278">
        <v>192</v>
      </c>
      <c r="C52" s="278">
        <v>756</v>
      </c>
    </row>
    <row r="53" spans="1:9" x14ac:dyDescent="0.25">
      <c r="A53" s="278" t="s">
        <v>46</v>
      </c>
      <c r="B53" s="278">
        <v>45</v>
      </c>
      <c r="C53" s="278">
        <v>60</v>
      </c>
    </row>
    <row r="54" spans="1:9" x14ac:dyDescent="0.25">
      <c r="A54" s="278" t="s">
        <v>299</v>
      </c>
      <c r="B54" s="278">
        <v>1161</v>
      </c>
      <c r="C54" s="278" t="s">
        <v>300</v>
      </c>
    </row>
    <row r="55" spans="1:9" x14ac:dyDescent="0.25">
      <c r="A55" t="s">
        <v>1115</v>
      </c>
    </row>
    <row r="56" spans="1:9" x14ac:dyDescent="0.25">
      <c r="A56" s="232" t="s">
        <v>1121</v>
      </c>
    </row>
    <row r="59" spans="1:9" x14ac:dyDescent="0.25">
      <c r="A59" s="265" t="s">
        <v>1123</v>
      </c>
    </row>
    <row r="60" spans="1:9" x14ac:dyDescent="0.25">
      <c r="A60" s="298"/>
      <c r="B60" s="300" t="s">
        <v>1106</v>
      </c>
      <c r="C60" s="298"/>
    </row>
    <row r="61" spans="1:9" x14ac:dyDescent="0.25">
      <c r="A61" s="300" t="s">
        <v>1105</v>
      </c>
      <c r="B61" s="300">
        <v>20310</v>
      </c>
      <c r="C61" s="298"/>
    </row>
    <row r="62" spans="1:9" x14ac:dyDescent="0.25">
      <c r="A62" s="300" t="s">
        <v>1107</v>
      </c>
      <c r="B62" s="300">
        <v>3278</v>
      </c>
      <c r="C62" s="298"/>
    </row>
    <row r="63" spans="1:9" x14ac:dyDescent="0.25">
      <c r="A63" s="300" t="s">
        <v>1108</v>
      </c>
      <c r="B63" s="300">
        <v>15587</v>
      </c>
      <c r="C63" s="298"/>
    </row>
    <row r="64" spans="1:9" x14ac:dyDescent="0.25">
      <c r="A64" s="300" t="s">
        <v>1109</v>
      </c>
      <c r="B64" s="300">
        <v>959</v>
      </c>
      <c r="C64" s="298"/>
    </row>
    <row r="65" spans="1:7" x14ac:dyDescent="0.25">
      <c r="A65" s="300" t="s">
        <v>1110</v>
      </c>
      <c r="B65" s="300">
        <v>49</v>
      </c>
      <c r="C65" s="298"/>
    </row>
    <row r="66" spans="1:7" x14ac:dyDescent="0.25">
      <c r="A66" s="300" t="s">
        <v>1111</v>
      </c>
      <c r="B66" s="300">
        <v>437</v>
      </c>
      <c r="C66" s="298"/>
    </row>
    <row r="67" spans="1:7" x14ac:dyDescent="0.25">
      <c r="A67" s="300" t="s">
        <v>1112</v>
      </c>
      <c r="B67" s="300">
        <v>450</v>
      </c>
      <c r="C67" s="298"/>
    </row>
    <row r="68" spans="1:7" x14ac:dyDescent="0.25">
      <c r="A68" s="300" t="s">
        <v>1113</v>
      </c>
      <c r="B68" s="300">
        <v>437</v>
      </c>
      <c r="C68" s="298"/>
    </row>
    <row r="69" spans="1:7" x14ac:dyDescent="0.25">
      <c r="A69" s="232" t="s">
        <v>1122</v>
      </c>
    </row>
    <row r="71" spans="1:7" ht="18.75" x14ac:dyDescent="0.3">
      <c r="A71" s="276" t="s">
        <v>1139</v>
      </c>
    </row>
    <row r="72" spans="1:7" ht="409.5" customHeight="1" x14ac:dyDescent="0.25">
      <c r="A72" s="480" t="s">
        <v>1144</v>
      </c>
      <c r="B72" s="480"/>
      <c r="C72" s="480"/>
      <c r="D72" s="480"/>
      <c r="E72" s="480"/>
      <c r="F72" s="480"/>
      <c r="G72" s="480"/>
    </row>
    <row r="73" spans="1:7" x14ac:dyDescent="0.25">
      <c r="A73" s="480"/>
      <c r="B73" s="480"/>
      <c r="C73" s="480"/>
      <c r="D73" s="480"/>
      <c r="E73" s="480"/>
      <c r="F73" s="480"/>
      <c r="G73" s="480"/>
    </row>
    <row r="74" spans="1:7" x14ac:dyDescent="0.25">
      <c r="A74" s="480"/>
      <c r="B74" s="480"/>
      <c r="C74" s="480"/>
      <c r="D74" s="480"/>
      <c r="E74" s="480"/>
      <c r="F74" s="480"/>
      <c r="G74" s="480"/>
    </row>
    <row r="75" spans="1:7" x14ac:dyDescent="0.25">
      <c r="A75" s="480"/>
      <c r="B75" s="480"/>
      <c r="C75" s="480"/>
      <c r="D75" s="480"/>
      <c r="E75" s="480"/>
      <c r="F75" s="480"/>
      <c r="G75" s="480"/>
    </row>
    <row r="76" spans="1:7" x14ac:dyDescent="0.25">
      <c r="A76" s="480"/>
      <c r="B76" s="480"/>
      <c r="C76" s="480"/>
      <c r="D76" s="480"/>
      <c r="E76" s="480"/>
      <c r="F76" s="480"/>
      <c r="G76" s="480"/>
    </row>
    <row r="77" spans="1:7" x14ac:dyDescent="0.25">
      <c r="A77" s="480"/>
      <c r="B77" s="480"/>
      <c r="C77" s="480"/>
      <c r="D77" s="480"/>
      <c r="E77" s="480"/>
      <c r="F77" s="480"/>
      <c r="G77" s="480"/>
    </row>
    <row r="78" spans="1:7" x14ac:dyDescent="0.25">
      <c r="A78" s="480"/>
      <c r="B78" s="480"/>
      <c r="C78" s="480"/>
      <c r="D78" s="480"/>
      <c r="E78" s="480"/>
      <c r="F78" s="480"/>
      <c r="G78" s="480"/>
    </row>
    <row r="79" spans="1:7" x14ac:dyDescent="0.25">
      <c r="A79" s="480"/>
      <c r="B79" s="480"/>
      <c r="C79" s="480"/>
      <c r="D79" s="480"/>
      <c r="E79" s="480"/>
      <c r="F79" s="480"/>
      <c r="G79" s="480"/>
    </row>
    <row r="80" spans="1:7" x14ac:dyDescent="0.25">
      <c r="A80" s="480"/>
      <c r="B80" s="480"/>
      <c r="C80" s="480"/>
      <c r="D80" s="480"/>
      <c r="E80" s="480"/>
      <c r="F80" s="480"/>
      <c r="G80" s="480"/>
    </row>
    <row r="81" spans="1:7" x14ac:dyDescent="0.25">
      <c r="A81" s="480"/>
      <c r="B81" s="480"/>
      <c r="C81" s="480"/>
      <c r="D81" s="480"/>
      <c r="E81" s="480"/>
      <c r="F81" s="480"/>
      <c r="G81" s="480"/>
    </row>
    <row r="82" spans="1:7" x14ac:dyDescent="0.25">
      <c r="A82" s="480"/>
      <c r="B82" s="480"/>
      <c r="C82" s="480"/>
      <c r="D82" s="480"/>
      <c r="E82" s="480"/>
      <c r="F82" s="480"/>
      <c r="G82" s="480"/>
    </row>
    <row r="83" spans="1:7" x14ac:dyDescent="0.25">
      <c r="A83" s="480"/>
      <c r="B83" s="480"/>
      <c r="C83" s="480"/>
      <c r="D83" s="480"/>
      <c r="E83" s="480"/>
      <c r="F83" s="480"/>
      <c r="G83" s="480"/>
    </row>
    <row r="84" spans="1:7" x14ac:dyDescent="0.25">
      <c r="A84" s="480"/>
      <c r="B84" s="480"/>
      <c r="C84" s="480"/>
      <c r="D84" s="480"/>
      <c r="E84" s="480"/>
      <c r="F84" s="480"/>
      <c r="G84" s="480"/>
    </row>
    <row r="85" spans="1:7" x14ac:dyDescent="0.25">
      <c r="A85" s="480"/>
      <c r="B85" s="480"/>
      <c r="C85" s="480"/>
      <c r="D85" s="480"/>
      <c r="E85" s="480"/>
      <c r="F85" s="480"/>
      <c r="G85" s="480"/>
    </row>
    <row r="86" spans="1:7" x14ac:dyDescent="0.25">
      <c r="A86" s="480"/>
      <c r="B86" s="480"/>
      <c r="C86" s="480"/>
      <c r="D86" s="480"/>
      <c r="E86" s="480"/>
      <c r="F86" s="480"/>
      <c r="G86" s="480"/>
    </row>
    <row r="87" spans="1:7" x14ac:dyDescent="0.25">
      <c r="A87" s="480"/>
      <c r="B87" s="480"/>
      <c r="C87" s="480"/>
      <c r="D87" s="480"/>
      <c r="E87" s="480"/>
      <c r="F87" s="480"/>
      <c r="G87" s="480"/>
    </row>
    <row r="88" spans="1:7" x14ac:dyDescent="0.25">
      <c r="A88" s="480"/>
      <c r="B88" s="480"/>
      <c r="C88" s="480"/>
      <c r="D88" s="480"/>
      <c r="E88" s="480"/>
      <c r="F88" s="480"/>
      <c r="G88" s="480"/>
    </row>
    <row r="89" spans="1:7" x14ac:dyDescent="0.25">
      <c r="A89" s="480"/>
      <c r="B89" s="480"/>
      <c r="C89" s="480"/>
      <c r="D89" s="480"/>
      <c r="E89" s="480"/>
      <c r="F89" s="480"/>
      <c r="G89" s="480"/>
    </row>
    <row r="90" spans="1:7" ht="1.5" customHeight="1" x14ac:dyDescent="0.25">
      <c r="A90" s="480"/>
      <c r="B90" s="480"/>
      <c r="C90" s="480"/>
      <c r="D90" s="480"/>
      <c r="E90" s="480"/>
      <c r="F90" s="480"/>
      <c r="G90" s="480"/>
    </row>
    <row r="91" spans="1:7" hidden="1" x14ac:dyDescent="0.25">
      <c r="A91" s="480"/>
      <c r="B91" s="480"/>
      <c r="C91" s="480"/>
      <c r="D91" s="480"/>
      <c r="E91" s="480"/>
      <c r="F91" s="480"/>
      <c r="G91" s="480"/>
    </row>
    <row r="92" spans="1:7" hidden="1" x14ac:dyDescent="0.25">
      <c r="A92" s="480"/>
      <c r="B92" s="480"/>
      <c r="C92" s="480"/>
      <c r="D92" s="480"/>
      <c r="E92" s="480"/>
      <c r="F92" s="480"/>
      <c r="G92" s="480"/>
    </row>
    <row r="93" spans="1:7" hidden="1" x14ac:dyDescent="0.25">
      <c r="A93" s="480"/>
      <c r="B93" s="480"/>
      <c r="C93" s="480"/>
      <c r="D93" s="480"/>
      <c r="E93" s="480"/>
      <c r="F93" s="480"/>
      <c r="G93" s="480"/>
    </row>
    <row r="94" spans="1:7" hidden="1" x14ac:dyDescent="0.25">
      <c r="A94" s="480"/>
      <c r="B94" s="480"/>
      <c r="C94" s="480"/>
      <c r="D94" s="480"/>
      <c r="E94" s="480"/>
      <c r="F94" s="480"/>
      <c r="G94" s="480"/>
    </row>
    <row r="95" spans="1:7" hidden="1" x14ac:dyDescent="0.25">
      <c r="A95" s="480"/>
      <c r="B95" s="480"/>
      <c r="C95" s="480"/>
      <c r="D95" s="480"/>
      <c r="E95" s="480"/>
      <c r="F95" s="480"/>
      <c r="G95" s="480"/>
    </row>
    <row r="100" spans="1:11" ht="15.75" x14ac:dyDescent="0.25">
      <c r="A100" s="344" t="s">
        <v>1164</v>
      </c>
      <c r="B100" s="344"/>
      <c r="C100" s="344"/>
      <c r="D100" s="344"/>
      <c r="E100" s="344"/>
      <c r="F100" s="344"/>
      <c r="G100" s="344"/>
      <c r="H100" s="344"/>
      <c r="I100" s="344"/>
      <c r="J100" s="344"/>
      <c r="K100" s="344"/>
    </row>
    <row r="101" spans="1:11" x14ac:dyDescent="0.25">
      <c r="A101" s="331"/>
      <c r="B101" s="331"/>
      <c r="C101" s="331"/>
      <c r="D101" s="331"/>
      <c r="E101" s="331"/>
      <c r="F101" s="331"/>
      <c r="G101" s="331"/>
      <c r="H101" s="331"/>
      <c r="I101" s="331"/>
      <c r="J101" s="331"/>
      <c r="K101" s="331"/>
    </row>
    <row r="102" spans="1:11" x14ac:dyDescent="0.25">
      <c r="A102" s="345" t="s">
        <v>1165</v>
      </c>
      <c r="B102" s="346" t="s">
        <v>1217</v>
      </c>
      <c r="C102" s="331"/>
      <c r="D102" s="331"/>
      <c r="E102" s="331"/>
      <c r="F102" s="331"/>
      <c r="G102" s="331"/>
      <c r="H102" s="331"/>
      <c r="I102" s="331"/>
      <c r="J102" s="331"/>
      <c r="K102" s="331"/>
    </row>
    <row r="103" spans="1:11" x14ac:dyDescent="0.25">
      <c r="A103" s="345" t="s">
        <v>1167</v>
      </c>
      <c r="B103" s="346">
        <v>100</v>
      </c>
      <c r="C103" s="331"/>
      <c r="D103" s="331"/>
      <c r="E103" s="331"/>
      <c r="F103" s="331"/>
      <c r="G103" s="331"/>
      <c r="H103" s="331"/>
      <c r="I103" s="331"/>
      <c r="J103" s="331"/>
      <c r="K103" s="331"/>
    </row>
    <row r="104" spans="1:11" x14ac:dyDescent="0.25">
      <c r="A104" s="345" t="s">
        <v>1168</v>
      </c>
      <c r="B104" s="346" t="s">
        <v>1169</v>
      </c>
      <c r="C104" s="331"/>
      <c r="D104" s="331"/>
      <c r="E104" s="331"/>
      <c r="F104" s="331"/>
      <c r="G104" s="331"/>
      <c r="H104" s="331"/>
      <c r="I104" s="331"/>
      <c r="J104" s="331"/>
      <c r="K104" s="331"/>
    </row>
    <row r="105" spans="1:11" x14ac:dyDescent="0.25">
      <c r="A105" s="345" t="s">
        <v>1170</v>
      </c>
      <c r="B105" s="346" t="s">
        <v>1218</v>
      </c>
      <c r="C105" s="331"/>
      <c r="D105" s="331"/>
      <c r="E105" s="331"/>
      <c r="F105" s="331"/>
      <c r="G105" s="331"/>
      <c r="H105" s="331"/>
      <c r="I105" s="331"/>
      <c r="J105" s="331"/>
      <c r="K105" s="331"/>
    </row>
    <row r="106" spans="1:11" x14ac:dyDescent="0.25">
      <c r="A106" s="345" t="s">
        <v>1172</v>
      </c>
      <c r="B106" s="346" t="s">
        <v>1219</v>
      </c>
      <c r="C106" s="331"/>
      <c r="D106" s="331"/>
      <c r="E106" s="331"/>
      <c r="F106" s="331"/>
      <c r="G106" s="331"/>
      <c r="H106" s="331"/>
      <c r="I106" s="331"/>
      <c r="J106" s="331"/>
      <c r="K106" s="331"/>
    </row>
    <row r="107" spans="1:11" x14ac:dyDescent="0.25">
      <c r="A107" s="331"/>
      <c r="B107" s="331"/>
      <c r="C107" s="331"/>
      <c r="D107" s="331"/>
      <c r="E107" s="331"/>
      <c r="F107" s="331"/>
      <c r="G107" s="331"/>
      <c r="H107" s="331"/>
      <c r="I107" s="331"/>
      <c r="J107" s="331"/>
      <c r="K107" s="331"/>
    </row>
    <row r="108" spans="1:11" x14ac:dyDescent="0.25">
      <c r="A108" s="331"/>
      <c r="B108" s="331"/>
      <c r="C108" s="331"/>
      <c r="D108" s="331"/>
      <c r="E108" s="331"/>
      <c r="F108" s="331"/>
      <c r="G108" s="331"/>
      <c r="H108" s="331"/>
      <c r="I108" s="331"/>
      <c r="J108" s="331"/>
      <c r="K108" s="331"/>
    </row>
    <row r="109" spans="1:11" x14ac:dyDescent="0.25">
      <c r="A109" s="349" t="s">
        <v>1174</v>
      </c>
      <c r="B109" s="349"/>
      <c r="C109" s="349"/>
      <c r="D109" s="347"/>
      <c r="E109" s="347"/>
      <c r="F109" s="347"/>
      <c r="G109" s="347"/>
      <c r="H109" s="347"/>
      <c r="I109" s="347"/>
      <c r="J109" s="347"/>
      <c r="K109" s="347"/>
    </row>
    <row r="110" spans="1:11" x14ac:dyDescent="0.25">
      <c r="A110" s="331"/>
      <c r="B110" s="331"/>
      <c r="C110" s="331"/>
      <c r="D110" s="331"/>
      <c r="E110" s="331"/>
      <c r="F110" s="331"/>
      <c r="G110" s="331"/>
      <c r="H110" s="331"/>
      <c r="I110" s="331"/>
      <c r="J110" s="331"/>
      <c r="K110" s="331"/>
    </row>
    <row r="111" spans="1:11" x14ac:dyDescent="0.25">
      <c r="A111" s="348"/>
      <c r="B111" s="348">
        <v>2014</v>
      </c>
      <c r="C111" s="348"/>
      <c r="D111" s="348">
        <v>2015</v>
      </c>
      <c r="E111" s="348"/>
      <c r="F111" s="348">
        <v>2016</v>
      </c>
      <c r="G111" s="348"/>
      <c r="H111" s="348">
        <v>2020</v>
      </c>
      <c r="I111" s="348"/>
      <c r="J111" s="348">
        <v>2025</v>
      </c>
      <c r="K111" s="348"/>
    </row>
    <row r="112" spans="1:11" x14ac:dyDescent="0.25">
      <c r="A112" s="348" t="s">
        <v>1175</v>
      </c>
      <c r="B112" s="348" t="s">
        <v>1176</v>
      </c>
      <c r="C112" s="348" t="s">
        <v>1177</v>
      </c>
      <c r="D112" s="348" t="s">
        <v>1178</v>
      </c>
      <c r="E112" s="348" t="s">
        <v>1179</v>
      </c>
      <c r="F112" s="348" t="s">
        <v>1180</v>
      </c>
      <c r="G112" s="348" t="s">
        <v>1181</v>
      </c>
      <c r="H112" s="348" t="s">
        <v>1182</v>
      </c>
      <c r="I112" s="348" t="s">
        <v>1183</v>
      </c>
      <c r="J112" s="348" t="s">
        <v>1184</v>
      </c>
      <c r="K112" s="348" t="s">
        <v>1185</v>
      </c>
    </row>
    <row r="113" spans="1:11" x14ac:dyDescent="0.25">
      <c r="A113" s="341" t="s">
        <v>1186</v>
      </c>
      <c r="B113" s="342">
        <v>3.2</v>
      </c>
      <c r="C113" s="342">
        <v>3.2</v>
      </c>
      <c r="D113" s="342">
        <v>3.2</v>
      </c>
      <c r="E113" s="342">
        <v>3.2</v>
      </c>
      <c r="F113" s="342">
        <v>3.2</v>
      </c>
      <c r="G113" s="342">
        <v>3.2</v>
      </c>
      <c r="H113" s="342">
        <v>2.8</v>
      </c>
      <c r="I113" s="342">
        <v>2.8</v>
      </c>
      <c r="J113" s="342">
        <v>2.12</v>
      </c>
      <c r="K113" s="342">
        <v>2.12</v>
      </c>
    </row>
    <row r="114" spans="1:11" x14ac:dyDescent="0.25">
      <c r="A114" s="341" t="s">
        <v>1187</v>
      </c>
      <c r="B114" s="342">
        <v>0.1</v>
      </c>
      <c r="C114" s="342">
        <v>0.1</v>
      </c>
      <c r="D114" s="342">
        <v>0.1</v>
      </c>
      <c r="E114" s="342">
        <v>0.1</v>
      </c>
      <c r="F114" s="342">
        <v>0.1</v>
      </c>
      <c r="G114" s="342">
        <v>0.1</v>
      </c>
      <c r="H114" s="342">
        <v>0.1</v>
      </c>
      <c r="I114" s="342">
        <v>0.1</v>
      </c>
      <c r="J114" s="342">
        <v>0.1</v>
      </c>
      <c r="K114" s="342">
        <v>0.1</v>
      </c>
    </row>
    <row r="115" spans="1:11" x14ac:dyDescent="0.25">
      <c r="A115" s="341" t="s">
        <v>1188</v>
      </c>
      <c r="B115" s="343">
        <v>0</v>
      </c>
      <c r="C115" s="343">
        <v>0</v>
      </c>
      <c r="D115" s="343">
        <v>0</v>
      </c>
      <c r="E115" s="343">
        <v>0</v>
      </c>
      <c r="F115" s="343">
        <v>0</v>
      </c>
      <c r="G115" s="343">
        <v>0</v>
      </c>
      <c r="H115" s="343">
        <v>0</v>
      </c>
      <c r="I115" s="343">
        <v>0</v>
      </c>
      <c r="J115" s="343">
        <v>0</v>
      </c>
      <c r="K115" s="343">
        <v>0</v>
      </c>
    </row>
    <row r="116" spans="1:11" x14ac:dyDescent="0.25">
      <c r="A116" s="341" t="s">
        <v>1189</v>
      </c>
      <c r="B116" s="343">
        <v>0</v>
      </c>
      <c r="C116" s="343">
        <v>0</v>
      </c>
      <c r="D116" s="343">
        <v>0</v>
      </c>
      <c r="E116" s="343">
        <v>0</v>
      </c>
      <c r="F116" s="343">
        <v>0</v>
      </c>
      <c r="G116" s="343">
        <v>0</v>
      </c>
      <c r="H116" s="343">
        <v>0</v>
      </c>
      <c r="I116" s="343">
        <v>0</v>
      </c>
      <c r="J116" s="343">
        <v>0</v>
      </c>
      <c r="K116" s="343">
        <v>0</v>
      </c>
    </row>
    <row r="117" spans="1:11" x14ac:dyDescent="0.25">
      <c r="A117" s="341" t="s">
        <v>391</v>
      </c>
      <c r="B117" s="342">
        <v>0.1</v>
      </c>
      <c r="C117" s="342">
        <v>0.1</v>
      </c>
      <c r="D117" s="342">
        <v>0.1</v>
      </c>
      <c r="E117" s="342">
        <v>0.1</v>
      </c>
      <c r="F117" s="342">
        <v>0.1</v>
      </c>
      <c r="G117" s="342">
        <v>0.1</v>
      </c>
      <c r="H117" s="342">
        <v>0.1</v>
      </c>
      <c r="I117" s="342">
        <v>0.1</v>
      </c>
      <c r="J117" s="342">
        <v>0.1</v>
      </c>
      <c r="K117" s="342">
        <v>0.1</v>
      </c>
    </row>
    <row r="118" spans="1:11" x14ac:dyDescent="0.25">
      <c r="A118" s="341" t="s">
        <v>1190</v>
      </c>
      <c r="B118" s="343">
        <v>0</v>
      </c>
      <c r="C118" s="343">
        <v>0</v>
      </c>
      <c r="D118" s="343">
        <v>0</v>
      </c>
      <c r="E118" s="343">
        <v>0</v>
      </c>
      <c r="F118" s="343">
        <v>0</v>
      </c>
      <c r="G118" s="343">
        <v>0</v>
      </c>
      <c r="H118" s="343">
        <v>0</v>
      </c>
      <c r="I118" s="343">
        <v>0</v>
      </c>
      <c r="J118" s="343">
        <v>0</v>
      </c>
      <c r="K118" s="343">
        <v>0</v>
      </c>
    </row>
    <row r="119" spans="1:11" x14ac:dyDescent="0.25">
      <c r="A119" s="341" t="s">
        <v>1191</v>
      </c>
      <c r="B119" s="343">
        <v>0</v>
      </c>
      <c r="C119" s="343">
        <v>0</v>
      </c>
      <c r="D119" s="343">
        <v>0</v>
      </c>
      <c r="E119" s="343">
        <v>0</v>
      </c>
      <c r="F119" s="343">
        <v>0</v>
      </c>
      <c r="G119" s="343">
        <v>0</v>
      </c>
      <c r="H119" s="343">
        <v>0</v>
      </c>
      <c r="I119" s="343">
        <v>0</v>
      </c>
      <c r="J119" s="343">
        <v>0</v>
      </c>
      <c r="K119" s="343">
        <v>0</v>
      </c>
    </row>
    <row r="120" spans="1:11" ht="25.5" x14ac:dyDescent="0.25">
      <c r="A120" s="341" t="s">
        <v>1192</v>
      </c>
      <c r="B120" s="342">
        <v>1.0900000000000001</v>
      </c>
      <c r="C120" s="342">
        <v>1.0900000000000001</v>
      </c>
      <c r="D120" s="342">
        <v>1.1499999999999999</v>
      </c>
      <c r="E120" s="342">
        <v>1.1499999999999999</v>
      </c>
      <c r="F120" s="342">
        <v>1.31</v>
      </c>
      <c r="G120" s="342">
        <v>1.31</v>
      </c>
      <c r="H120" s="342">
        <v>1.55</v>
      </c>
      <c r="I120" s="342">
        <v>1.55</v>
      </c>
      <c r="J120" s="342">
        <v>1.85</v>
      </c>
      <c r="K120" s="342">
        <v>1.85</v>
      </c>
    </row>
    <row r="121" spans="1:11" x14ac:dyDescent="0.25">
      <c r="A121" s="341" t="s">
        <v>46</v>
      </c>
      <c r="B121" s="342">
        <v>0.06</v>
      </c>
      <c r="C121" s="342">
        <v>0.06</v>
      </c>
      <c r="D121" s="342">
        <v>7.0000000000000007E-2</v>
      </c>
      <c r="E121" s="342">
        <v>7.0000000000000007E-2</v>
      </c>
      <c r="F121" s="342">
        <v>0.08</v>
      </c>
      <c r="G121" s="342">
        <v>0.08</v>
      </c>
      <c r="H121" s="342">
        <v>0.12</v>
      </c>
      <c r="I121" s="342">
        <v>0.12</v>
      </c>
      <c r="J121" s="342">
        <v>0.17</v>
      </c>
      <c r="K121" s="342">
        <v>0.17</v>
      </c>
    </row>
    <row r="122" spans="1:11" x14ac:dyDescent="0.25">
      <c r="A122" s="341" t="s">
        <v>1193</v>
      </c>
      <c r="B122" s="342">
        <v>0.06</v>
      </c>
      <c r="C122" s="342">
        <v>0.06</v>
      </c>
      <c r="D122" s="342">
        <v>7.0000000000000007E-2</v>
      </c>
      <c r="E122" s="342">
        <v>7.0000000000000007E-2</v>
      </c>
      <c r="F122" s="342">
        <v>0.08</v>
      </c>
      <c r="G122" s="342">
        <v>0.08</v>
      </c>
      <c r="H122" s="342">
        <v>0.12</v>
      </c>
      <c r="I122" s="342">
        <v>0.12</v>
      </c>
      <c r="J122" s="342">
        <v>0.17</v>
      </c>
      <c r="K122" s="342">
        <v>0.17</v>
      </c>
    </row>
    <row r="123" spans="1:11" x14ac:dyDescent="0.25">
      <c r="A123" s="341" t="s">
        <v>1194</v>
      </c>
      <c r="B123" s="343">
        <v>0</v>
      </c>
      <c r="C123" s="343">
        <v>0</v>
      </c>
      <c r="D123" s="343">
        <v>0</v>
      </c>
      <c r="E123" s="343">
        <v>0</v>
      </c>
      <c r="F123" s="343">
        <v>0</v>
      </c>
      <c r="G123" s="343">
        <v>0</v>
      </c>
      <c r="H123" s="343">
        <v>0</v>
      </c>
      <c r="I123" s="343">
        <v>0</v>
      </c>
      <c r="J123" s="343">
        <v>0</v>
      </c>
      <c r="K123" s="343">
        <v>0</v>
      </c>
    </row>
    <row r="124" spans="1:11" x14ac:dyDescent="0.25">
      <c r="A124" s="341" t="s">
        <v>2</v>
      </c>
      <c r="B124" s="342">
        <v>0.73</v>
      </c>
      <c r="C124" s="342">
        <v>0.73</v>
      </c>
      <c r="D124" s="342">
        <v>0.78</v>
      </c>
      <c r="E124" s="342">
        <v>0.78</v>
      </c>
      <c r="F124" s="342">
        <v>0.83</v>
      </c>
      <c r="G124" s="342">
        <v>0.83</v>
      </c>
      <c r="H124" s="342">
        <v>1.03</v>
      </c>
      <c r="I124" s="342">
        <v>1.03</v>
      </c>
      <c r="J124" s="342">
        <v>1.28</v>
      </c>
      <c r="K124" s="342">
        <v>1.28</v>
      </c>
    </row>
    <row r="125" spans="1:11" x14ac:dyDescent="0.25">
      <c r="A125" s="341" t="s">
        <v>0</v>
      </c>
      <c r="B125" s="343">
        <v>0</v>
      </c>
      <c r="C125" s="343">
        <v>0</v>
      </c>
      <c r="D125" s="343">
        <v>0</v>
      </c>
      <c r="E125" s="343">
        <v>0</v>
      </c>
      <c r="F125" s="343">
        <v>0</v>
      </c>
      <c r="G125" s="343">
        <v>0</v>
      </c>
      <c r="H125" s="343">
        <v>0</v>
      </c>
      <c r="I125" s="343">
        <v>0</v>
      </c>
      <c r="J125" s="343">
        <v>0</v>
      </c>
      <c r="K125" s="343">
        <v>0</v>
      </c>
    </row>
    <row r="126" spans="1:11" x14ac:dyDescent="0.25">
      <c r="A126" s="341" t="s">
        <v>1195</v>
      </c>
      <c r="B126" s="343">
        <v>14</v>
      </c>
      <c r="C126" s="343">
        <v>14</v>
      </c>
      <c r="D126" s="343">
        <v>14</v>
      </c>
      <c r="E126" s="343">
        <v>14</v>
      </c>
      <c r="F126" s="343">
        <v>15</v>
      </c>
      <c r="G126" s="343">
        <v>15</v>
      </c>
      <c r="H126" s="343">
        <v>15</v>
      </c>
      <c r="I126" s="343">
        <v>15</v>
      </c>
      <c r="J126" s="343">
        <v>15</v>
      </c>
      <c r="K126" s="343">
        <v>15</v>
      </c>
    </row>
    <row r="127" spans="1:11" x14ac:dyDescent="0.25">
      <c r="A127" s="341" t="s">
        <v>1196</v>
      </c>
      <c r="B127" s="342">
        <v>12.1</v>
      </c>
      <c r="C127" s="342">
        <v>12.1</v>
      </c>
      <c r="D127" s="342">
        <v>12.2</v>
      </c>
      <c r="E127" s="342">
        <v>12.2</v>
      </c>
      <c r="F127" s="342">
        <v>12.2</v>
      </c>
      <c r="G127" s="342">
        <v>12.2</v>
      </c>
      <c r="H127" s="342">
        <v>12.2</v>
      </c>
      <c r="I127" s="342">
        <v>12.2</v>
      </c>
      <c r="J127" s="342">
        <v>12.2</v>
      </c>
      <c r="K127" s="342">
        <v>12.2</v>
      </c>
    </row>
    <row r="128" spans="1:11" x14ac:dyDescent="0.25">
      <c r="A128" s="341" t="s">
        <v>1197</v>
      </c>
      <c r="B128" s="342">
        <v>0.5</v>
      </c>
      <c r="C128" s="342">
        <v>0.5</v>
      </c>
      <c r="D128" s="342">
        <v>0.5</v>
      </c>
      <c r="E128" s="342">
        <v>0.5</v>
      </c>
      <c r="F128" s="342">
        <v>0.5</v>
      </c>
      <c r="G128" s="342">
        <v>0.5</v>
      </c>
      <c r="H128" s="342">
        <v>0.5</v>
      </c>
      <c r="I128" s="342">
        <v>0.5</v>
      </c>
      <c r="J128" s="342">
        <v>0.5</v>
      </c>
      <c r="K128" s="342">
        <v>0.5</v>
      </c>
    </row>
    <row r="129" spans="1:11" x14ac:dyDescent="0.25">
      <c r="A129" s="341" t="s">
        <v>1198</v>
      </c>
      <c r="B129" s="342">
        <v>18.89</v>
      </c>
      <c r="C129" s="342">
        <v>18.89</v>
      </c>
      <c r="D129" s="342">
        <v>18.95</v>
      </c>
      <c r="E129" s="342">
        <v>18.95</v>
      </c>
      <c r="F129" s="342">
        <v>20.11</v>
      </c>
      <c r="G129" s="342">
        <v>20.11</v>
      </c>
      <c r="H129" s="342">
        <v>19.95</v>
      </c>
      <c r="I129" s="342">
        <v>19.95</v>
      </c>
      <c r="J129" s="342">
        <v>19.57</v>
      </c>
      <c r="K129" s="342">
        <v>19.57</v>
      </c>
    </row>
    <row r="130" spans="1:11" x14ac:dyDescent="0.25">
      <c r="A130" s="341" t="s">
        <v>1199</v>
      </c>
      <c r="B130" s="342">
        <v>5.59</v>
      </c>
      <c r="C130" s="342">
        <v>2.93</v>
      </c>
      <c r="D130" s="342">
        <v>5.71</v>
      </c>
      <c r="E130" s="342">
        <v>3.02</v>
      </c>
      <c r="F130" s="342">
        <v>6.07</v>
      </c>
      <c r="G130" s="342">
        <v>3.18</v>
      </c>
      <c r="H130" s="342">
        <v>6.29</v>
      </c>
      <c r="I130" s="342">
        <v>3.42</v>
      </c>
      <c r="J130" s="342">
        <v>6.55</v>
      </c>
      <c r="K130" s="342">
        <v>3.72</v>
      </c>
    </row>
    <row r="131" spans="1:11" x14ac:dyDescent="0.25">
      <c r="A131" s="341" t="s">
        <v>1200</v>
      </c>
      <c r="B131" s="343">
        <v>0</v>
      </c>
      <c r="C131" s="342">
        <v>1.17</v>
      </c>
      <c r="D131" s="343">
        <v>0</v>
      </c>
      <c r="E131" s="342">
        <v>1.17</v>
      </c>
      <c r="F131" s="343">
        <v>0</v>
      </c>
      <c r="G131" s="342">
        <v>1.17</v>
      </c>
      <c r="H131" s="343">
        <v>0</v>
      </c>
      <c r="I131" s="342">
        <v>1.17</v>
      </c>
      <c r="J131" s="343">
        <v>0</v>
      </c>
      <c r="K131" s="342">
        <v>1.17</v>
      </c>
    </row>
    <row r="132" spans="1:11" x14ac:dyDescent="0.25">
      <c r="A132" s="341" t="s">
        <v>1201</v>
      </c>
      <c r="B132" s="342">
        <v>1.17</v>
      </c>
      <c r="C132" s="342">
        <v>1.17</v>
      </c>
      <c r="D132" s="342">
        <v>1.17</v>
      </c>
      <c r="E132" s="342">
        <v>1.17</v>
      </c>
      <c r="F132" s="342">
        <v>1.17</v>
      </c>
      <c r="G132" s="342">
        <v>1.17</v>
      </c>
      <c r="H132" s="342">
        <v>1.17</v>
      </c>
      <c r="I132" s="342">
        <v>1.17</v>
      </c>
      <c r="J132" s="342">
        <v>1.17</v>
      </c>
      <c r="K132" s="342">
        <v>1.17</v>
      </c>
    </row>
    <row r="133" spans="1:11" x14ac:dyDescent="0.25">
      <c r="A133" s="341" t="s">
        <v>1202</v>
      </c>
      <c r="B133" s="342">
        <v>0.77</v>
      </c>
      <c r="C133" s="342">
        <v>0.7</v>
      </c>
      <c r="D133" s="342">
        <v>0.79</v>
      </c>
      <c r="E133" s="342">
        <v>0.72</v>
      </c>
      <c r="F133" s="342">
        <v>0.8</v>
      </c>
      <c r="G133" s="342">
        <v>0.73</v>
      </c>
      <c r="H133" s="342">
        <v>0.83</v>
      </c>
      <c r="I133" s="342">
        <v>0.75</v>
      </c>
      <c r="J133" s="342">
        <v>0.84</v>
      </c>
      <c r="K133" s="342">
        <v>0.77</v>
      </c>
    </row>
    <row r="134" spans="1:11" x14ac:dyDescent="0.25">
      <c r="A134" s="341" t="s">
        <v>1203</v>
      </c>
      <c r="B134" s="342">
        <v>7.53</v>
      </c>
      <c r="C134" s="342">
        <v>5.97</v>
      </c>
      <c r="D134" s="342">
        <v>7.67</v>
      </c>
      <c r="E134" s="342">
        <v>6.08</v>
      </c>
      <c r="F134" s="342">
        <v>8.0399999999999991</v>
      </c>
      <c r="G134" s="342">
        <v>6.25</v>
      </c>
      <c r="H134" s="342">
        <v>8.2899999999999991</v>
      </c>
      <c r="I134" s="342">
        <v>6.51</v>
      </c>
      <c r="J134" s="342">
        <v>8.56</v>
      </c>
      <c r="K134" s="342">
        <v>6.83</v>
      </c>
    </row>
    <row r="135" spans="1:11" x14ac:dyDescent="0.25">
      <c r="A135" s="341" t="s">
        <v>1204</v>
      </c>
      <c r="B135" s="342">
        <v>11.36</v>
      </c>
      <c r="C135" s="342">
        <v>12.92</v>
      </c>
      <c r="D135" s="342">
        <v>11.28</v>
      </c>
      <c r="E135" s="342">
        <v>12.87</v>
      </c>
      <c r="F135" s="342">
        <v>12.07</v>
      </c>
      <c r="G135" s="342">
        <v>13.86</v>
      </c>
      <c r="H135" s="342">
        <v>11.66</v>
      </c>
      <c r="I135" s="342">
        <v>13.44</v>
      </c>
      <c r="J135" s="342">
        <v>11.01</v>
      </c>
      <c r="K135" s="342">
        <v>12.74</v>
      </c>
    </row>
    <row r="136" spans="1:11" x14ac:dyDescent="0.25">
      <c r="A136" s="341" t="s">
        <v>1205</v>
      </c>
      <c r="B136" s="342">
        <v>9.8000000000000007</v>
      </c>
      <c r="C136" s="342">
        <v>8.4</v>
      </c>
      <c r="D136" s="342">
        <v>10.199999999999999</v>
      </c>
      <c r="E136" s="342">
        <v>8.6999999999999993</v>
      </c>
      <c r="F136" s="342">
        <v>10.4</v>
      </c>
      <c r="G136" s="342">
        <v>8.9</v>
      </c>
      <c r="H136" s="343">
        <v>11</v>
      </c>
      <c r="I136" s="342">
        <v>9.4</v>
      </c>
      <c r="J136" s="342">
        <v>11.4</v>
      </c>
      <c r="K136" s="342">
        <v>9.6999999999999993</v>
      </c>
    </row>
    <row r="137" spans="1:11" x14ac:dyDescent="0.25">
      <c r="A137" s="341" t="s">
        <v>1206</v>
      </c>
      <c r="B137" s="343">
        <v>0</v>
      </c>
      <c r="C137" s="343">
        <v>0</v>
      </c>
      <c r="D137" s="343">
        <v>0</v>
      </c>
      <c r="E137" s="343">
        <v>0</v>
      </c>
      <c r="F137" s="343">
        <v>0</v>
      </c>
      <c r="G137" s="343">
        <v>0</v>
      </c>
      <c r="H137" s="343">
        <v>0</v>
      </c>
      <c r="I137" s="343">
        <v>0</v>
      </c>
      <c r="J137" s="343">
        <v>0</v>
      </c>
      <c r="K137" s="343">
        <v>0</v>
      </c>
    </row>
    <row r="138" spans="1:11" x14ac:dyDescent="0.25">
      <c r="A138" s="341" t="s">
        <v>1207</v>
      </c>
      <c r="B138" s="342">
        <v>1.56</v>
      </c>
      <c r="C138" s="342">
        <v>4.5199999999999996</v>
      </c>
      <c r="D138" s="342">
        <v>1.08</v>
      </c>
      <c r="E138" s="342">
        <v>4.17</v>
      </c>
      <c r="F138" s="342">
        <v>1.67</v>
      </c>
      <c r="G138" s="342">
        <v>4.96</v>
      </c>
      <c r="H138" s="342">
        <v>0.66</v>
      </c>
      <c r="I138" s="342">
        <v>4.04</v>
      </c>
      <c r="J138" s="342">
        <v>-0.39</v>
      </c>
      <c r="K138" s="342">
        <v>3.04</v>
      </c>
    </row>
    <row r="139" spans="1:11" x14ac:dyDescent="0.25">
      <c r="A139" s="341" t="s">
        <v>1208</v>
      </c>
      <c r="B139" s="342">
        <v>1.32</v>
      </c>
      <c r="C139" s="342">
        <v>1.32</v>
      </c>
      <c r="D139" s="342">
        <v>1.33</v>
      </c>
      <c r="E139" s="342">
        <v>1.33</v>
      </c>
      <c r="F139" s="342">
        <v>1.41</v>
      </c>
      <c r="G139" s="342">
        <v>1.41</v>
      </c>
      <c r="H139" s="342">
        <v>1.4</v>
      </c>
      <c r="I139" s="342">
        <v>1.4</v>
      </c>
      <c r="J139" s="342">
        <v>1.37</v>
      </c>
      <c r="K139" s="342">
        <v>1.37</v>
      </c>
    </row>
    <row r="140" spans="1:11" x14ac:dyDescent="0.25">
      <c r="A140" s="341" t="s">
        <v>1209</v>
      </c>
      <c r="B140" s="342">
        <v>0.7</v>
      </c>
      <c r="C140" s="342">
        <v>0.2</v>
      </c>
      <c r="D140" s="342">
        <v>0.7</v>
      </c>
      <c r="E140" s="342">
        <v>0.2</v>
      </c>
      <c r="F140" s="342">
        <v>0.7</v>
      </c>
      <c r="G140" s="342">
        <v>0.2</v>
      </c>
      <c r="H140" s="342">
        <v>0.7</v>
      </c>
      <c r="I140" s="342">
        <v>0.2</v>
      </c>
      <c r="J140" s="342">
        <v>0.7</v>
      </c>
      <c r="K140" s="342">
        <v>0.2</v>
      </c>
    </row>
    <row r="141" spans="1:11" x14ac:dyDescent="0.25">
      <c r="A141" s="341" t="s">
        <v>1210</v>
      </c>
      <c r="B141" s="342">
        <v>2.02</v>
      </c>
      <c r="C141" s="342">
        <v>1.52</v>
      </c>
      <c r="D141" s="342">
        <v>2.0299999999999998</v>
      </c>
      <c r="E141" s="342">
        <v>1.53</v>
      </c>
      <c r="F141" s="342">
        <v>2.11</v>
      </c>
      <c r="G141" s="342">
        <v>1.61</v>
      </c>
      <c r="H141" s="342">
        <v>2.1</v>
      </c>
      <c r="I141" s="342">
        <v>1.6</v>
      </c>
      <c r="J141" s="342">
        <v>2.0699999999999998</v>
      </c>
      <c r="K141" s="342">
        <v>1.57</v>
      </c>
    </row>
    <row r="142" spans="1:11" x14ac:dyDescent="0.25">
      <c r="A142" s="341" t="s">
        <v>1211</v>
      </c>
      <c r="B142" s="342">
        <v>6.5</v>
      </c>
      <c r="C142" s="342">
        <v>6.5</v>
      </c>
      <c r="D142" s="342">
        <v>6.5</v>
      </c>
      <c r="E142" s="342">
        <v>6.5</v>
      </c>
      <c r="F142" s="342">
        <v>6.5</v>
      </c>
      <c r="G142" s="342">
        <v>6.5</v>
      </c>
      <c r="H142" s="343">
        <v>9</v>
      </c>
      <c r="I142" s="343">
        <v>9</v>
      </c>
      <c r="J142" s="343">
        <v>9</v>
      </c>
      <c r="K142" s="343">
        <v>9</v>
      </c>
    </row>
    <row r="143" spans="1:11" x14ac:dyDescent="0.25">
      <c r="A143" s="341" t="s">
        <v>1212</v>
      </c>
      <c r="B143" s="342">
        <v>6.5</v>
      </c>
      <c r="C143" s="342">
        <v>6.5</v>
      </c>
      <c r="D143" s="342">
        <v>6.5</v>
      </c>
      <c r="E143" s="342">
        <v>6.5</v>
      </c>
      <c r="F143" s="342">
        <v>6.5</v>
      </c>
      <c r="G143" s="342">
        <v>6.5</v>
      </c>
      <c r="H143" s="343">
        <v>10</v>
      </c>
      <c r="I143" s="343">
        <v>10</v>
      </c>
      <c r="J143" s="343">
        <v>10</v>
      </c>
      <c r="K143" s="343">
        <v>10</v>
      </c>
    </row>
    <row r="150" spans="1:11" ht="15.75" x14ac:dyDescent="0.25">
      <c r="A150" s="344" t="s">
        <v>1214</v>
      </c>
      <c r="B150" s="344"/>
      <c r="C150" s="344"/>
      <c r="D150" s="344"/>
      <c r="E150" s="344"/>
      <c r="F150" s="344"/>
      <c r="G150" s="344"/>
      <c r="H150" s="344"/>
      <c r="I150" s="344"/>
      <c r="J150" s="344"/>
      <c r="K150" s="344"/>
    </row>
    <row r="151" spans="1:11" x14ac:dyDescent="0.25">
      <c r="A151" s="331"/>
      <c r="B151" s="331"/>
      <c r="C151" s="331"/>
      <c r="D151" s="331"/>
      <c r="E151" s="331"/>
      <c r="F151" s="331"/>
      <c r="G151" s="331"/>
      <c r="H151" s="331"/>
      <c r="I151" s="331"/>
      <c r="J151" s="331"/>
      <c r="K151" s="331"/>
    </row>
    <row r="152" spans="1:11" x14ac:dyDescent="0.25">
      <c r="A152" s="345" t="s">
        <v>1165</v>
      </c>
      <c r="B152" s="346" t="s">
        <v>1217</v>
      </c>
      <c r="C152" s="331"/>
      <c r="D152" s="331"/>
      <c r="E152" s="331"/>
      <c r="F152" s="331"/>
      <c r="G152" s="331"/>
      <c r="H152" s="331"/>
      <c r="I152" s="331"/>
      <c r="J152" s="331"/>
      <c r="K152" s="331"/>
    </row>
    <row r="153" spans="1:11" x14ac:dyDescent="0.25">
      <c r="A153" s="345" t="s">
        <v>1167</v>
      </c>
      <c r="B153" s="346">
        <v>100</v>
      </c>
      <c r="C153" s="331"/>
      <c r="D153" s="331"/>
      <c r="E153" s="331"/>
      <c r="F153" s="331"/>
      <c r="G153" s="331"/>
      <c r="H153" s="331"/>
      <c r="I153" s="331"/>
      <c r="J153" s="331"/>
      <c r="K153" s="331"/>
    </row>
    <row r="154" spans="1:11" x14ac:dyDescent="0.25">
      <c r="A154" s="345" t="s">
        <v>1168</v>
      </c>
      <c r="B154" s="346" t="s">
        <v>1169</v>
      </c>
      <c r="C154" s="331"/>
      <c r="D154" s="331"/>
      <c r="E154" s="331"/>
      <c r="F154" s="331"/>
      <c r="G154" s="331"/>
      <c r="H154" s="331"/>
      <c r="I154" s="331"/>
      <c r="J154" s="331"/>
      <c r="K154" s="331"/>
    </row>
    <row r="155" spans="1:11" x14ac:dyDescent="0.25">
      <c r="A155" s="345" t="s">
        <v>1170</v>
      </c>
      <c r="B155" s="346" t="s">
        <v>1220</v>
      </c>
      <c r="C155" s="331"/>
      <c r="D155" s="331"/>
      <c r="E155" s="331"/>
      <c r="F155" s="331"/>
      <c r="G155" s="331"/>
      <c r="H155" s="331"/>
      <c r="I155" s="331"/>
      <c r="J155" s="331"/>
      <c r="K155" s="331"/>
    </row>
    <row r="156" spans="1:11" x14ac:dyDescent="0.25">
      <c r="A156" s="345" t="s">
        <v>1172</v>
      </c>
      <c r="B156" s="346" t="s">
        <v>1221</v>
      </c>
      <c r="C156" s="331"/>
      <c r="D156" s="331"/>
      <c r="E156" s="331"/>
      <c r="F156" s="331"/>
      <c r="G156" s="331"/>
      <c r="H156" s="331"/>
      <c r="I156" s="331"/>
      <c r="J156" s="331"/>
      <c r="K156" s="331"/>
    </row>
    <row r="157" spans="1:11" x14ac:dyDescent="0.25">
      <c r="A157" s="331"/>
      <c r="B157" s="331"/>
      <c r="C157" s="331"/>
      <c r="D157" s="331"/>
      <c r="E157" s="331"/>
      <c r="F157" s="331"/>
      <c r="G157" s="331"/>
      <c r="H157" s="331"/>
      <c r="I157" s="331"/>
      <c r="J157" s="331"/>
      <c r="K157" s="331"/>
    </row>
    <row r="158" spans="1:11" x14ac:dyDescent="0.25">
      <c r="A158" s="331"/>
      <c r="B158" s="331"/>
      <c r="C158" s="331"/>
      <c r="D158" s="331"/>
      <c r="E158" s="331"/>
      <c r="F158" s="331"/>
      <c r="G158" s="331"/>
      <c r="H158" s="331"/>
      <c r="I158" s="331"/>
      <c r="J158" s="331"/>
      <c r="K158" s="331"/>
    </row>
    <row r="159" spans="1:11" x14ac:dyDescent="0.25">
      <c r="A159" s="347" t="s">
        <v>1174</v>
      </c>
      <c r="B159" s="347"/>
      <c r="C159" s="347"/>
      <c r="D159" s="347"/>
      <c r="E159" s="347"/>
      <c r="F159" s="347"/>
      <c r="G159" s="347"/>
      <c r="H159" s="347"/>
      <c r="I159" s="347"/>
      <c r="J159" s="347"/>
      <c r="K159" s="347"/>
    </row>
    <row r="160" spans="1:11" x14ac:dyDescent="0.25">
      <c r="A160" s="331"/>
      <c r="B160" s="331"/>
      <c r="C160" s="331"/>
      <c r="D160" s="331"/>
      <c r="E160" s="331"/>
      <c r="F160" s="331"/>
      <c r="G160" s="331"/>
      <c r="H160" s="331"/>
      <c r="I160" s="331"/>
      <c r="J160" s="331"/>
      <c r="K160" s="331"/>
    </row>
    <row r="161" spans="1:11" x14ac:dyDescent="0.25">
      <c r="A161" s="348"/>
      <c r="B161" s="348">
        <v>2013</v>
      </c>
      <c r="C161" s="348"/>
      <c r="D161" s="348">
        <v>2015</v>
      </c>
      <c r="E161" s="348"/>
      <c r="F161" s="348">
        <v>2016</v>
      </c>
      <c r="G161" s="348"/>
      <c r="H161" s="348">
        <v>2020</v>
      </c>
      <c r="I161" s="348"/>
      <c r="J161" s="331"/>
      <c r="K161" s="331"/>
    </row>
    <row r="162" spans="1:11" x14ac:dyDescent="0.25">
      <c r="A162" s="348" t="s">
        <v>1175</v>
      </c>
      <c r="B162" s="348" t="s">
        <v>1176</v>
      </c>
      <c r="C162" s="348" t="s">
        <v>1177</v>
      </c>
      <c r="D162" s="348" t="s">
        <v>1178</v>
      </c>
      <c r="E162" s="348" t="s">
        <v>1179</v>
      </c>
      <c r="F162" s="348" t="s">
        <v>1180</v>
      </c>
      <c r="G162" s="348" t="s">
        <v>1181</v>
      </c>
      <c r="H162" s="348" t="s">
        <v>1182</v>
      </c>
      <c r="I162" s="348" t="s">
        <v>1183</v>
      </c>
      <c r="J162" s="331"/>
      <c r="K162" s="331"/>
    </row>
    <row r="163" spans="1:11" x14ac:dyDescent="0.25">
      <c r="A163" s="341" t="s">
        <v>1186</v>
      </c>
      <c r="B163" s="342">
        <v>3.2</v>
      </c>
      <c r="C163" s="342">
        <v>3.2</v>
      </c>
      <c r="D163" s="342">
        <v>3.2</v>
      </c>
      <c r="E163" s="342">
        <v>3.2</v>
      </c>
      <c r="F163" s="342">
        <v>3.2</v>
      </c>
      <c r="G163" s="342">
        <v>3.2</v>
      </c>
      <c r="H163" s="342">
        <v>2.8</v>
      </c>
      <c r="I163" s="342">
        <v>2.8</v>
      </c>
      <c r="J163" s="265"/>
      <c r="K163" s="265"/>
    </row>
    <row r="164" spans="1:11" x14ac:dyDescent="0.25">
      <c r="A164" s="341" t="s">
        <v>1187</v>
      </c>
      <c r="B164" s="342">
        <v>0.1</v>
      </c>
      <c r="C164" s="342">
        <v>0.1</v>
      </c>
      <c r="D164" s="342">
        <v>0.1</v>
      </c>
      <c r="E164" s="342">
        <v>0.1</v>
      </c>
      <c r="F164" s="342">
        <v>0.1</v>
      </c>
      <c r="G164" s="342">
        <v>0.1</v>
      </c>
      <c r="H164" s="342">
        <v>0.1</v>
      </c>
      <c r="I164" s="342">
        <v>0.1</v>
      </c>
      <c r="J164" s="265"/>
      <c r="K164" s="265"/>
    </row>
    <row r="165" spans="1:11" x14ac:dyDescent="0.25">
      <c r="A165" s="341" t="s">
        <v>1188</v>
      </c>
      <c r="B165" s="343">
        <v>0</v>
      </c>
      <c r="C165" s="343">
        <v>0</v>
      </c>
      <c r="D165" s="343">
        <v>0</v>
      </c>
      <c r="E165" s="343">
        <v>0</v>
      </c>
      <c r="F165" s="343">
        <v>0</v>
      </c>
      <c r="G165" s="343">
        <v>0</v>
      </c>
      <c r="H165" s="343">
        <v>0</v>
      </c>
      <c r="I165" s="343">
        <v>0</v>
      </c>
      <c r="J165" s="265"/>
      <c r="K165" s="265"/>
    </row>
    <row r="166" spans="1:11" x14ac:dyDescent="0.25">
      <c r="A166" s="341" t="s">
        <v>1189</v>
      </c>
      <c r="B166" s="343">
        <v>0</v>
      </c>
      <c r="C166" s="343">
        <v>0</v>
      </c>
      <c r="D166" s="343">
        <v>0</v>
      </c>
      <c r="E166" s="343">
        <v>0</v>
      </c>
      <c r="F166" s="343">
        <v>0</v>
      </c>
      <c r="G166" s="343">
        <v>0</v>
      </c>
      <c r="H166" s="343">
        <v>0</v>
      </c>
      <c r="I166" s="343">
        <v>0</v>
      </c>
      <c r="J166" s="265"/>
      <c r="K166" s="265"/>
    </row>
    <row r="167" spans="1:11" x14ac:dyDescent="0.25">
      <c r="A167" s="341" t="s">
        <v>391</v>
      </c>
      <c r="B167" s="342">
        <v>0.1</v>
      </c>
      <c r="C167" s="342">
        <v>0.1</v>
      </c>
      <c r="D167" s="342">
        <v>0.1</v>
      </c>
      <c r="E167" s="342">
        <v>0.1</v>
      </c>
      <c r="F167" s="342">
        <v>0.1</v>
      </c>
      <c r="G167" s="342">
        <v>0.1</v>
      </c>
      <c r="H167" s="342">
        <v>0.1</v>
      </c>
      <c r="I167" s="342">
        <v>0.1</v>
      </c>
      <c r="J167" s="265"/>
      <c r="K167" s="265"/>
    </row>
    <row r="168" spans="1:11" x14ac:dyDescent="0.25">
      <c r="A168" s="341" t="s">
        <v>1190</v>
      </c>
      <c r="B168" s="343">
        <v>0</v>
      </c>
      <c r="C168" s="343">
        <v>0</v>
      </c>
      <c r="D168" s="343">
        <v>0</v>
      </c>
      <c r="E168" s="343">
        <v>0</v>
      </c>
      <c r="F168" s="343">
        <v>0</v>
      </c>
      <c r="G168" s="343">
        <v>0</v>
      </c>
      <c r="H168" s="343">
        <v>0</v>
      </c>
      <c r="I168" s="343">
        <v>0</v>
      </c>
      <c r="J168" s="265"/>
      <c r="K168" s="265"/>
    </row>
    <row r="169" spans="1:11" x14ac:dyDescent="0.25">
      <c r="A169" s="341" t="s">
        <v>1191</v>
      </c>
      <c r="B169" s="343">
        <v>0</v>
      </c>
      <c r="C169" s="343">
        <v>0</v>
      </c>
      <c r="D169" s="343">
        <v>0</v>
      </c>
      <c r="E169" s="343">
        <v>0</v>
      </c>
      <c r="F169" s="343">
        <v>0</v>
      </c>
      <c r="G169" s="343">
        <v>0</v>
      </c>
      <c r="H169" s="343">
        <v>0</v>
      </c>
      <c r="I169" s="343">
        <v>0</v>
      </c>
      <c r="J169" s="265"/>
      <c r="K169" s="265"/>
    </row>
    <row r="170" spans="1:11" ht="25.5" x14ac:dyDescent="0.25">
      <c r="A170" s="341" t="s">
        <v>1192</v>
      </c>
      <c r="B170" s="342">
        <v>0.3</v>
      </c>
      <c r="C170" s="342">
        <v>0.3</v>
      </c>
      <c r="D170" s="342">
        <v>0.3</v>
      </c>
      <c r="E170" s="342">
        <v>0.3</v>
      </c>
      <c r="F170" s="342">
        <v>0.4</v>
      </c>
      <c r="G170" s="342">
        <v>0.4</v>
      </c>
      <c r="H170" s="342">
        <v>0.4</v>
      </c>
      <c r="I170" s="342">
        <v>0.4</v>
      </c>
      <c r="J170" s="265"/>
      <c r="K170" s="265"/>
    </row>
    <row r="171" spans="1:11" x14ac:dyDescent="0.25">
      <c r="A171" s="341" t="s">
        <v>46</v>
      </c>
      <c r="B171" s="343">
        <v>0</v>
      </c>
      <c r="C171" s="343">
        <v>0</v>
      </c>
      <c r="D171" s="343">
        <v>0</v>
      </c>
      <c r="E171" s="343">
        <v>0</v>
      </c>
      <c r="F171" s="343">
        <v>0</v>
      </c>
      <c r="G171" s="343">
        <v>0</v>
      </c>
      <c r="H171" s="343">
        <v>0</v>
      </c>
      <c r="I171" s="343">
        <v>0</v>
      </c>
      <c r="J171" s="265"/>
      <c r="K171" s="265"/>
    </row>
    <row r="172" spans="1:11" x14ac:dyDescent="0.25">
      <c r="A172" s="341" t="s">
        <v>1193</v>
      </c>
      <c r="B172" s="343">
        <v>0</v>
      </c>
      <c r="C172" s="343">
        <v>0</v>
      </c>
      <c r="D172" s="343">
        <v>0</v>
      </c>
      <c r="E172" s="343">
        <v>0</v>
      </c>
      <c r="F172" s="343">
        <v>0</v>
      </c>
      <c r="G172" s="343">
        <v>0</v>
      </c>
      <c r="H172" s="343">
        <v>0</v>
      </c>
      <c r="I172" s="343">
        <v>0</v>
      </c>
      <c r="J172" s="265"/>
      <c r="K172" s="265"/>
    </row>
    <row r="173" spans="1:11" x14ac:dyDescent="0.25">
      <c r="A173" s="341" t="s">
        <v>1194</v>
      </c>
      <c r="B173" s="343">
        <v>0</v>
      </c>
      <c r="C173" s="343">
        <v>0</v>
      </c>
      <c r="D173" s="343">
        <v>0</v>
      </c>
      <c r="E173" s="343">
        <v>0</v>
      </c>
      <c r="F173" s="343">
        <v>0</v>
      </c>
      <c r="G173" s="343">
        <v>0</v>
      </c>
      <c r="H173" s="343">
        <v>0</v>
      </c>
      <c r="I173" s="343">
        <v>0</v>
      </c>
      <c r="J173" s="265"/>
      <c r="K173" s="265"/>
    </row>
    <row r="174" spans="1:11" x14ac:dyDescent="0.25">
      <c r="A174" s="341" t="s">
        <v>2</v>
      </c>
      <c r="B174" s="343">
        <v>0</v>
      </c>
      <c r="C174" s="343">
        <v>0</v>
      </c>
      <c r="D174" s="343">
        <v>0</v>
      </c>
      <c r="E174" s="343">
        <v>0</v>
      </c>
      <c r="F174" s="343">
        <v>0</v>
      </c>
      <c r="G174" s="343">
        <v>0</v>
      </c>
      <c r="H174" s="343">
        <v>0</v>
      </c>
      <c r="I174" s="343">
        <v>0</v>
      </c>
      <c r="J174" s="265"/>
      <c r="K174" s="265"/>
    </row>
    <row r="175" spans="1:11" x14ac:dyDescent="0.25">
      <c r="A175" s="341" t="s">
        <v>0</v>
      </c>
      <c r="B175" s="343">
        <v>0</v>
      </c>
      <c r="C175" s="343">
        <v>0</v>
      </c>
      <c r="D175" s="343">
        <v>0</v>
      </c>
      <c r="E175" s="343">
        <v>0</v>
      </c>
      <c r="F175" s="343">
        <v>0</v>
      </c>
      <c r="G175" s="343">
        <v>0</v>
      </c>
      <c r="H175" s="343">
        <v>0</v>
      </c>
      <c r="I175" s="343">
        <v>0</v>
      </c>
      <c r="J175" s="265"/>
      <c r="K175" s="265"/>
    </row>
    <row r="176" spans="1:11" x14ac:dyDescent="0.25">
      <c r="A176" s="341" t="s">
        <v>1195</v>
      </c>
      <c r="B176" s="343">
        <v>14</v>
      </c>
      <c r="C176" s="343">
        <v>14</v>
      </c>
      <c r="D176" s="343">
        <v>14</v>
      </c>
      <c r="E176" s="343">
        <v>14</v>
      </c>
      <c r="F176" s="343">
        <v>15</v>
      </c>
      <c r="G176" s="343">
        <v>15</v>
      </c>
      <c r="H176" s="343">
        <v>15</v>
      </c>
      <c r="I176" s="343">
        <v>15</v>
      </c>
      <c r="J176" s="265"/>
      <c r="K176" s="265"/>
    </row>
    <row r="177" spans="1:11" x14ac:dyDescent="0.25">
      <c r="A177" s="341" t="s">
        <v>1196</v>
      </c>
      <c r="B177" s="342">
        <v>13.3</v>
      </c>
      <c r="C177" s="342">
        <v>13.3</v>
      </c>
      <c r="D177" s="342">
        <v>13.3</v>
      </c>
      <c r="E177" s="342">
        <v>13.3</v>
      </c>
      <c r="F177" s="342">
        <v>13.3</v>
      </c>
      <c r="G177" s="342">
        <v>13.3</v>
      </c>
      <c r="H177" s="342">
        <v>13.3</v>
      </c>
      <c r="I177" s="342">
        <v>13.3</v>
      </c>
      <c r="J177" s="265"/>
      <c r="K177" s="265"/>
    </row>
    <row r="178" spans="1:11" x14ac:dyDescent="0.25">
      <c r="A178" s="341" t="s">
        <v>1197</v>
      </c>
      <c r="B178" s="342">
        <v>0.5</v>
      </c>
      <c r="C178" s="342">
        <v>0.5</v>
      </c>
      <c r="D178" s="342">
        <v>0.5</v>
      </c>
      <c r="E178" s="342">
        <v>0.5</v>
      </c>
      <c r="F178" s="342">
        <v>0.5</v>
      </c>
      <c r="G178" s="342">
        <v>0.5</v>
      </c>
      <c r="H178" s="342">
        <v>0.5</v>
      </c>
      <c r="I178" s="342">
        <v>0.5</v>
      </c>
      <c r="J178" s="265"/>
      <c r="K178" s="265"/>
    </row>
    <row r="179" spans="1:11" x14ac:dyDescent="0.25">
      <c r="A179" s="341" t="s">
        <v>1198</v>
      </c>
      <c r="B179" s="342">
        <v>18.100000000000001</v>
      </c>
      <c r="C179" s="342">
        <v>18.100000000000001</v>
      </c>
      <c r="D179" s="342">
        <v>18.100000000000001</v>
      </c>
      <c r="E179" s="342">
        <v>18.100000000000001</v>
      </c>
      <c r="F179" s="342">
        <v>19.2</v>
      </c>
      <c r="G179" s="342">
        <v>19.2</v>
      </c>
      <c r="H179" s="342">
        <v>18.8</v>
      </c>
      <c r="I179" s="342">
        <v>18.8</v>
      </c>
      <c r="J179" s="265"/>
      <c r="K179" s="265"/>
    </row>
    <row r="180" spans="1:11" x14ac:dyDescent="0.25">
      <c r="A180" s="341" t="s">
        <v>1199</v>
      </c>
      <c r="B180" s="342">
        <v>4.7</v>
      </c>
      <c r="C180" s="342">
        <v>4.7</v>
      </c>
      <c r="D180" s="342">
        <v>4.7</v>
      </c>
      <c r="E180" s="342">
        <v>2.1</v>
      </c>
      <c r="F180" s="343">
        <v>5</v>
      </c>
      <c r="G180" s="342">
        <v>2.2000000000000002</v>
      </c>
      <c r="H180" s="343">
        <v>5</v>
      </c>
      <c r="I180" s="342">
        <v>2.2000000000000002</v>
      </c>
      <c r="J180" s="265"/>
      <c r="K180" s="265"/>
    </row>
    <row r="181" spans="1:11" x14ac:dyDescent="0.25">
      <c r="A181" s="341" t="s">
        <v>1200</v>
      </c>
      <c r="B181" s="343">
        <v>0</v>
      </c>
      <c r="C181" s="343">
        <v>1</v>
      </c>
      <c r="D181" s="343">
        <v>0</v>
      </c>
      <c r="E181" s="343">
        <v>1</v>
      </c>
      <c r="F181" s="343">
        <v>0</v>
      </c>
      <c r="G181" s="343">
        <v>1</v>
      </c>
      <c r="H181" s="343">
        <v>0</v>
      </c>
      <c r="I181" s="343">
        <v>1</v>
      </c>
      <c r="J181" s="265"/>
      <c r="K181" s="265"/>
    </row>
    <row r="182" spans="1:11" x14ac:dyDescent="0.25">
      <c r="A182" s="341" t="s">
        <v>1201</v>
      </c>
      <c r="B182" s="342">
        <v>1.2</v>
      </c>
      <c r="C182" s="342">
        <v>1.2</v>
      </c>
      <c r="D182" s="342">
        <v>1.2</v>
      </c>
      <c r="E182" s="342">
        <v>1.2</v>
      </c>
      <c r="F182" s="342">
        <v>1.2</v>
      </c>
      <c r="G182" s="342">
        <v>1.2</v>
      </c>
      <c r="H182" s="342">
        <v>1.2</v>
      </c>
      <c r="I182" s="342">
        <v>1.2</v>
      </c>
      <c r="J182" s="265"/>
      <c r="K182" s="265"/>
    </row>
    <row r="183" spans="1:11" x14ac:dyDescent="0.25">
      <c r="A183" s="341" t="s">
        <v>1202</v>
      </c>
      <c r="B183" s="343">
        <v>1</v>
      </c>
      <c r="C183" s="343">
        <v>1</v>
      </c>
      <c r="D183" s="343">
        <v>1</v>
      </c>
      <c r="E183" s="343">
        <v>1</v>
      </c>
      <c r="F183" s="343">
        <v>1</v>
      </c>
      <c r="G183" s="343">
        <v>1</v>
      </c>
      <c r="H183" s="343">
        <v>1</v>
      </c>
      <c r="I183" s="343">
        <v>1</v>
      </c>
      <c r="J183" s="265"/>
      <c r="K183" s="265"/>
    </row>
    <row r="184" spans="1:11" x14ac:dyDescent="0.25">
      <c r="A184" s="341" t="s">
        <v>1203</v>
      </c>
      <c r="B184" s="342">
        <v>6.9</v>
      </c>
      <c r="C184" s="342">
        <v>7.9</v>
      </c>
      <c r="D184" s="342">
        <v>6.9</v>
      </c>
      <c r="E184" s="342">
        <v>5.3</v>
      </c>
      <c r="F184" s="342">
        <v>7.2</v>
      </c>
      <c r="G184" s="342">
        <v>5.4</v>
      </c>
      <c r="H184" s="342">
        <v>7.2</v>
      </c>
      <c r="I184" s="342">
        <v>5.4</v>
      </c>
      <c r="J184" s="265"/>
      <c r="K184" s="265"/>
    </row>
    <row r="185" spans="1:11" x14ac:dyDescent="0.25">
      <c r="A185" s="341" t="s">
        <v>1204</v>
      </c>
      <c r="B185" s="342">
        <v>11.2</v>
      </c>
      <c r="C185" s="342">
        <v>10.199999999999999</v>
      </c>
      <c r="D185" s="342">
        <v>11.2</v>
      </c>
      <c r="E185" s="342">
        <v>12.8</v>
      </c>
      <c r="F185" s="343">
        <v>12</v>
      </c>
      <c r="G185" s="342">
        <v>13.8</v>
      </c>
      <c r="H185" s="342">
        <v>11.6</v>
      </c>
      <c r="I185" s="342">
        <v>13.4</v>
      </c>
      <c r="J185" s="265"/>
      <c r="K185" s="265"/>
    </row>
    <row r="186" spans="1:11" x14ac:dyDescent="0.25">
      <c r="A186" s="341" t="s">
        <v>1205</v>
      </c>
      <c r="B186" s="342">
        <v>9.8000000000000007</v>
      </c>
      <c r="C186" s="342">
        <v>8.4</v>
      </c>
      <c r="D186" s="342">
        <v>10.199999999999999</v>
      </c>
      <c r="E186" s="342">
        <v>8.6999999999999993</v>
      </c>
      <c r="F186" s="342">
        <v>10.4</v>
      </c>
      <c r="G186" s="342">
        <v>8.9</v>
      </c>
      <c r="H186" s="343">
        <v>11</v>
      </c>
      <c r="I186" s="342">
        <v>9.4</v>
      </c>
      <c r="J186" s="265"/>
      <c r="K186" s="265"/>
    </row>
    <row r="187" spans="1:11" x14ac:dyDescent="0.25">
      <c r="A187" s="341" t="s">
        <v>1206</v>
      </c>
      <c r="B187" s="343">
        <v>0</v>
      </c>
      <c r="C187" s="343">
        <v>0</v>
      </c>
      <c r="D187" s="343">
        <v>0</v>
      </c>
      <c r="E187" s="343">
        <v>0</v>
      </c>
      <c r="F187" s="343">
        <v>0</v>
      </c>
      <c r="G187" s="343">
        <v>0</v>
      </c>
      <c r="H187" s="343">
        <v>0</v>
      </c>
      <c r="I187" s="343">
        <v>0</v>
      </c>
      <c r="J187" s="265"/>
      <c r="K187" s="265"/>
    </row>
    <row r="188" spans="1:11" x14ac:dyDescent="0.25">
      <c r="A188" s="341" t="s">
        <v>1207</v>
      </c>
      <c r="B188" s="342">
        <v>1.4</v>
      </c>
      <c r="C188" s="342">
        <v>1.8</v>
      </c>
      <c r="D188" s="343">
        <v>1</v>
      </c>
      <c r="E188" s="342">
        <v>4.0999999999999996</v>
      </c>
      <c r="F188" s="342">
        <v>1.6</v>
      </c>
      <c r="G188" s="342">
        <v>4.9000000000000004</v>
      </c>
      <c r="H188" s="342">
        <v>0.6</v>
      </c>
      <c r="I188" s="343">
        <v>4</v>
      </c>
      <c r="J188" s="265"/>
      <c r="K188" s="265"/>
    </row>
    <row r="189" spans="1:11" x14ac:dyDescent="0.25">
      <c r="A189" s="341" t="s">
        <v>1208</v>
      </c>
      <c r="B189" s="342">
        <v>1.3</v>
      </c>
      <c r="C189" s="342">
        <v>1.3</v>
      </c>
      <c r="D189" s="342">
        <v>1.3</v>
      </c>
      <c r="E189" s="342">
        <v>1.3</v>
      </c>
      <c r="F189" s="342">
        <v>1.3</v>
      </c>
      <c r="G189" s="342">
        <v>1.3</v>
      </c>
      <c r="H189" s="342">
        <v>1.3</v>
      </c>
      <c r="I189" s="342">
        <v>1.3</v>
      </c>
      <c r="J189" s="265"/>
      <c r="K189" s="265"/>
    </row>
    <row r="190" spans="1:11" x14ac:dyDescent="0.25">
      <c r="A190" s="341" t="s">
        <v>1209</v>
      </c>
      <c r="B190" s="342">
        <v>0.7</v>
      </c>
      <c r="C190" s="342">
        <v>0.2</v>
      </c>
      <c r="D190" s="342">
        <v>0.7</v>
      </c>
      <c r="E190" s="342">
        <v>0.2</v>
      </c>
      <c r="F190" s="342">
        <v>0.7</v>
      </c>
      <c r="G190" s="342">
        <v>0.2</v>
      </c>
      <c r="H190" s="342">
        <v>0.7</v>
      </c>
      <c r="I190" s="342">
        <v>0.2</v>
      </c>
      <c r="J190" s="265"/>
      <c r="K190" s="265"/>
    </row>
    <row r="191" spans="1:11" x14ac:dyDescent="0.25">
      <c r="A191" s="341" t="s">
        <v>1210</v>
      </c>
      <c r="B191" s="343">
        <v>2</v>
      </c>
      <c r="C191" s="342">
        <v>1.5</v>
      </c>
      <c r="D191" s="343">
        <v>2</v>
      </c>
      <c r="E191" s="342">
        <v>1.5</v>
      </c>
      <c r="F191" s="343">
        <v>2</v>
      </c>
      <c r="G191" s="342">
        <v>1.5</v>
      </c>
      <c r="H191" s="343">
        <v>2</v>
      </c>
      <c r="I191" s="342">
        <v>1.5</v>
      </c>
      <c r="J191" s="265"/>
      <c r="K191" s="265"/>
    </row>
    <row r="192" spans="1:11" x14ac:dyDescent="0.25">
      <c r="A192" s="341" t="s">
        <v>1211</v>
      </c>
      <c r="B192" s="342">
        <v>6.5</v>
      </c>
      <c r="C192" s="342">
        <v>6.5</v>
      </c>
      <c r="D192" s="342">
        <v>6.5</v>
      </c>
      <c r="E192" s="342">
        <v>6.5</v>
      </c>
      <c r="F192" s="342">
        <v>6.5</v>
      </c>
      <c r="G192" s="342">
        <v>6.5</v>
      </c>
      <c r="H192" s="343">
        <v>9</v>
      </c>
      <c r="I192" s="343">
        <v>9</v>
      </c>
      <c r="J192" s="265"/>
      <c r="K192" s="265"/>
    </row>
    <row r="193" spans="1:11" x14ac:dyDescent="0.25">
      <c r="A193" s="341" t="s">
        <v>1212</v>
      </c>
      <c r="B193" s="342">
        <v>6.5</v>
      </c>
      <c r="C193" s="342">
        <v>6.5</v>
      </c>
      <c r="D193" s="342">
        <v>6.5</v>
      </c>
      <c r="E193" s="342">
        <v>6.5</v>
      </c>
      <c r="F193" s="342">
        <v>6.5</v>
      </c>
      <c r="G193" s="342">
        <v>6.5</v>
      </c>
      <c r="H193" s="343">
        <v>10</v>
      </c>
      <c r="I193" s="343">
        <v>10</v>
      </c>
      <c r="J193" s="265"/>
      <c r="K193" s="265"/>
    </row>
  </sheetData>
  <mergeCells count="2">
    <mergeCell ref="A72:G95"/>
    <mergeCell ref="B2:F2"/>
  </mergeCell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3"/>
  <sheetViews>
    <sheetView topLeftCell="A28" workbookViewId="0">
      <selection activeCell="A41" sqref="A41"/>
    </sheetView>
  </sheetViews>
  <sheetFormatPr baseColWidth="10" defaultRowHeight="15" x14ac:dyDescent="0.25"/>
  <cols>
    <col min="1" max="1" width="48.28515625" customWidth="1"/>
  </cols>
  <sheetData>
    <row r="1" spans="1:13" s="265" customFormat="1" x14ac:dyDescent="0.25"/>
    <row r="2" spans="1:13" s="265" customFormat="1" x14ac:dyDescent="0.25">
      <c r="B2" s="506" t="s">
        <v>987</v>
      </c>
      <c r="C2" s="507"/>
      <c r="D2" s="507"/>
      <c r="E2" s="507"/>
      <c r="F2" s="508"/>
      <c r="G2" s="266"/>
      <c r="H2" s="266"/>
      <c r="I2" s="266"/>
      <c r="J2" s="266"/>
      <c r="K2" s="266"/>
      <c r="L2" s="266"/>
      <c r="M2" s="266"/>
    </row>
    <row r="3" spans="1:13" s="265" customFormat="1" x14ac:dyDescent="0.25">
      <c r="B3" s="336">
        <v>2013</v>
      </c>
      <c r="C3" s="336">
        <v>2013</v>
      </c>
      <c r="D3" s="336">
        <v>2014</v>
      </c>
      <c r="E3" s="336">
        <v>2013</v>
      </c>
      <c r="F3" s="336">
        <v>2014</v>
      </c>
      <c r="G3" s="266"/>
      <c r="H3" s="266"/>
      <c r="I3" s="266"/>
      <c r="J3" s="266"/>
      <c r="K3" s="266"/>
      <c r="L3" s="266"/>
      <c r="M3" s="266"/>
    </row>
    <row r="4" spans="1:13" s="265" customFormat="1" x14ac:dyDescent="0.25">
      <c r="B4" s="85" t="s">
        <v>1050</v>
      </c>
      <c r="C4" s="85" t="s">
        <v>1095</v>
      </c>
      <c r="D4" s="85" t="s">
        <v>1095</v>
      </c>
      <c r="E4" s="85" t="s">
        <v>1213</v>
      </c>
      <c r="F4" s="85" t="s">
        <v>1213</v>
      </c>
      <c r="G4" s="266"/>
      <c r="H4" s="266"/>
      <c r="I4" s="266"/>
      <c r="J4" s="272"/>
      <c r="K4" s="272"/>
      <c r="L4" s="266"/>
      <c r="M4" s="266"/>
    </row>
    <row r="5" spans="1:13" s="265" customFormat="1" x14ac:dyDescent="0.25">
      <c r="A5" s="201" t="s">
        <v>1034</v>
      </c>
      <c r="B5" s="196">
        <f>B6+B15</f>
        <v>16501</v>
      </c>
      <c r="C5" s="196">
        <f>C6+C15</f>
        <v>16447.599999999999</v>
      </c>
      <c r="D5" s="196">
        <f>D6+D15</f>
        <v>17323</v>
      </c>
      <c r="E5" s="196">
        <f>E6+E15</f>
        <v>13700</v>
      </c>
      <c r="F5" s="196">
        <f>F6+F15</f>
        <v>14070</v>
      </c>
      <c r="G5" s="266"/>
      <c r="H5" s="266"/>
      <c r="I5" s="266"/>
      <c r="J5" s="266"/>
      <c r="K5" s="266"/>
      <c r="L5" s="266"/>
      <c r="M5" s="266"/>
    </row>
    <row r="6" spans="1:13" s="265" customFormat="1" x14ac:dyDescent="0.25">
      <c r="A6" s="202" t="s">
        <v>340</v>
      </c>
      <c r="B6" s="263">
        <f>B56</f>
        <v>12211</v>
      </c>
      <c r="C6" s="198">
        <f>B45+C11</f>
        <v>12157.6</v>
      </c>
      <c r="D6" s="198">
        <f>C46+C47+C45</f>
        <v>13033</v>
      </c>
      <c r="E6" s="198">
        <f>B164*1000</f>
        <v>10100</v>
      </c>
      <c r="F6" s="198">
        <f>B114*1000</f>
        <v>10350</v>
      </c>
      <c r="G6" s="266"/>
      <c r="H6" s="266"/>
      <c r="I6" s="266"/>
      <c r="J6" s="266"/>
      <c r="K6" s="266"/>
      <c r="L6" s="266"/>
      <c r="M6" s="266"/>
    </row>
    <row r="7" spans="1:13" s="265" customFormat="1" x14ac:dyDescent="0.25">
      <c r="A7" s="203" t="s">
        <v>341</v>
      </c>
      <c r="B7" s="197" t="s">
        <v>304</v>
      </c>
      <c r="C7" s="197" t="s">
        <v>304</v>
      </c>
      <c r="D7" s="197" t="s">
        <v>304</v>
      </c>
      <c r="E7" s="197">
        <f>B165*1000</f>
        <v>7800</v>
      </c>
      <c r="F7" s="197">
        <f>B115*1000</f>
        <v>7630</v>
      </c>
      <c r="G7" s="266"/>
      <c r="H7" s="266"/>
      <c r="I7" s="266"/>
      <c r="J7" s="266"/>
      <c r="K7" s="266"/>
      <c r="L7" s="266"/>
      <c r="M7" s="266"/>
    </row>
    <row r="8" spans="1:13" s="265" customFormat="1" x14ac:dyDescent="0.25">
      <c r="A8" s="203" t="s">
        <v>345</v>
      </c>
      <c r="B8" s="197" t="s">
        <v>304</v>
      </c>
      <c r="C8" s="197" t="s">
        <v>304</v>
      </c>
      <c r="D8" s="197" t="s">
        <v>304</v>
      </c>
      <c r="E8" s="197">
        <f>B166*1000</f>
        <v>1500</v>
      </c>
      <c r="F8" s="198">
        <f>B116*1000</f>
        <v>1250</v>
      </c>
      <c r="G8" s="266"/>
      <c r="H8" s="266"/>
      <c r="I8" s="266"/>
      <c r="J8" s="266"/>
      <c r="K8" s="266"/>
      <c r="L8" s="266"/>
      <c r="M8" s="266"/>
    </row>
    <row r="9" spans="1:13" s="265" customFormat="1" x14ac:dyDescent="0.25">
      <c r="A9" s="204" t="s">
        <v>1046</v>
      </c>
      <c r="B9" s="197" t="s">
        <v>304</v>
      </c>
      <c r="C9" s="197" t="s">
        <v>304</v>
      </c>
      <c r="D9" s="197" t="s">
        <v>304</v>
      </c>
      <c r="E9" s="197" t="s">
        <v>304</v>
      </c>
      <c r="F9" s="197" t="s">
        <v>304</v>
      </c>
      <c r="G9" s="266"/>
      <c r="H9" s="266"/>
      <c r="I9" s="266"/>
      <c r="J9" s="266"/>
      <c r="K9" s="266"/>
      <c r="L9" s="266"/>
      <c r="M9" s="266"/>
    </row>
    <row r="10" spans="1:13" s="265" customFormat="1" x14ac:dyDescent="0.25">
      <c r="A10" s="203" t="s">
        <v>996</v>
      </c>
      <c r="B10" s="197" t="s">
        <v>304</v>
      </c>
      <c r="C10" s="197" t="s">
        <v>304</v>
      </c>
      <c r="D10" s="197" t="s">
        <v>304</v>
      </c>
      <c r="E10" s="197">
        <f>B168*1000</f>
        <v>0</v>
      </c>
      <c r="F10" s="197">
        <f>B118*1000</f>
        <v>40</v>
      </c>
      <c r="G10" s="266"/>
      <c r="H10" s="266"/>
      <c r="I10" s="266"/>
      <c r="J10" s="266"/>
      <c r="K10" s="266"/>
      <c r="L10" s="266"/>
      <c r="M10" s="266"/>
    </row>
    <row r="11" spans="1:13" s="265" customFormat="1" x14ac:dyDescent="0.25">
      <c r="A11" s="86" t="s">
        <v>342</v>
      </c>
      <c r="B11" s="197" t="s">
        <v>304</v>
      </c>
      <c r="C11" s="197">
        <f>C12+C13</f>
        <v>1338.1</v>
      </c>
      <c r="D11" s="197">
        <f>D12+D13</f>
        <v>2196.3000000000002</v>
      </c>
      <c r="E11" s="197">
        <f>B167*1000</f>
        <v>600</v>
      </c>
      <c r="F11" s="197">
        <f>B117*1000</f>
        <v>1390</v>
      </c>
      <c r="G11" s="266"/>
      <c r="H11" s="266"/>
      <c r="I11" s="266"/>
      <c r="J11" s="266"/>
      <c r="K11" s="266"/>
      <c r="L11" s="266"/>
      <c r="M11" s="266"/>
    </row>
    <row r="12" spans="1:13" s="265" customFormat="1" ht="15" customHeight="1" x14ac:dyDescent="0.25">
      <c r="A12" s="205" t="s">
        <v>1035</v>
      </c>
      <c r="B12" s="197" t="s">
        <v>304</v>
      </c>
      <c r="C12" s="197">
        <f>B46</f>
        <v>518</v>
      </c>
      <c r="D12" s="197">
        <f>C46</f>
        <v>1363</v>
      </c>
      <c r="E12" s="197" t="s">
        <v>304</v>
      </c>
      <c r="F12" s="197" t="s">
        <v>304</v>
      </c>
      <c r="G12" s="266"/>
      <c r="H12" s="266"/>
      <c r="I12" s="266"/>
      <c r="J12" s="266"/>
      <c r="K12" s="266"/>
      <c r="L12" s="266"/>
      <c r="M12" s="266"/>
    </row>
    <row r="13" spans="1:13" s="265" customFormat="1" x14ac:dyDescent="0.25">
      <c r="A13" s="206" t="s">
        <v>1036</v>
      </c>
      <c r="B13" s="197" t="s">
        <v>304</v>
      </c>
      <c r="C13" s="197">
        <f>B47</f>
        <v>820.1</v>
      </c>
      <c r="D13" s="197">
        <f>C47</f>
        <v>833.3</v>
      </c>
      <c r="E13" s="197" t="s">
        <v>304</v>
      </c>
      <c r="F13" s="197" t="s">
        <v>304</v>
      </c>
      <c r="G13" s="266"/>
      <c r="H13" s="266"/>
      <c r="I13" s="266"/>
      <c r="J13" s="266"/>
      <c r="K13" s="266"/>
      <c r="L13" s="266"/>
      <c r="M13" s="266"/>
    </row>
    <row r="14" spans="1:13" s="265" customFormat="1" x14ac:dyDescent="0.25">
      <c r="A14" s="203" t="s">
        <v>343</v>
      </c>
      <c r="B14" s="197" t="s">
        <v>304</v>
      </c>
      <c r="C14" s="197" t="s">
        <v>304</v>
      </c>
      <c r="D14" s="197" t="s">
        <v>304</v>
      </c>
      <c r="E14" s="197">
        <f>B169*1000</f>
        <v>100</v>
      </c>
      <c r="F14" s="197">
        <f>B119*1000</f>
        <v>0</v>
      </c>
      <c r="G14" s="266"/>
      <c r="H14" s="266"/>
      <c r="I14" s="266"/>
      <c r="J14" s="266"/>
      <c r="K14" s="266"/>
      <c r="L14" s="266"/>
      <c r="M14" s="266"/>
    </row>
    <row r="15" spans="1:13" s="265" customFormat="1" x14ac:dyDescent="0.25">
      <c r="A15" s="202" t="s">
        <v>344</v>
      </c>
      <c r="B15" s="197">
        <f>B57</f>
        <v>4290</v>
      </c>
      <c r="C15" s="197">
        <f>B44</f>
        <v>4290</v>
      </c>
      <c r="D15" s="197">
        <f>C44</f>
        <v>4290</v>
      </c>
      <c r="E15" s="197">
        <f>B163*1000</f>
        <v>3600</v>
      </c>
      <c r="F15" s="198">
        <f>B113*1000</f>
        <v>3720</v>
      </c>
      <c r="G15" s="266"/>
      <c r="H15" s="266"/>
      <c r="I15" s="266"/>
      <c r="J15" s="266"/>
      <c r="K15" s="266"/>
      <c r="L15" s="266"/>
      <c r="M15" s="266"/>
    </row>
    <row r="16" spans="1:13" s="265" customFormat="1" x14ac:dyDescent="0.25">
      <c r="A16" s="208" t="s">
        <v>1030</v>
      </c>
      <c r="B16" s="199">
        <f>B17+B21+B24</f>
        <v>4578</v>
      </c>
      <c r="C16" s="199">
        <f>C17+C21+C24</f>
        <v>4631.6000000000004</v>
      </c>
      <c r="D16" s="199">
        <f>D17+D21+D24</f>
        <v>4597.3999999999996</v>
      </c>
      <c r="E16" s="199">
        <f>(B170+B176)*1000</f>
        <v>4500</v>
      </c>
      <c r="F16" s="199">
        <f>(B120+B126)*1000</f>
        <v>5359.9999999999991</v>
      </c>
      <c r="G16" s="266"/>
      <c r="H16" s="266"/>
      <c r="I16" s="266"/>
      <c r="J16" s="266"/>
      <c r="K16" s="266"/>
      <c r="L16" s="266"/>
      <c r="M16" s="266"/>
    </row>
    <row r="17" spans="1:13" s="265" customFormat="1" x14ac:dyDescent="0.25">
      <c r="A17" s="202" t="s">
        <v>339</v>
      </c>
      <c r="B17" s="198">
        <f>B58</f>
        <v>2252</v>
      </c>
      <c r="C17" s="198">
        <f>B49+B48</f>
        <v>2229.1999999999998</v>
      </c>
      <c r="D17" s="198">
        <f>C49+C48</f>
        <v>2251.9</v>
      </c>
      <c r="E17" s="197">
        <f>B176*1000</f>
        <v>2100</v>
      </c>
      <c r="F17" s="198">
        <f>B126*1000</f>
        <v>2150</v>
      </c>
      <c r="G17" s="266"/>
      <c r="H17" s="266"/>
      <c r="I17" s="266"/>
      <c r="J17" s="266"/>
      <c r="K17" s="266"/>
      <c r="L17" s="266"/>
      <c r="M17" s="266"/>
    </row>
    <row r="18" spans="1:13" s="265" customFormat="1" ht="15" customHeight="1" x14ac:dyDescent="0.25">
      <c r="A18" s="205" t="s">
        <v>1028</v>
      </c>
      <c r="B18" s="197" t="s">
        <v>304</v>
      </c>
      <c r="C18" s="197" t="s">
        <v>304</v>
      </c>
      <c r="D18" s="197" t="s">
        <v>304</v>
      </c>
      <c r="E18" s="197" t="s">
        <v>304</v>
      </c>
      <c r="F18" s="197" t="s">
        <v>304</v>
      </c>
      <c r="G18" s="266"/>
      <c r="H18" s="266"/>
      <c r="I18" s="266"/>
      <c r="J18" s="266"/>
      <c r="K18" s="266"/>
      <c r="L18" s="266"/>
      <c r="M18" s="266"/>
    </row>
    <row r="19" spans="1:13" s="265" customFormat="1" x14ac:dyDescent="0.25">
      <c r="A19" s="205" t="s">
        <v>1033</v>
      </c>
      <c r="B19" s="197" t="s">
        <v>304</v>
      </c>
      <c r="C19" s="197" t="s">
        <v>304</v>
      </c>
      <c r="D19" s="197" t="s">
        <v>304</v>
      </c>
      <c r="E19" s="197" t="s">
        <v>304</v>
      </c>
      <c r="F19" s="197" t="s">
        <v>304</v>
      </c>
      <c r="G19" s="266"/>
      <c r="H19" s="266"/>
      <c r="I19" s="266"/>
      <c r="J19" s="266"/>
      <c r="K19" s="266"/>
      <c r="L19" s="266"/>
      <c r="M19" s="266"/>
    </row>
    <row r="20" spans="1:13" s="265" customFormat="1" x14ac:dyDescent="0.25">
      <c r="A20" s="205" t="s">
        <v>396</v>
      </c>
      <c r="B20" s="197" t="s">
        <v>304</v>
      </c>
      <c r="C20" s="197">
        <f>B49</f>
        <v>1146.5</v>
      </c>
      <c r="D20" s="197">
        <f>C49</f>
        <v>1171.5</v>
      </c>
      <c r="E20" s="197" t="s">
        <v>304</v>
      </c>
      <c r="F20" s="197" t="s">
        <v>304</v>
      </c>
      <c r="G20" s="266"/>
      <c r="H20" s="266"/>
      <c r="I20" s="266"/>
      <c r="J20" s="266"/>
      <c r="K20" s="266"/>
      <c r="L20" s="266"/>
      <c r="M20" s="266"/>
    </row>
    <row r="21" spans="1:13" s="265" customFormat="1" x14ac:dyDescent="0.25">
      <c r="A21" s="205" t="s">
        <v>46</v>
      </c>
      <c r="B21" s="197">
        <f>B59</f>
        <v>262</v>
      </c>
      <c r="C21" s="197">
        <f>B50</f>
        <v>270</v>
      </c>
      <c r="D21" s="197">
        <f>C50</f>
        <v>278.10000000000002</v>
      </c>
      <c r="E21" s="197">
        <f>B171*1000</f>
        <v>200</v>
      </c>
      <c r="F21" s="197">
        <f>B121*1000</f>
        <v>310</v>
      </c>
      <c r="G21" s="266"/>
      <c r="H21" s="266"/>
      <c r="I21" s="266"/>
      <c r="J21" s="266"/>
      <c r="K21" s="266"/>
      <c r="L21" s="266"/>
      <c r="M21" s="266"/>
    </row>
    <row r="22" spans="1:13" s="265" customFormat="1" x14ac:dyDescent="0.25">
      <c r="A22" s="205" t="s">
        <v>1032</v>
      </c>
      <c r="B22" s="197" t="s">
        <v>304</v>
      </c>
      <c r="C22" s="197" t="s">
        <v>304</v>
      </c>
      <c r="D22" s="197" t="s">
        <v>304</v>
      </c>
      <c r="E22" s="197">
        <f>B172*1000</f>
        <v>200</v>
      </c>
      <c r="F22" s="197">
        <f>B122*1000</f>
        <v>310</v>
      </c>
      <c r="G22" s="266"/>
      <c r="H22" s="266"/>
      <c r="I22" s="266"/>
      <c r="J22" s="266"/>
      <c r="K22" s="266"/>
      <c r="L22" s="266"/>
      <c r="M22" s="266"/>
    </row>
    <row r="23" spans="1:13" s="265" customFormat="1" x14ac:dyDescent="0.25">
      <c r="A23" s="205" t="s">
        <v>1031</v>
      </c>
      <c r="B23" s="197" t="s">
        <v>304</v>
      </c>
      <c r="C23" s="197" t="s">
        <v>304</v>
      </c>
      <c r="D23" s="197" t="s">
        <v>304</v>
      </c>
      <c r="E23" s="197">
        <f>B173*1000</f>
        <v>0</v>
      </c>
      <c r="F23" s="197">
        <f>B123*1000</f>
        <v>0</v>
      </c>
      <c r="G23" s="266"/>
      <c r="H23" s="266"/>
      <c r="I23" s="266"/>
      <c r="J23" s="266"/>
      <c r="K23" s="266"/>
      <c r="L23" s="266"/>
      <c r="M23" s="266"/>
    </row>
    <row r="24" spans="1:13" s="265" customFormat="1" x14ac:dyDescent="0.25">
      <c r="A24" s="205" t="s">
        <v>2</v>
      </c>
      <c r="B24" s="197">
        <f>B25</f>
        <v>2064</v>
      </c>
      <c r="C24" s="197">
        <f>C25</f>
        <v>2132.4</v>
      </c>
      <c r="D24" s="197">
        <f>D25</f>
        <v>2067.4</v>
      </c>
      <c r="E24" s="197">
        <f>B174*1000</f>
        <v>2000</v>
      </c>
      <c r="F24" s="197">
        <f>B124*1000</f>
        <v>2150</v>
      </c>
      <c r="G24" s="266"/>
      <c r="H24" s="266"/>
      <c r="I24" s="266"/>
      <c r="J24" s="266"/>
      <c r="K24" s="266"/>
      <c r="L24" s="266"/>
      <c r="M24" s="266"/>
    </row>
    <row r="25" spans="1:13" s="265" customFormat="1" x14ac:dyDescent="0.25">
      <c r="A25" s="205" t="s">
        <v>1048</v>
      </c>
      <c r="B25" s="197">
        <f>B60</f>
        <v>2064</v>
      </c>
      <c r="C25" s="197">
        <f>B51</f>
        <v>2132.4</v>
      </c>
      <c r="D25" s="197">
        <f>C51</f>
        <v>2067.4</v>
      </c>
      <c r="E25" s="197" t="s">
        <v>304</v>
      </c>
      <c r="F25" s="197" t="s">
        <v>304</v>
      </c>
      <c r="G25" s="266"/>
      <c r="H25" s="266"/>
      <c r="I25" s="266"/>
      <c r="J25" s="266"/>
      <c r="K25" s="266"/>
      <c r="L25" s="266"/>
      <c r="M25" s="266"/>
    </row>
    <row r="26" spans="1:13" s="265" customFormat="1" x14ac:dyDescent="0.25">
      <c r="A26" s="205" t="s">
        <v>1049</v>
      </c>
      <c r="B26" s="197" t="s">
        <v>304</v>
      </c>
      <c r="C26" s="197" t="s">
        <v>304</v>
      </c>
      <c r="D26" s="197" t="s">
        <v>304</v>
      </c>
      <c r="E26" s="197" t="s">
        <v>304</v>
      </c>
      <c r="F26" s="197" t="s">
        <v>304</v>
      </c>
      <c r="G26" s="266"/>
      <c r="H26" s="266"/>
      <c r="I26" s="266"/>
      <c r="J26" s="266"/>
      <c r="K26" s="266"/>
      <c r="L26" s="266"/>
      <c r="M26" s="266"/>
    </row>
    <row r="27" spans="1:13" s="265" customFormat="1" x14ac:dyDescent="0.25">
      <c r="A27" s="205" t="s">
        <v>49</v>
      </c>
      <c r="B27" s="197" t="s">
        <v>304</v>
      </c>
      <c r="C27" s="197" t="s">
        <v>304</v>
      </c>
      <c r="D27" s="197" t="s">
        <v>304</v>
      </c>
      <c r="E27" s="197" t="s">
        <v>304</v>
      </c>
      <c r="F27" s="197" t="s">
        <v>304</v>
      </c>
      <c r="G27" s="266"/>
      <c r="H27" s="266"/>
      <c r="I27" s="266"/>
      <c r="J27" s="266"/>
      <c r="K27" s="266"/>
      <c r="L27" s="266"/>
      <c r="M27" s="266"/>
    </row>
    <row r="28" spans="1:13" s="265" customFormat="1" x14ac:dyDescent="0.25">
      <c r="A28" s="205" t="s">
        <v>1079</v>
      </c>
      <c r="B28" s="197" t="s">
        <v>304</v>
      </c>
      <c r="C28" s="197" t="s">
        <v>304</v>
      </c>
      <c r="D28" s="197" t="s">
        <v>304</v>
      </c>
      <c r="E28" s="197" t="s">
        <v>304</v>
      </c>
      <c r="F28" s="197" t="s">
        <v>304</v>
      </c>
      <c r="G28" s="266"/>
      <c r="H28" s="266"/>
      <c r="I28" s="266"/>
      <c r="J28" s="266"/>
      <c r="K28" s="266"/>
      <c r="L28" s="266"/>
      <c r="M28" s="266"/>
    </row>
    <row r="29" spans="1:13" s="265" customFormat="1" x14ac:dyDescent="0.25">
      <c r="A29" s="205" t="s">
        <v>1066</v>
      </c>
      <c r="B29" s="197" t="s">
        <v>304</v>
      </c>
      <c r="C29" s="197" t="s">
        <v>304</v>
      </c>
      <c r="D29" s="197" t="s">
        <v>304</v>
      </c>
      <c r="E29" s="197">
        <f>E30</f>
        <v>200</v>
      </c>
      <c r="F29" s="197">
        <f>F30</f>
        <v>360</v>
      </c>
      <c r="G29" s="266"/>
      <c r="H29" s="266"/>
      <c r="I29" s="266"/>
      <c r="J29" s="266"/>
      <c r="K29" s="266"/>
      <c r="L29" s="266"/>
      <c r="M29" s="266"/>
    </row>
    <row r="30" spans="1:13" s="265" customFormat="1" x14ac:dyDescent="0.25">
      <c r="A30" s="209" t="s">
        <v>1067</v>
      </c>
      <c r="B30" s="197" t="s">
        <v>304</v>
      </c>
      <c r="C30" s="197" t="s">
        <v>304</v>
      </c>
      <c r="D30" s="197" t="s">
        <v>304</v>
      </c>
      <c r="E30" s="197">
        <f>B175*1000</f>
        <v>200</v>
      </c>
      <c r="F30" s="197">
        <f>B125*1000</f>
        <v>360</v>
      </c>
      <c r="G30" s="273"/>
      <c r="I30" s="273"/>
      <c r="J30" s="273"/>
      <c r="K30" s="273"/>
    </row>
    <row r="31" spans="1:13" s="265" customFormat="1" x14ac:dyDescent="0.25">
      <c r="A31" s="209" t="s">
        <v>1068</v>
      </c>
      <c r="B31" s="197" t="s">
        <v>304</v>
      </c>
      <c r="C31" s="197" t="s">
        <v>304</v>
      </c>
      <c r="D31" s="197" t="s">
        <v>304</v>
      </c>
      <c r="E31" s="197" t="s">
        <v>304</v>
      </c>
      <c r="F31" s="197" t="s">
        <v>304</v>
      </c>
      <c r="G31" s="273"/>
      <c r="I31" s="273"/>
      <c r="J31" s="273"/>
      <c r="K31" s="273"/>
    </row>
    <row r="32" spans="1:13" s="265" customFormat="1" x14ac:dyDescent="0.25">
      <c r="A32" s="209" t="s">
        <v>1069</v>
      </c>
      <c r="B32" s="197" t="s">
        <v>304</v>
      </c>
      <c r="C32" s="197" t="s">
        <v>304</v>
      </c>
      <c r="D32" s="197" t="s">
        <v>304</v>
      </c>
      <c r="E32" s="197" t="s">
        <v>304</v>
      </c>
      <c r="F32" s="197" t="s">
        <v>304</v>
      </c>
      <c r="G32" s="273"/>
      <c r="I32" s="273"/>
      <c r="J32" s="273"/>
      <c r="K32" s="273"/>
    </row>
    <row r="33" spans="1:11" s="265" customFormat="1" x14ac:dyDescent="0.25">
      <c r="A33" s="209" t="s">
        <v>1070</v>
      </c>
      <c r="B33" s="197" t="s">
        <v>304</v>
      </c>
      <c r="C33" s="197" t="s">
        <v>304</v>
      </c>
      <c r="D33" s="197" t="s">
        <v>304</v>
      </c>
      <c r="E33" s="197" t="s">
        <v>304</v>
      </c>
      <c r="F33" s="197" t="s">
        <v>304</v>
      </c>
      <c r="G33" s="273"/>
      <c r="I33" s="273"/>
      <c r="J33" s="273"/>
      <c r="K33" s="273"/>
    </row>
    <row r="34" spans="1:11" s="265" customFormat="1" x14ac:dyDescent="0.25">
      <c r="A34" s="210" t="s">
        <v>1047</v>
      </c>
      <c r="B34" s="200">
        <f>D55/1000</f>
        <v>0</v>
      </c>
      <c r="C34" s="200">
        <f>H48</f>
        <v>0</v>
      </c>
      <c r="D34" s="200">
        <f>I48</f>
        <v>0</v>
      </c>
      <c r="E34" s="200" t="s">
        <v>304</v>
      </c>
      <c r="F34" s="200" t="s">
        <v>304</v>
      </c>
      <c r="G34" s="273"/>
      <c r="I34" s="273"/>
      <c r="J34" s="273"/>
      <c r="K34" s="273"/>
    </row>
    <row r="35" spans="1:11" s="265" customFormat="1" x14ac:dyDescent="0.25">
      <c r="A35" s="205" t="s">
        <v>30</v>
      </c>
      <c r="B35" s="197">
        <f>B16+B5+B34</f>
        <v>21079</v>
      </c>
      <c r="C35" s="197">
        <f>C5+C16</f>
        <v>21079.199999999997</v>
      </c>
      <c r="D35" s="197">
        <f>D16+D5+D34</f>
        <v>21920.400000000001</v>
      </c>
      <c r="E35" s="197">
        <f>B179*1000</f>
        <v>18200</v>
      </c>
      <c r="F35" s="197">
        <f>B129*1000</f>
        <v>19430</v>
      </c>
      <c r="G35" s="273"/>
      <c r="H35" s="273"/>
      <c r="I35" s="273"/>
      <c r="J35" s="273"/>
      <c r="K35" s="273"/>
    </row>
    <row r="36" spans="1:11" s="265" customFormat="1" x14ac:dyDescent="0.25">
      <c r="A36" s="286"/>
    </row>
    <row r="37" spans="1:11" s="265" customFormat="1" x14ac:dyDescent="0.25"/>
    <row r="38" spans="1:11" s="265" customFormat="1" x14ac:dyDescent="0.25"/>
    <row r="39" spans="1:11" s="110" customFormat="1" ht="15.75" thickBot="1" x14ac:dyDescent="0.3"/>
    <row r="40" spans="1:11" ht="15.75" thickTop="1" x14ac:dyDescent="0.25"/>
    <row r="41" spans="1:11" x14ac:dyDescent="0.25">
      <c r="A41" s="67" t="s">
        <v>398</v>
      </c>
    </row>
    <row r="42" spans="1:11" x14ac:dyDescent="0.25">
      <c r="B42" s="285">
        <v>2013</v>
      </c>
      <c r="C42" s="285">
        <v>2014</v>
      </c>
    </row>
    <row r="43" spans="1:11" x14ac:dyDescent="0.25">
      <c r="A43" s="279" t="s">
        <v>299</v>
      </c>
      <c r="B43" s="278">
        <v>21079.200000000001</v>
      </c>
      <c r="C43" s="278">
        <v>21920.3</v>
      </c>
      <c r="D43" s="275"/>
    </row>
    <row r="44" spans="1:11" x14ac:dyDescent="0.25">
      <c r="A44" s="278" t="s">
        <v>399</v>
      </c>
      <c r="B44" s="287">
        <v>4290</v>
      </c>
      <c r="C44" s="287">
        <v>4290</v>
      </c>
    </row>
    <row r="45" spans="1:11" x14ac:dyDescent="0.25">
      <c r="A45" s="278" t="s">
        <v>400</v>
      </c>
      <c r="B45" s="287">
        <v>10819.5</v>
      </c>
      <c r="C45" s="287">
        <v>10836.7</v>
      </c>
    </row>
    <row r="46" spans="1:11" x14ac:dyDescent="0.25">
      <c r="A46" s="278" t="s">
        <v>401</v>
      </c>
      <c r="B46" s="287">
        <v>518</v>
      </c>
      <c r="C46" s="287">
        <v>1363</v>
      </c>
    </row>
    <row r="47" spans="1:11" x14ac:dyDescent="0.25">
      <c r="A47" s="278" t="s">
        <v>402</v>
      </c>
      <c r="B47" s="287">
        <v>820.1</v>
      </c>
      <c r="C47" s="287">
        <v>833.3</v>
      </c>
    </row>
    <row r="48" spans="1:11" x14ac:dyDescent="0.25">
      <c r="A48" s="278" t="s">
        <v>403</v>
      </c>
      <c r="B48" s="287">
        <v>1082.7</v>
      </c>
      <c r="C48" s="287">
        <v>1080.4000000000001</v>
      </c>
    </row>
    <row r="49" spans="1:3" x14ac:dyDescent="0.25">
      <c r="A49" s="278" t="s">
        <v>404</v>
      </c>
      <c r="B49" s="287">
        <v>1146.5</v>
      </c>
      <c r="C49" s="287">
        <v>1171.5</v>
      </c>
    </row>
    <row r="50" spans="1:3" x14ac:dyDescent="0.25">
      <c r="A50" s="278" t="s">
        <v>405</v>
      </c>
      <c r="B50" s="287">
        <v>270</v>
      </c>
      <c r="C50" s="287">
        <v>278.10000000000002</v>
      </c>
    </row>
    <row r="51" spans="1:3" x14ac:dyDescent="0.25">
      <c r="A51" s="278" t="s">
        <v>406</v>
      </c>
      <c r="B51" s="287">
        <v>2132.4</v>
      </c>
      <c r="C51" s="287">
        <v>2067.4</v>
      </c>
    </row>
    <row r="52" spans="1:3" x14ac:dyDescent="0.25">
      <c r="A52" s="232" t="s">
        <v>1096</v>
      </c>
    </row>
    <row r="54" spans="1:3" ht="15.75" x14ac:dyDescent="0.25">
      <c r="A54" s="265"/>
      <c r="B54" s="267">
        <v>2013</v>
      </c>
    </row>
    <row r="55" spans="1:3" x14ac:dyDescent="0.25">
      <c r="A55" s="268" t="s">
        <v>271</v>
      </c>
      <c r="B55" s="270">
        <v>21079</v>
      </c>
    </row>
    <row r="56" spans="1:3" x14ac:dyDescent="0.25">
      <c r="A56" s="269" t="s">
        <v>272</v>
      </c>
      <c r="B56" s="271">
        <v>12211</v>
      </c>
    </row>
    <row r="57" spans="1:3" x14ac:dyDescent="0.25">
      <c r="A57" s="269" t="s">
        <v>1</v>
      </c>
      <c r="B57" s="271">
        <v>4290</v>
      </c>
    </row>
    <row r="58" spans="1:3" x14ac:dyDescent="0.25">
      <c r="A58" s="269" t="s">
        <v>258</v>
      </c>
      <c r="B58" s="271">
        <v>2252</v>
      </c>
    </row>
    <row r="59" spans="1:3" x14ac:dyDescent="0.25">
      <c r="A59" s="269" t="s">
        <v>46</v>
      </c>
      <c r="B59" s="271">
        <v>262</v>
      </c>
    </row>
    <row r="60" spans="1:3" x14ac:dyDescent="0.25">
      <c r="A60" s="269" t="s">
        <v>273</v>
      </c>
      <c r="B60" s="271">
        <v>2064</v>
      </c>
    </row>
    <row r="61" spans="1:3" x14ac:dyDescent="0.25">
      <c r="A61" s="269" t="s">
        <v>274</v>
      </c>
      <c r="B61" s="271">
        <v>0</v>
      </c>
    </row>
    <row r="62" spans="1:3" x14ac:dyDescent="0.25">
      <c r="A62" s="269" t="s">
        <v>275</v>
      </c>
      <c r="B62" s="271">
        <v>0</v>
      </c>
    </row>
    <row r="63" spans="1:3" x14ac:dyDescent="0.25">
      <c r="A63" s="269" t="s">
        <v>276</v>
      </c>
      <c r="B63" s="271">
        <v>0</v>
      </c>
    </row>
    <row r="64" spans="1:3" x14ac:dyDescent="0.25">
      <c r="A64" s="269" t="s">
        <v>277</v>
      </c>
      <c r="B64" s="271">
        <v>0</v>
      </c>
    </row>
    <row r="65" spans="1:2" x14ac:dyDescent="0.25">
      <c r="A65" s="109" t="s">
        <v>1039</v>
      </c>
      <c r="B65" s="265"/>
    </row>
    <row r="67" spans="1:2" ht="18.75" x14ac:dyDescent="0.3">
      <c r="A67" s="276" t="s">
        <v>1139</v>
      </c>
    </row>
    <row r="68" spans="1:2" x14ac:dyDescent="0.25">
      <c r="A68" t="s">
        <v>1143</v>
      </c>
    </row>
    <row r="100" spans="1:11" ht="15.75" x14ac:dyDescent="0.25">
      <c r="A100" s="353" t="s">
        <v>1164</v>
      </c>
      <c r="B100" s="353"/>
      <c r="C100" s="353"/>
      <c r="D100" s="353"/>
      <c r="E100" s="353"/>
      <c r="F100" s="353"/>
      <c r="G100" s="353"/>
      <c r="H100" s="353"/>
      <c r="I100" s="353"/>
      <c r="J100" s="353"/>
      <c r="K100" s="353"/>
    </row>
    <row r="101" spans="1:11" x14ac:dyDescent="0.25">
      <c r="A101" s="331"/>
      <c r="B101" s="331"/>
      <c r="C101" s="331"/>
      <c r="D101" s="331"/>
      <c r="E101" s="331"/>
      <c r="F101" s="331"/>
      <c r="G101" s="331"/>
      <c r="H101" s="331"/>
      <c r="I101" s="331"/>
      <c r="J101" s="331"/>
      <c r="K101" s="331"/>
    </row>
    <row r="102" spans="1:11" x14ac:dyDescent="0.25">
      <c r="A102" s="354" t="s">
        <v>1165</v>
      </c>
      <c r="B102" s="355" t="s">
        <v>1222</v>
      </c>
      <c r="C102" s="331"/>
      <c r="D102" s="331"/>
      <c r="E102" s="331"/>
      <c r="F102" s="331"/>
      <c r="G102" s="331"/>
      <c r="H102" s="331"/>
      <c r="I102" s="331"/>
      <c r="J102" s="331"/>
      <c r="K102" s="331"/>
    </row>
    <row r="103" spans="1:11" x14ac:dyDescent="0.25">
      <c r="A103" s="354" t="s">
        <v>1167</v>
      </c>
      <c r="B103" s="355"/>
      <c r="C103" s="331"/>
      <c r="D103" s="331"/>
      <c r="E103" s="331"/>
      <c r="F103" s="331"/>
      <c r="G103" s="331"/>
      <c r="H103" s="331"/>
      <c r="I103" s="331"/>
      <c r="J103" s="331"/>
      <c r="K103" s="331"/>
    </row>
    <row r="104" spans="1:11" x14ac:dyDescent="0.25">
      <c r="A104" s="354" t="s">
        <v>1168</v>
      </c>
      <c r="B104" s="355" t="s">
        <v>1169</v>
      </c>
      <c r="C104" s="331"/>
      <c r="D104" s="331"/>
      <c r="E104" s="331"/>
      <c r="F104" s="331"/>
      <c r="G104" s="331"/>
      <c r="H104" s="331"/>
      <c r="I104" s="331"/>
      <c r="J104" s="331"/>
      <c r="K104" s="331"/>
    </row>
    <row r="105" spans="1:11" x14ac:dyDescent="0.25">
      <c r="A105" s="354" t="s">
        <v>1170</v>
      </c>
      <c r="B105" s="355" t="s">
        <v>1223</v>
      </c>
      <c r="C105" s="331"/>
      <c r="D105" s="331"/>
      <c r="E105" s="331"/>
      <c r="F105" s="331"/>
      <c r="G105" s="331"/>
      <c r="H105" s="331"/>
      <c r="I105" s="331"/>
      <c r="J105" s="331"/>
      <c r="K105" s="331"/>
    </row>
    <row r="106" spans="1:11" x14ac:dyDescent="0.25">
      <c r="A106" s="354" t="s">
        <v>1172</v>
      </c>
      <c r="B106" s="355" t="s">
        <v>1224</v>
      </c>
      <c r="C106" s="331"/>
      <c r="D106" s="331"/>
      <c r="E106" s="331"/>
      <c r="F106" s="331"/>
      <c r="G106" s="331"/>
      <c r="H106" s="331"/>
      <c r="I106" s="331"/>
      <c r="J106" s="331"/>
      <c r="K106" s="331"/>
    </row>
    <row r="107" spans="1:11" x14ac:dyDescent="0.25">
      <c r="A107" s="331"/>
      <c r="B107" s="331"/>
      <c r="C107" s="331"/>
      <c r="D107" s="331"/>
      <c r="E107" s="331"/>
      <c r="F107" s="331"/>
      <c r="G107" s="331"/>
      <c r="H107" s="331"/>
      <c r="I107" s="331"/>
      <c r="J107" s="331"/>
      <c r="K107" s="331"/>
    </row>
    <row r="108" spans="1:11" x14ac:dyDescent="0.25">
      <c r="A108" s="331"/>
      <c r="B108" s="331"/>
      <c r="C108" s="331"/>
      <c r="D108" s="331"/>
      <c r="E108" s="331"/>
      <c r="F108" s="331"/>
      <c r="G108" s="331"/>
      <c r="H108" s="331"/>
      <c r="I108" s="331"/>
      <c r="J108" s="331"/>
      <c r="K108" s="331"/>
    </row>
    <row r="109" spans="1:11" x14ac:dyDescent="0.25">
      <c r="A109" s="356" t="s">
        <v>1174</v>
      </c>
      <c r="B109" s="356"/>
      <c r="C109" s="356"/>
      <c r="D109" s="356"/>
      <c r="E109" s="356"/>
      <c r="F109" s="356"/>
      <c r="G109" s="356"/>
      <c r="H109" s="356"/>
      <c r="I109" s="356"/>
      <c r="J109" s="356"/>
      <c r="K109" s="356"/>
    </row>
    <row r="110" spans="1:11" x14ac:dyDescent="0.25">
      <c r="A110" s="331"/>
      <c r="B110" s="331"/>
      <c r="C110" s="331"/>
      <c r="D110" s="331"/>
      <c r="E110" s="331"/>
      <c r="F110" s="331"/>
      <c r="G110" s="331"/>
      <c r="H110" s="331"/>
      <c r="I110" s="331"/>
      <c r="J110" s="331"/>
      <c r="K110" s="331"/>
    </row>
    <row r="111" spans="1:11" x14ac:dyDescent="0.25">
      <c r="A111" s="357"/>
      <c r="B111" s="357">
        <v>2014</v>
      </c>
      <c r="C111" s="357"/>
      <c r="D111" s="357">
        <v>2015</v>
      </c>
      <c r="E111" s="357"/>
      <c r="F111" s="357">
        <v>2016</v>
      </c>
      <c r="G111" s="357"/>
      <c r="H111" s="357">
        <v>2020</v>
      </c>
      <c r="I111" s="357"/>
      <c r="J111" s="357">
        <v>2025</v>
      </c>
      <c r="K111" s="357"/>
    </row>
    <row r="112" spans="1:11" x14ac:dyDescent="0.25">
      <c r="A112" s="357" t="s">
        <v>1175</v>
      </c>
      <c r="B112" s="357" t="s">
        <v>1176</v>
      </c>
      <c r="C112" s="357" t="s">
        <v>1177</v>
      </c>
      <c r="D112" s="357" t="s">
        <v>1178</v>
      </c>
      <c r="E112" s="357" t="s">
        <v>1179</v>
      </c>
      <c r="F112" s="357" t="s">
        <v>1180</v>
      </c>
      <c r="G112" s="357" t="s">
        <v>1181</v>
      </c>
      <c r="H112" s="357" t="s">
        <v>1182</v>
      </c>
      <c r="I112" s="357" t="s">
        <v>1183</v>
      </c>
      <c r="J112" s="357" t="s">
        <v>1184</v>
      </c>
      <c r="K112" s="357" t="s">
        <v>1185</v>
      </c>
    </row>
    <row r="113" spans="1:11" x14ac:dyDescent="0.25">
      <c r="A113" s="350" t="s">
        <v>1186</v>
      </c>
      <c r="B113" s="351">
        <v>3.72</v>
      </c>
      <c r="C113" s="351">
        <v>3.72</v>
      </c>
      <c r="D113" s="351">
        <v>3.72</v>
      </c>
      <c r="E113" s="351">
        <v>3.72</v>
      </c>
      <c r="F113" s="351">
        <v>3.72</v>
      </c>
      <c r="G113" s="351">
        <v>3.72</v>
      </c>
      <c r="H113" s="351">
        <v>3.72</v>
      </c>
      <c r="I113" s="351">
        <v>3.72</v>
      </c>
      <c r="J113" s="351">
        <v>3.72</v>
      </c>
      <c r="K113" s="351">
        <v>3.72</v>
      </c>
    </row>
    <row r="114" spans="1:11" x14ac:dyDescent="0.25">
      <c r="A114" s="350" t="s">
        <v>1187</v>
      </c>
      <c r="B114" s="351">
        <v>10.35</v>
      </c>
      <c r="C114" s="351">
        <v>10.35</v>
      </c>
      <c r="D114" s="351">
        <v>11.68</v>
      </c>
      <c r="E114" s="351">
        <v>11.68</v>
      </c>
      <c r="F114" s="351">
        <v>11.54</v>
      </c>
      <c r="G114" s="351">
        <v>11.54</v>
      </c>
      <c r="H114" s="351">
        <v>10.67</v>
      </c>
      <c r="I114" s="351">
        <v>10.67</v>
      </c>
      <c r="J114" s="351">
        <v>8.06</v>
      </c>
      <c r="K114" s="351">
        <v>8.06</v>
      </c>
    </row>
    <row r="115" spans="1:11" x14ac:dyDescent="0.25">
      <c r="A115" s="350" t="s">
        <v>1188</v>
      </c>
      <c r="B115" s="351">
        <v>7.63</v>
      </c>
      <c r="C115" s="351">
        <v>7.63</v>
      </c>
      <c r="D115" s="351">
        <v>8.86</v>
      </c>
      <c r="E115" s="351">
        <v>8.86</v>
      </c>
      <c r="F115" s="351">
        <v>8.66</v>
      </c>
      <c r="G115" s="351">
        <v>8.66</v>
      </c>
      <c r="H115" s="351">
        <v>7.79</v>
      </c>
      <c r="I115" s="351">
        <v>7.79</v>
      </c>
      <c r="J115" s="351">
        <v>5.41</v>
      </c>
      <c r="K115" s="351">
        <v>5.41</v>
      </c>
    </row>
    <row r="116" spans="1:11" x14ac:dyDescent="0.25">
      <c r="A116" s="350" t="s">
        <v>1189</v>
      </c>
      <c r="B116" s="351">
        <v>1.25</v>
      </c>
      <c r="C116" s="351">
        <v>1.25</v>
      </c>
      <c r="D116" s="351">
        <v>1.24</v>
      </c>
      <c r="E116" s="351">
        <v>1.24</v>
      </c>
      <c r="F116" s="351">
        <v>1.24</v>
      </c>
      <c r="G116" s="351">
        <v>1.24</v>
      </c>
      <c r="H116" s="351">
        <v>1.06</v>
      </c>
      <c r="I116" s="351">
        <v>1.06</v>
      </c>
      <c r="J116" s="351">
        <v>0.67</v>
      </c>
      <c r="K116" s="351">
        <v>0.67</v>
      </c>
    </row>
    <row r="117" spans="1:11" x14ac:dyDescent="0.25">
      <c r="A117" s="350" t="s">
        <v>391</v>
      </c>
      <c r="B117" s="351">
        <v>1.39</v>
      </c>
      <c r="C117" s="351">
        <v>1.39</v>
      </c>
      <c r="D117" s="351">
        <v>1.49</v>
      </c>
      <c r="E117" s="351">
        <v>1.49</v>
      </c>
      <c r="F117" s="351">
        <v>1.53</v>
      </c>
      <c r="G117" s="351">
        <v>1.53</v>
      </c>
      <c r="H117" s="351">
        <v>1.72</v>
      </c>
      <c r="I117" s="351">
        <v>1.72</v>
      </c>
      <c r="J117" s="351">
        <v>1.83</v>
      </c>
      <c r="K117" s="351">
        <v>1.83</v>
      </c>
    </row>
    <row r="118" spans="1:11" x14ac:dyDescent="0.25">
      <c r="A118" s="350" t="s">
        <v>1190</v>
      </c>
      <c r="B118" s="351">
        <v>0.04</v>
      </c>
      <c r="C118" s="351">
        <v>0.04</v>
      </c>
      <c r="D118" s="351">
        <v>0.05</v>
      </c>
      <c r="E118" s="351">
        <v>0.05</v>
      </c>
      <c r="F118" s="351">
        <v>0.05</v>
      </c>
      <c r="G118" s="351">
        <v>0.05</v>
      </c>
      <c r="H118" s="351">
        <v>0.05</v>
      </c>
      <c r="I118" s="351">
        <v>0.05</v>
      </c>
      <c r="J118" s="351">
        <v>0.02</v>
      </c>
      <c r="K118" s="351">
        <v>0.02</v>
      </c>
    </row>
    <row r="119" spans="1:11" x14ac:dyDescent="0.25">
      <c r="A119" s="350" t="s">
        <v>1191</v>
      </c>
      <c r="B119" s="352">
        <v>0</v>
      </c>
      <c r="C119" s="352">
        <v>0</v>
      </c>
      <c r="D119" s="352">
        <v>0</v>
      </c>
      <c r="E119" s="352">
        <v>0</v>
      </c>
      <c r="F119" s="352">
        <v>0</v>
      </c>
      <c r="G119" s="352">
        <v>0</v>
      </c>
      <c r="H119" s="352">
        <v>0</v>
      </c>
      <c r="I119" s="352">
        <v>0</v>
      </c>
      <c r="J119" s="352">
        <v>0</v>
      </c>
      <c r="K119" s="352">
        <v>0</v>
      </c>
    </row>
    <row r="120" spans="1:11" x14ac:dyDescent="0.25">
      <c r="A120" s="350" t="s">
        <v>1192</v>
      </c>
      <c r="B120" s="351">
        <v>3.21</v>
      </c>
      <c r="C120" s="351">
        <v>3.21</v>
      </c>
      <c r="D120" s="351">
        <v>3.39</v>
      </c>
      <c r="E120" s="351">
        <v>3.39</v>
      </c>
      <c r="F120" s="351">
        <v>3.5</v>
      </c>
      <c r="G120" s="351">
        <v>3.5</v>
      </c>
      <c r="H120" s="351">
        <v>3.95</v>
      </c>
      <c r="I120" s="351">
        <v>3.95</v>
      </c>
      <c r="J120" s="351">
        <v>4.76</v>
      </c>
      <c r="K120" s="351">
        <v>4.76</v>
      </c>
    </row>
    <row r="121" spans="1:11" x14ac:dyDescent="0.25">
      <c r="A121" s="350" t="s">
        <v>46</v>
      </c>
      <c r="B121" s="351">
        <v>0.31</v>
      </c>
      <c r="C121" s="351">
        <v>0.31</v>
      </c>
      <c r="D121" s="351">
        <v>0.36</v>
      </c>
      <c r="E121" s="351">
        <v>0.36</v>
      </c>
      <c r="F121" s="351">
        <v>0.4</v>
      </c>
      <c r="G121" s="351">
        <v>0.4</v>
      </c>
      <c r="H121" s="351">
        <v>0.56999999999999995</v>
      </c>
      <c r="I121" s="351">
        <v>0.56999999999999995</v>
      </c>
      <c r="J121" s="351">
        <v>0.72</v>
      </c>
      <c r="K121" s="351">
        <v>0.72</v>
      </c>
    </row>
    <row r="122" spans="1:11" x14ac:dyDescent="0.25">
      <c r="A122" s="350" t="s">
        <v>1193</v>
      </c>
      <c r="B122" s="351">
        <v>0.31</v>
      </c>
      <c r="C122" s="351">
        <v>0.31</v>
      </c>
      <c r="D122" s="351">
        <v>0.36</v>
      </c>
      <c r="E122" s="351">
        <v>0.36</v>
      </c>
      <c r="F122" s="351">
        <v>0.4</v>
      </c>
      <c r="G122" s="351">
        <v>0.4</v>
      </c>
      <c r="H122" s="351">
        <v>0.56999999999999995</v>
      </c>
      <c r="I122" s="351">
        <v>0.56999999999999995</v>
      </c>
      <c r="J122" s="351">
        <v>0.72</v>
      </c>
      <c r="K122" s="351">
        <v>0.72</v>
      </c>
    </row>
    <row r="123" spans="1:11" x14ac:dyDescent="0.25">
      <c r="A123" s="350" t="s">
        <v>1194</v>
      </c>
      <c r="B123" s="352">
        <v>0</v>
      </c>
      <c r="C123" s="352">
        <v>0</v>
      </c>
      <c r="D123" s="352">
        <v>0</v>
      </c>
      <c r="E123" s="352">
        <v>0</v>
      </c>
      <c r="F123" s="352">
        <v>0</v>
      </c>
      <c r="G123" s="352">
        <v>0</v>
      </c>
      <c r="H123" s="352">
        <v>0</v>
      </c>
      <c r="I123" s="352">
        <v>0</v>
      </c>
      <c r="J123" s="352">
        <v>0</v>
      </c>
      <c r="K123" s="352">
        <v>0</v>
      </c>
    </row>
    <row r="124" spans="1:11" x14ac:dyDescent="0.25">
      <c r="A124" s="350" t="s">
        <v>2</v>
      </c>
      <c r="B124" s="351">
        <v>2.15</v>
      </c>
      <c r="C124" s="351">
        <v>2.15</v>
      </c>
      <c r="D124" s="351">
        <v>2.23</v>
      </c>
      <c r="E124" s="351">
        <v>2.23</v>
      </c>
      <c r="F124" s="351">
        <v>2.29</v>
      </c>
      <c r="G124" s="351">
        <v>2.29</v>
      </c>
      <c r="H124" s="351">
        <v>2.5</v>
      </c>
      <c r="I124" s="351">
        <v>2.5</v>
      </c>
      <c r="J124" s="351">
        <v>3.06</v>
      </c>
      <c r="K124" s="351">
        <v>3.06</v>
      </c>
    </row>
    <row r="125" spans="1:11" x14ac:dyDescent="0.25">
      <c r="A125" s="350" t="s">
        <v>0</v>
      </c>
      <c r="B125" s="351">
        <v>0.36</v>
      </c>
      <c r="C125" s="351">
        <v>0.36</v>
      </c>
      <c r="D125" s="351">
        <v>0.38</v>
      </c>
      <c r="E125" s="351">
        <v>0.38</v>
      </c>
      <c r="F125" s="351">
        <v>0.38</v>
      </c>
      <c r="G125" s="351">
        <v>0.38</v>
      </c>
      <c r="H125" s="351">
        <v>0.39</v>
      </c>
      <c r="I125" s="351">
        <v>0.39</v>
      </c>
      <c r="J125" s="351">
        <v>0.48</v>
      </c>
      <c r="K125" s="351">
        <v>0.48</v>
      </c>
    </row>
    <row r="126" spans="1:11" x14ac:dyDescent="0.25">
      <c r="A126" s="350" t="s">
        <v>1195</v>
      </c>
      <c r="B126" s="351">
        <v>2.15</v>
      </c>
      <c r="C126" s="351">
        <v>2.15</v>
      </c>
      <c r="D126" s="351">
        <v>2.15</v>
      </c>
      <c r="E126" s="351">
        <v>2.15</v>
      </c>
      <c r="F126" s="351">
        <v>2.16</v>
      </c>
      <c r="G126" s="351">
        <v>2.16</v>
      </c>
      <c r="H126" s="351">
        <v>2.2000000000000002</v>
      </c>
      <c r="I126" s="351">
        <v>2.2000000000000002</v>
      </c>
      <c r="J126" s="351">
        <v>2.2000000000000002</v>
      </c>
      <c r="K126" s="351">
        <v>2.2000000000000002</v>
      </c>
    </row>
    <row r="127" spans="1:11" x14ac:dyDescent="0.25">
      <c r="A127" s="350" t="s">
        <v>1196</v>
      </c>
      <c r="B127" s="351">
        <v>0.25</v>
      </c>
      <c r="C127" s="351">
        <v>0.25</v>
      </c>
      <c r="D127" s="351">
        <v>0.25</v>
      </c>
      <c r="E127" s="351">
        <v>0.25</v>
      </c>
      <c r="F127" s="351">
        <v>0.25</v>
      </c>
      <c r="G127" s="351">
        <v>0.25</v>
      </c>
      <c r="H127" s="351">
        <v>0.25</v>
      </c>
      <c r="I127" s="351">
        <v>0.25</v>
      </c>
      <c r="J127" s="351">
        <v>0.25</v>
      </c>
      <c r="K127" s="351">
        <v>0.25</v>
      </c>
    </row>
    <row r="128" spans="1:11" x14ac:dyDescent="0.25">
      <c r="A128" s="350" t="s">
        <v>1197</v>
      </c>
      <c r="B128" s="352">
        <v>0</v>
      </c>
      <c r="C128" s="352">
        <v>0</v>
      </c>
      <c r="D128" s="352">
        <v>0</v>
      </c>
      <c r="E128" s="352">
        <v>0</v>
      </c>
      <c r="F128" s="352">
        <v>0</v>
      </c>
      <c r="G128" s="352">
        <v>0</v>
      </c>
      <c r="H128" s="352">
        <v>0</v>
      </c>
      <c r="I128" s="352">
        <v>0</v>
      </c>
      <c r="J128" s="352">
        <v>0</v>
      </c>
      <c r="K128" s="352">
        <v>0</v>
      </c>
    </row>
    <row r="129" spans="1:11" x14ac:dyDescent="0.25">
      <c r="A129" s="350" t="s">
        <v>1198</v>
      </c>
      <c r="B129" s="351">
        <v>19.43</v>
      </c>
      <c r="C129" s="351">
        <v>19.43</v>
      </c>
      <c r="D129" s="351">
        <v>20.94</v>
      </c>
      <c r="E129" s="351">
        <v>20.94</v>
      </c>
      <c r="F129" s="351">
        <v>20.92</v>
      </c>
      <c r="G129" s="351">
        <v>20.92</v>
      </c>
      <c r="H129" s="351">
        <v>20.54</v>
      </c>
      <c r="I129" s="351">
        <v>20.54</v>
      </c>
      <c r="J129" s="351">
        <v>18.739999999999998</v>
      </c>
      <c r="K129" s="351">
        <v>18.739999999999998</v>
      </c>
    </row>
    <row r="130" spans="1:11" x14ac:dyDescent="0.25">
      <c r="A130" s="350" t="s">
        <v>1199</v>
      </c>
      <c r="B130" s="351">
        <v>3.62</v>
      </c>
      <c r="C130" s="351">
        <v>2.31</v>
      </c>
      <c r="D130" s="351">
        <v>3.74</v>
      </c>
      <c r="E130" s="351">
        <v>2.38</v>
      </c>
      <c r="F130" s="351">
        <v>3.83</v>
      </c>
      <c r="G130" s="351">
        <v>2.44</v>
      </c>
      <c r="H130" s="351">
        <v>4.18</v>
      </c>
      <c r="I130" s="351">
        <v>2.69</v>
      </c>
      <c r="J130" s="351">
        <v>4.4400000000000004</v>
      </c>
      <c r="K130" s="351">
        <v>2.62</v>
      </c>
    </row>
    <row r="131" spans="1:11" x14ac:dyDescent="0.25">
      <c r="A131" s="350" t="s">
        <v>1200</v>
      </c>
      <c r="B131" s="351">
        <v>1.32</v>
      </c>
      <c r="C131" s="351">
        <v>2.65</v>
      </c>
      <c r="D131" s="351">
        <v>1.43</v>
      </c>
      <c r="E131" s="351">
        <v>2.85</v>
      </c>
      <c r="F131" s="351">
        <v>1.43</v>
      </c>
      <c r="G131" s="351">
        <v>2.85</v>
      </c>
      <c r="H131" s="351">
        <v>1.4</v>
      </c>
      <c r="I131" s="351">
        <v>2.8</v>
      </c>
      <c r="J131" s="351">
        <v>1.28</v>
      </c>
      <c r="K131" s="351">
        <v>2.5499999999999998</v>
      </c>
    </row>
    <row r="132" spans="1:11" x14ac:dyDescent="0.25">
      <c r="A132" s="350" t="s">
        <v>1201</v>
      </c>
      <c r="B132" s="351">
        <v>0.31</v>
      </c>
      <c r="C132" s="351">
        <v>0.31</v>
      </c>
      <c r="D132" s="351">
        <v>0.33</v>
      </c>
      <c r="E132" s="351">
        <v>0.33</v>
      </c>
      <c r="F132" s="351">
        <v>0.33</v>
      </c>
      <c r="G132" s="351">
        <v>0.33</v>
      </c>
      <c r="H132" s="351">
        <v>0.32</v>
      </c>
      <c r="I132" s="351">
        <v>0.32</v>
      </c>
      <c r="J132" s="351">
        <v>0.28999999999999998</v>
      </c>
      <c r="K132" s="351">
        <v>0.28999999999999998</v>
      </c>
    </row>
    <row r="133" spans="1:11" x14ac:dyDescent="0.25">
      <c r="A133" s="350" t="s">
        <v>1202</v>
      </c>
      <c r="B133" s="351">
        <v>1.24</v>
      </c>
      <c r="C133" s="351">
        <v>1.24</v>
      </c>
      <c r="D133" s="351">
        <v>1.25</v>
      </c>
      <c r="E133" s="351">
        <v>1.25</v>
      </c>
      <c r="F133" s="351">
        <v>1.25</v>
      </c>
      <c r="G133" s="351">
        <v>1.25</v>
      </c>
      <c r="H133" s="351">
        <v>1.27</v>
      </c>
      <c r="I133" s="351">
        <v>1.27</v>
      </c>
      <c r="J133" s="351">
        <v>1.31</v>
      </c>
      <c r="K133" s="351">
        <v>1.31</v>
      </c>
    </row>
    <row r="134" spans="1:11" x14ac:dyDescent="0.25">
      <c r="A134" s="350" t="s">
        <v>1203</v>
      </c>
      <c r="B134" s="351">
        <v>6.49</v>
      </c>
      <c r="C134" s="351">
        <v>6.51</v>
      </c>
      <c r="D134" s="351">
        <v>6.75</v>
      </c>
      <c r="E134" s="351">
        <v>6.81</v>
      </c>
      <c r="F134" s="351">
        <v>6.84</v>
      </c>
      <c r="G134" s="351">
        <v>6.87</v>
      </c>
      <c r="H134" s="351">
        <v>7.17</v>
      </c>
      <c r="I134" s="351">
        <v>7.08</v>
      </c>
      <c r="J134" s="351">
        <v>7.32</v>
      </c>
      <c r="K134" s="351">
        <v>6.77</v>
      </c>
    </row>
    <row r="135" spans="1:11" x14ac:dyDescent="0.25">
      <c r="A135" s="350" t="s">
        <v>1204</v>
      </c>
      <c r="B135" s="351">
        <v>12.94</v>
      </c>
      <c r="C135" s="351">
        <v>12.92</v>
      </c>
      <c r="D135" s="351">
        <v>14.19</v>
      </c>
      <c r="E135" s="351">
        <v>14.13</v>
      </c>
      <c r="F135" s="351">
        <v>14.08</v>
      </c>
      <c r="G135" s="351">
        <v>14.05</v>
      </c>
      <c r="H135" s="351">
        <v>13.37</v>
      </c>
      <c r="I135" s="351">
        <v>13.46</v>
      </c>
      <c r="J135" s="351">
        <v>11.42</v>
      </c>
      <c r="K135" s="351">
        <v>11.97</v>
      </c>
    </row>
    <row r="136" spans="1:11" x14ac:dyDescent="0.25">
      <c r="A136" s="350" t="s">
        <v>1205</v>
      </c>
      <c r="B136" s="351">
        <v>10.06</v>
      </c>
      <c r="C136" s="351">
        <v>8.2200000000000006</v>
      </c>
      <c r="D136" s="351">
        <v>10.17</v>
      </c>
      <c r="E136" s="351">
        <v>8.31</v>
      </c>
      <c r="F136" s="351">
        <v>10.34</v>
      </c>
      <c r="G136" s="351">
        <v>8.4499999999999993</v>
      </c>
      <c r="H136" s="351">
        <v>11.06</v>
      </c>
      <c r="I136" s="351">
        <v>9.0399999999999991</v>
      </c>
      <c r="J136" s="351">
        <v>11.76</v>
      </c>
      <c r="K136" s="351">
        <v>9.61</v>
      </c>
    </row>
    <row r="137" spans="1:11" x14ac:dyDescent="0.25">
      <c r="A137" s="350" t="s">
        <v>1206</v>
      </c>
      <c r="B137" s="352">
        <v>0</v>
      </c>
      <c r="C137" s="352">
        <v>0</v>
      </c>
      <c r="D137" s="352">
        <v>0</v>
      </c>
      <c r="E137" s="352">
        <v>0</v>
      </c>
      <c r="F137" s="352">
        <v>0</v>
      </c>
      <c r="G137" s="352">
        <v>0</v>
      </c>
      <c r="H137" s="352">
        <v>0</v>
      </c>
      <c r="I137" s="352">
        <v>0</v>
      </c>
      <c r="J137" s="352">
        <v>0</v>
      </c>
      <c r="K137" s="352">
        <v>0</v>
      </c>
    </row>
    <row r="138" spans="1:11" x14ac:dyDescent="0.25">
      <c r="A138" s="350" t="s">
        <v>1207</v>
      </c>
      <c r="B138" s="351">
        <v>2.88</v>
      </c>
      <c r="C138" s="351">
        <v>4.7</v>
      </c>
      <c r="D138" s="351">
        <v>4.0199999999999996</v>
      </c>
      <c r="E138" s="351">
        <v>5.82</v>
      </c>
      <c r="F138" s="351">
        <v>3.74</v>
      </c>
      <c r="G138" s="351">
        <v>5.6</v>
      </c>
      <c r="H138" s="351">
        <v>2.31</v>
      </c>
      <c r="I138" s="351">
        <v>4.42</v>
      </c>
      <c r="J138" s="351">
        <v>-0.34</v>
      </c>
      <c r="K138" s="351">
        <v>2.36</v>
      </c>
    </row>
    <row r="139" spans="1:11" x14ac:dyDescent="0.25">
      <c r="A139" s="350" t="s">
        <v>1208</v>
      </c>
      <c r="B139" s="351">
        <v>0.97</v>
      </c>
      <c r="C139" s="351">
        <v>0.97</v>
      </c>
      <c r="D139" s="351">
        <v>1.05</v>
      </c>
      <c r="E139" s="351">
        <v>1.05</v>
      </c>
      <c r="F139" s="351">
        <v>1.05</v>
      </c>
      <c r="G139" s="351">
        <v>1.05</v>
      </c>
      <c r="H139" s="351">
        <v>1.03</v>
      </c>
      <c r="I139" s="351">
        <v>1.03</v>
      </c>
      <c r="J139" s="351">
        <v>0.94</v>
      </c>
      <c r="K139" s="351">
        <v>0.94</v>
      </c>
    </row>
    <row r="140" spans="1:11" x14ac:dyDescent="0.25">
      <c r="A140" s="350" t="s">
        <v>1209</v>
      </c>
      <c r="B140" s="351">
        <v>1.06</v>
      </c>
      <c r="C140" s="351">
        <v>0.37</v>
      </c>
      <c r="D140" s="351">
        <v>1.07</v>
      </c>
      <c r="E140" s="351">
        <v>0.38</v>
      </c>
      <c r="F140" s="351">
        <v>1.0900000000000001</v>
      </c>
      <c r="G140" s="351">
        <v>0.39</v>
      </c>
      <c r="H140" s="351">
        <v>1.1599999999999999</v>
      </c>
      <c r="I140" s="351">
        <v>0.41</v>
      </c>
      <c r="J140" s="351">
        <v>1.23</v>
      </c>
      <c r="K140" s="351">
        <v>0.44</v>
      </c>
    </row>
    <row r="141" spans="1:11" x14ac:dyDescent="0.25">
      <c r="A141" s="350" t="s">
        <v>1210</v>
      </c>
      <c r="B141" s="351">
        <v>2.0299999999999998</v>
      </c>
      <c r="C141" s="351">
        <v>1.34</v>
      </c>
      <c r="D141" s="351">
        <v>2.12</v>
      </c>
      <c r="E141" s="351">
        <v>1.43</v>
      </c>
      <c r="F141" s="351">
        <v>2.14</v>
      </c>
      <c r="G141" s="351">
        <v>1.44</v>
      </c>
      <c r="H141" s="351">
        <v>2.19</v>
      </c>
      <c r="I141" s="351">
        <v>1.44</v>
      </c>
      <c r="J141" s="351">
        <v>2.17</v>
      </c>
      <c r="K141" s="351">
        <v>1.38</v>
      </c>
    </row>
    <row r="142" spans="1:11" x14ac:dyDescent="0.25">
      <c r="A142" s="350" t="s">
        <v>1211</v>
      </c>
      <c r="B142" s="351">
        <v>3.4</v>
      </c>
      <c r="C142" s="351">
        <v>3.4</v>
      </c>
      <c r="D142" s="351">
        <v>3.4</v>
      </c>
      <c r="E142" s="351">
        <v>3.4</v>
      </c>
      <c r="F142" s="351">
        <v>4.0999999999999996</v>
      </c>
      <c r="G142" s="351">
        <v>4.0999999999999996</v>
      </c>
      <c r="H142" s="351">
        <v>4.0999999999999996</v>
      </c>
      <c r="I142" s="351">
        <v>4.0999999999999996</v>
      </c>
      <c r="J142" s="351">
        <v>4.0999999999999996</v>
      </c>
      <c r="K142" s="351">
        <v>4.0999999999999996</v>
      </c>
    </row>
    <row r="143" spans="1:11" x14ac:dyDescent="0.25">
      <c r="A143" s="350" t="s">
        <v>1212</v>
      </c>
      <c r="B143" s="351">
        <v>5.2</v>
      </c>
      <c r="C143" s="351">
        <v>5.2</v>
      </c>
      <c r="D143" s="351">
        <v>5.2</v>
      </c>
      <c r="E143" s="351">
        <v>5.2</v>
      </c>
      <c r="F143" s="351">
        <v>5.5</v>
      </c>
      <c r="G143" s="351">
        <v>5.5</v>
      </c>
      <c r="H143" s="351">
        <v>5.5</v>
      </c>
      <c r="I143" s="351">
        <v>5.5</v>
      </c>
      <c r="J143" s="351">
        <v>5.5</v>
      </c>
      <c r="K143" s="351">
        <v>5.5</v>
      </c>
    </row>
    <row r="150" spans="1:11" ht="15.75" x14ac:dyDescent="0.25">
      <c r="A150" s="353" t="s">
        <v>1214</v>
      </c>
      <c r="B150" s="353"/>
      <c r="C150" s="353"/>
      <c r="D150" s="353"/>
      <c r="E150" s="353"/>
      <c r="F150" s="353"/>
      <c r="G150" s="353"/>
      <c r="H150" s="353"/>
      <c r="I150" s="353"/>
      <c r="J150" s="353"/>
      <c r="K150" s="353"/>
    </row>
    <row r="151" spans="1:11" x14ac:dyDescent="0.25">
      <c r="A151" s="331"/>
      <c r="B151" s="331"/>
      <c r="C151" s="331"/>
      <c r="D151" s="331"/>
      <c r="E151" s="331"/>
      <c r="F151" s="331"/>
      <c r="G151" s="331"/>
      <c r="H151" s="331"/>
      <c r="I151" s="331"/>
      <c r="J151" s="331"/>
      <c r="K151" s="331"/>
    </row>
    <row r="152" spans="1:11" x14ac:dyDescent="0.25">
      <c r="A152" s="354" t="s">
        <v>1165</v>
      </c>
      <c r="B152" s="355" t="s">
        <v>1222</v>
      </c>
      <c r="C152" s="331"/>
      <c r="D152" s="331"/>
      <c r="E152" s="331"/>
      <c r="F152" s="331"/>
      <c r="G152" s="331"/>
      <c r="H152" s="331"/>
      <c r="I152" s="331"/>
      <c r="J152" s="331"/>
      <c r="K152" s="331"/>
    </row>
    <row r="153" spans="1:11" x14ac:dyDescent="0.25">
      <c r="A153" s="354" t="s">
        <v>1167</v>
      </c>
      <c r="B153" s="355"/>
      <c r="C153" s="331"/>
      <c r="D153" s="331"/>
      <c r="E153" s="331"/>
      <c r="F153" s="331"/>
      <c r="G153" s="331"/>
      <c r="H153" s="331"/>
      <c r="I153" s="331"/>
      <c r="J153" s="331"/>
      <c r="K153" s="331"/>
    </row>
    <row r="154" spans="1:11" x14ac:dyDescent="0.25">
      <c r="A154" s="354" t="s">
        <v>1168</v>
      </c>
      <c r="B154" s="355" t="s">
        <v>1169</v>
      </c>
      <c r="C154" s="331"/>
      <c r="D154" s="331"/>
      <c r="E154" s="331"/>
      <c r="F154" s="331"/>
      <c r="G154" s="331"/>
      <c r="H154" s="331"/>
      <c r="I154" s="331"/>
      <c r="J154" s="331"/>
      <c r="K154" s="331"/>
    </row>
    <row r="155" spans="1:11" x14ac:dyDescent="0.25">
      <c r="A155" s="354" t="s">
        <v>1170</v>
      </c>
      <c r="B155" s="355" t="s">
        <v>1225</v>
      </c>
      <c r="C155" s="331"/>
      <c r="D155" s="331"/>
      <c r="E155" s="331"/>
      <c r="F155" s="331"/>
      <c r="G155" s="331"/>
      <c r="H155" s="331"/>
      <c r="I155" s="331"/>
      <c r="J155" s="331"/>
      <c r="K155" s="331"/>
    </row>
    <row r="156" spans="1:11" x14ac:dyDescent="0.25">
      <c r="A156" s="354" t="s">
        <v>1172</v>
      </c>
      <c r="B156" s="355" t="s">
        <v>1226</v>
      </c>
      <c r="C156" s="331"/>
      <c r="D156" s="331"/>
      <c r="E156" s="331"/>
      <c r="F156" s="331"/>
      <c r="G156" s="331"/>
      <c r="H156" s="331"/>
      <c r="I156" s="331"/>
      <c r="J156" s="331"/>
      <c r="K156" s="331"/>
    </row>
    <row r="157" spans="1:11" x14ac:dyDescent="0.25">
      <c r="A157" s="331"/>
      <c r="B157" s="331"/>
      <c r="C157" s="331"/>
      <c r="D157" s="331"/>
      <c r="E157" s="331"/>
      <c r="F157" s="331"/>
      <c r="G157" s="331"/>
      <c r="H157" s="331"/>
      <c r="I157" s="331"/>
      <c r="J157" s="331"/>
      <c r="K157" s="331"/>
    </row>
    <row r="158" spans="1:11" x14ac:dyDescent="0.25">
      <c r="A158" s="331"/>
      <c r="B158" s="331"/>
      <c r="C158" s="331"/>
      <c r="D158" s="331"/>
      <c r="E158" s="331"/>
      <c r="F158" s="331"/>
      <c r="G158" s="331"/>
      <c r="H158" s="331"/>
      <c r="I158" s="331"/>
      <c r="J158" s="331"/>
      <c r="K158" s="331"/>
    </row>
    <row r="159" spans="1:11" x14ac:dyDescent="0.25">
      <c r="A159" s="356" t="s">
        <v>1174</v>
      </c>
      <c r="B159" s="356"/>
      <c r="C159" s="356"/>
      <c r="D159" s="356"/>
      <c r="E159" s="356"/>
      <c r="F159" s="356"/>
      <c r="G159" s="356"/>
      <c r="H159" s="356"/>
      <c r="I159" s="356"/>
      <c r="J159" s="356"/>
      <c r="K159" s="356"/>
    </row>
    <row r="160" spans="1:11" x14ac:dyDescent="0.25">
      <c r="A160" s="331"/>
      <c r="B160" s="331"/>
      <c r="C160" s="331"/>
      <c r="D160" s="331"/>
      <c r="E160" s="331"/>
      <c r="F160" s="331"/>
      <c r="G160" s="331"/>
      <c r="H160" s="331"/>
      <c r="I160" s="331"/>
      <c r="J160" s="331"/>
      <c r="K160" s="331"/>
    </row>
    <row r="161" spans="1:11" x14ac:dyDescent="0.25">
      <c r="A161" s="357"/>
      <c r="B161" s="357">
        <v>2013</v>
      </c>
      <c r="C161" s="357"/>
      <c r="D161" s="357">
        <v>2015</v>
      </c>
      <c r="E161" s="357"/>
      <c r="F161" s="357">
        <v>2016</v>
      </c>
      <c r="G161" s="357"/>
      <c r="H161" s="357">
        <v>2020</v>
      </c>
      <c r="I161" s="357"/>
      <c r="J161" s="331"/>
      <c r="K161" s="331"/>
    </row>
    <row r="162" spans="1:11" x14ac:dyDescent="0.25">
      <c r="A162" s="357" t="s">
        <v>1175</v>
      </c>
      <c r="B162" s="357" t="s">
        <v>1176</v>
      </c>
      <c r="C162" s="357" t="s">
        <v>1177</v>
      </c>
      <c r="D162" s="357" t="s">
        <v>1178</v>
      </c>
      <c r="E162" s="357" t="s">
        <v>1179</v>
      </c>
      <c r="F162" s="357" t="s">
        <v>1180</v>
      </c>
      <c r="G162" s="357" t="s">
        <v>1181</v>
      </c>
      <c r="H162" s="357" t="s">
        <v>1182</v>
      </c>
      <c r="I162" s="357" t="s">
        <v>1183</v>
      </c>
      <c r="J162" s="331"/>
      <c r="K162" s="331"/>
    </row>
    <row r="163" spans="1:11" x14ac:dyDescent="0.25">
      <c r="A163" s="350" t="s">
        <v>1186</v>
      </c>
      <c r="B163" s="351">
        <v>3.6</v>
      </c>
      <c r="C163" s="351">
        <v>3.6</v>
      </c>
      <c r="D163" s="351">
        <v>3.6</v>
      </c>
      <c r="E163" s="351">
        <v>3.6</v>
      </c>
      <c r="F163" s="351">
        <v>3.6</v>
      </c>
      <c r="G163" s="351">
        <v>3.6</v>
      </c>
      <c r="H163" s="351">
        <v>3.6</v>
      </c>
      <c r="I163" s="351">
        <v>3.6</v>
      </c>
      <c r="J163" s="265"/>
      <c r="K163" s="265"/>
    </row>
    <row r="164" spans="1:11" x14ac:dyDescent="0.25">
      <c r="A164" s="350" t="s">
        <v>1187</v>
      </c>
      <c r="B164" s="351">
        <v>10.1</v>
      </c>
      <c r="C164" s="351">
        <v>10.1</v>
      </c>
      <c r="D164" s="352">
        <v>11</v>
      </c>
      <c r="E164" s="352">
        <v>11</v>
      </c>
      <c r="F164" s="351">
        <v>11.6</v>
      </c>
      <c r="G164" s="351">
        <v>11.6</v>
      </c>
      <c r="H164" s="351">
        <v>11.1</v>
      </c>
      <c r="I164" s="351">
        <v>11.1</v>
      </c>
      <c r="J164" s="265"/>
      <c r="K164" s="265"/>
    </row>
    <row r="165" spans="1:11" x14ac:dyDescent="0.25">
      <c r="A165" s="350" t="s">
        <v>1188</v>
      </c>
      <c r="B165" s="351">
        <v>7.8</v>
      </c>
      <c r="C165" s="351">
        <v>7.8</v>
      </c>
      <c r="D165" s="352">
        <v>8</v>
      </c>
      <c r="E165" s="352">
        <v>8</v>
      </c>
      <c r="F165" s="351">
        <v>8.6</v>
      </c>
      <c r="G165" s="351">
        <v>8.6</v>
      </c>
      <c r="H165" s="351">
        <v>7.5</v>
      </c>
      <c r="I165" s="351">
        <v>7.5</v>
      </c>
      <c r="J165" s="265"/>
      <c r="K165" s="265"/>
    </row>
    <row r="166" spans="1:11" x14ac:dyDescent="0.25">
      <c r="A166" s="350" t="s">
        <v>1189</v>
      </c>
      <c r="B166" s="351">
        <v>1.5</v>
      </c>
      <c r="C166" s="351">
        <v>1.5</v>
      </c>
      <c r="D166" s="351">
        <v>1.5</v>
      </c>
      <c r="E166" s="351">
        <v>1.5</v>
      </c>
      <c r="F166" s="351">
        <v>1.5</v>
      </c>
      <c r="G166" s="351">
        <v>1.5</v>
      </c>
      <c r="H166" s="351">
        <v>0.9</v>
      </c>
      <c r="I166" s="351">
        <v>0.9</v>
      </c>
      <c r="J166" s="265"/>
      <c r="K166" s="265"/>
    </row>
    <row r="167" spans="1:11" x14ac:dyDescent="0.25">
      <c r="A167" s="350" t="s">
        <v>391</v>
      </c>
      <c r="B167" s="351">
        <v>0.6</v>
      </c>
      <c r="C167" s="351">
        <v>0.6</v>
      </c>
      <c r="D167" s="351">
        <v>1.4</v>
      </c>
      <c r="E167" s="351">
        <v>1.4</v>
      </c>
      <c r="F167" s="351">
        <v>1.4</v>
      </c>
      <c r="G167" s="351">
        <v>1.4</v>
      </c>
      <c r="H167" s="351">
        <v>2.6</v>
      </c>
      <c r="I167" s="351">
        <v>2.6</v>
      </c>
      <c r="J167" s="265"/>
      <c r="K167" s="265"/>
    </row>
    <row r="168" spans="1:11" x14ac:dyDescent="0.25">
      <c r="A168" s="350" t="s">
        <v>1190</v>
      </c>
      <c r="B168" s="352">
        <v>0</v>
      </c>
      <c r="C168" s="352">
        <v>0</v>
      </c>
      <c r="D168" s="350"/>
      <c r="E168" s="350"/>
      <c r="F168" s="350"/>
      <c r="G168" s="350"/>
      <c r="H168" s="350"/>
      <c r="I168" s="350"/>
      <c r="J168" s="265"/>
      <c r="K168" s="265"/>
    </row>
    <row r="169" spans="1:11" x14ac:dyDescent="0.25">
      <c r="A169" s="350" t="s">
        <v>1191</v>
      </c>
      <c r="B169" s="351">
        <v>0.1</v>
      </c>
      <c r="C169" s="351">
        <v>0.1</v>
      </c>
      <c r="D169" s="351">
        <v>0.1</v>
      </c>
      <c r="E169" s="351">
        <v>0.1</v>
      </c>
      <c r="F169" s="351">
        <v>0.1</v>
      </c>
      <c r="G169" s="351">
        <v>0.1</v>
      </c>
      <c r="H169" s="351">
        <v>0.1</v>
      </c>
      <c r="I169" s="351">
        <v>0.1</v>
      </c>
      <c r="J169" s="265"/>
      <c r="K169" s="265"/>
    </row>
    <row r="170" spans="1:11" x14ac:dyDescent="0.25">
      <c r="A170" s="350" t="s">
        <v>1192</v>
      </c>
      <c r="B170" s="351">
        <v>2.4</v>
      </c>
      <c r="C170" s="351">
        <v>2.4</v>
      </c>
      <c r="D170" s="351">
        <v>2.7</v>
      </c>
      <c r="E170" s="351">
        <v>2.7</v>
      </c>
      <c r="F170" s="351">
        <v>2.8</v>
      </c>
      <c r="G170" s="351">
        <v>2.8</v>
      </c>
      <c r="H170" s="351">
        <v>3.1</v>
      </c>
      <c r="I170" s="351">
        <v>3.1</v>
      </c>
      <c r="J170" s="265"/>
      <c r="K170" s="265"/>
    </row>
    <row r="171" spans="1:11" x14ac:dyDescent="0.25">
      <c r="A171" s="350" t="s">
        <v>46</v>
      </c>
      <c r="B171" s="351">
        <v>0.2</v>
      </c>
      <c r="C171" s="351">
        <v>0.2</v>
      </c>
      <c r="D171" s="351">
        <v>0.4</v>
      </c>
      <c r="E171" s="351">
        <v>0.4</v>
      </c>
      <c r="F171" s="351">
        <v>0.4</v>
      </c>
      <c r="G171" s="351">
        <v>0.4</v>
      </c>
      <c r="H171" s="351">
        <v>0.6</v>
      </c>
      <c r="I171" s="351">
        <v>0.6</v>
      </c>
      <c r="J171" s="265"/>
      <c r="K171" s="265"/>
    </row>
    <row r="172" spans="1:11" x14ac:dyDescent="0.25">
      <c r="A172" s="350" t="s">
        <v>1193</v>
      </c>
      <c r="B172" s="351">
        <v>0.2</v>
      </c>
      <c r="C172" s="351">
        <v>0.2</v>
      </c>
      <c r="D172" s="351">
        <v>0.4</v>
      </c>
      <c r="E172" s="351">
        <v>0.4</v>
      </c>
      <c r="F172" s="351">
        <v>0.4</v>
      </c>
      <c r="G172" s="351">
        <v>0.4</v>
      </c>
      <c r="H172" s="351">
        <v>0.6</v>
      </c>
      <c r="I172" s="351">
        <v>0.6</v>
      </c>
      <c r="J172" s="265"/>
      <c r="K172" s="265"/>
    </row>
    <row r="173" spans="1:11" x14ac:dyDescent="0.25">
      <c r="A173" s="350" t="s">
        <v>1194</v>
      </c>
      <c r="B173" s="352">
        <v>0</v>
      </c>
      <c r="C173" s="352">
        <v>0</v>
      </c>
      <c r="D173" s="350"/>
      <c r="E173" s="350"/>
      <c r="F173" s="350"/>
      <c r="G173" s="350"/>
      <c r="H173" s="350"/>
      <c r="I173" s="350"/>
      <c r="J173" s="265"/>
      <c r="K173" s="265"/>
    </row>
    <row r="174" spans="1:11" x14ac:dyDescent="0.25">
      <c r="A174" s="350" t="s">
        <v>2</v>
      </c>
      <c r="B174" s="352">
        <v>2</v>
      </c>
      <c r="C174" s="352">
        <v>2</v>
      </c>
      <c r="D174" s="352">
        <v>2</v>
      </c>
      <c r="E174" s="352">
        <v>2</v>
      </c>
      <c r="F174" s="352">
        <v>2</v>
      </c>
      <c r="G174" s="352">
        <v>2</v>
      </c>
      <c r="H174" s="351">
        <v>2.1</v>
      </c>
      <c r="I174" s="351">
        <v>2.1</v>
      </c>
      <c r="J174" s="265"/>
      <c r="K174" s="265"/>
    </row>
    <row r="175" spans="1:11" x14ac:dyDescent="0.25">
      <c r="A175" s="350" t="s">
        <v>0</v>
      </c>
      <c r="B175" s="351">
        <v>0.2</v>
      </c>
      <c r="C175" s="351">
        <v>0.2</v>
      </c>
      <c r="D175" s="351">
        <v>0.3</v>
      </c>
      <c r="E175" s="351">
        <v>0.3</v>
      </c>
      <c r="F175" s="351">
        <v>0.5</v>
      </c>
      <c r="G175" s="351">
        <v>0.5</v>
      </c>
      <c r="H175" s="351">
        <v>0.5</v>
      </c>
      <c r="I175" s="351">
        <v>0.5</v>
      </c>
      <c r="J175" s="265"/>
      <c r="K175" s="265"/>
    </row>
    <row r="176" spans="1:11" x14ac:dyDescent="0.25">
      <c r="A176" s="350" t="s">
        <v>1195</v>
      </c>
      <c r="B176" s="351">
        <v>2.1</v>
      </c>
      <c r="C176" s="351">
        <v>2.1</v>
      </c>
      <c r="D176" s="351">
        <v>2.1</v>
      </c>
      <c r="E176" s="351">
        <v>2.1</v>
      </c>
      <c r="F176" s="351">
        <v>2.1</v>
      </c>
      <c r="G176" s="351">
        <v>2.1</v>
      </c>
      <c r="H176" s="351">
        <v>2.1</v>
      </c>
      <c r="I176" s="351">
        <v>2.1</v>
      </c>
      <c r="J176" s="265"/>
      <c r="K176" s="265"/>
    </row>
    <row r="177" spans="1:11" x14ac:dyDescent="0.25">
      <c r="A177" s="350" t="s">
        <v>1196</v>
      </c>
      <c r="B177" s="351">
        <v>0.4</v>
      </c>
      <c r="C177" s="351">
        <v>0.4</v>
      </c>
      <c r="D177" s="351">
        <v>0.4</v>
      </c>
      <c r="E177" s="351">
        <v>0.4</v>
      </c>
      <c r="F177" s="351">
        <v>0.4</v>
      </c>
      <c r="G177" s="351">
        <v>0.4</v>
      </c>
      <c r="H177" s="351">
        <v>0.4</v>
      </c>
      <c r="I177" s="351">
        <v>0.4</v>
      </c>
      <c r="J177" s="265"/>
      <c r="K177" s="265"/>
    </row>
    <row r="178" spans="1:11" x14ac:dyDescent="0.25">
      <c r="A178" s="350" t="s">
        <v>1197</v>
      </c>
      <c r="B178" s="350"/>
      <c r="C178" s="350"/>
      <c r="D178" s="350"/>
      <c r="E178" s="350"/>
      <c r="F178" s="350"/>
      <c r="G178" s="350"/>
      <c r="H178" s="350"/>
      <c r="I178" s="350"/>
      <c r="J178" s="265"/>
      <c r="K178" s="265"/>
    </row>
    <row r="179" spans="1:11" x14ac:dyDescent="0.25">
      <c r="A179" s="350" t="s">
        <v>1198</v>
      </c>
      <c r="B179" s="351">
        <v>18.2</v>
      </c>
      <c r="C179" s="351">
        <v>18.2</v>
      </c>
      <c r="D179" s="351">
        <v>19.399999999999999</v>
      </c>
      <c r="E179" s="351">
        <v>19.399999999999999</v>
      </c>
      <c r="F179" s="351">
        <v>20.100000000000001</v>
      </c>
      <c r="G179" s="351">
        <v>20.100000000000001</v>
      </c>
      <c r="H179" s="351">
        <v>19.899999999999999</v>
      </c>
      <c r="I179" s="351">
        <v>19.899999999999999</v>
      </c>
      <c r="J179" s="265"/>
      <c r="K179" s="265"/>
    </row>
    <row r="180" spans="1:11" x14ac:dyDescent="0.25">
      <c r="A180" s="350" t="s">
        <v>1199</v>
      </c>
      <c r="B180" s="351">
        <v>3.3</v>
      </c>
      <c r="C180" s="351">
        <v>1.3</v>
      </c>
      <c r="D180" s="351">
        <v>3.6</v>
      </c>
      <c r="E180" s="351">
        <v>1.6</v>
      </c>
      <c r="F180" s="351">
        <v>3.7</v>
      </c>
      <c r="G180" s="351">
        <v>1.7</v>
      </c>
      <c r="H180" s="352">
        <v>4</v>
      </c>
      <c r="I180" s="351">
        <v>1.9</v>
      </c>
      <c r="J180" s="265"/>
      <c r="K180" s="265"/>
    </row>
    <row r="181" spans="1:11" x14ac:dyDescent="0.25">
      <c r="A181" s="350" t="s">
        <v>1200</v>
      </c>
      <c r="B181" s="351">
        <v>1.3</v>
      </c>
      <c r="C181" s="351">
        <v>1.3</v>
      </c>
      <c r="D181" s="351">
        <v>1.3</v>
      </c>
      <c r="E181" s="351">
        <v>1.3</v>
      </c>
      <c r="F181" s="351">
        <v>1.3</v>
      </c>
      <c r="G181" s="351">
        <v>1.3</v>
      </c>
      <c r="H181" s="351">
        <v>1.3</v>
      </c>
      <c r="I181" s="351">
        <v>1.3</v>
      </c>
      <c r="J181" s="265"/>
      <c r="K181" s="265"/>
    </row>
    <row r="182" spans="1:11" x14ac:dyDescent="0.25">
      <c r="A182" s="350" t="s">
        <v>1201</v>
      </c>
      <c r="B182" s="351">
        <v>0.45</v>
      </c>
      <c r="C182" s="351">
        <v>0.45</v>
      </c>
      <c r="D182" s="351">
        <v>0.45</v>
      </c>
      <c r="E182" s="351">
        <v>0.45</v>
      </c>
      <c r="F182" s="351">
        <v>0.45</v>
      </c>
      <c r="G182" s="351">
        <v>0.45</v>
      </c>
      <c r="H182" s="351">
        <v>0.45</v>
      </c>
      <c r="I182" s="351">
        <v>0.45</v>
      </c>
      <c r="J182" s="265"/>
      <c r="K182" s="265"/>
    </row>
    <row r="183" spans="1:11" x14ac:dyDescent="0.25">
      <c r="A183" s="350" t="s">
        <v>1202</v>
      </c>
      <c r="B183" s="351">
        <v>1.5</v>
      </c>
      <c r="C183" s="351">
        <v>1.5</v>
      </c>
      <c r="D183" s="351">
        <v>1.5</v>
      </c>
      <c r="E183" s="351">
        <v>1.5</v>
      </c>
      <c r="F183" s="351">
        <v>1.5</v>
      </c>
      <c r="G183" s="351">
        <v>1.5</v>
      </c>
      <c r="H183" s="351">
        <v>1.5</v>
      </c>
      <c r="I183" s="351">
        <v>1.5</v>
      </c>
      <c r="J183" s="265"/>
      <c r="K183" s="265"/>
    </row>
    <row r="184" spans="1:11" x14ac:dyDescent="0.25">
      <c r="A184" s="350" t="s">
        <v>1203</v>
      </c>
      <c r="B184" s="351">
        <v>6.55</v>
      </c>
      <c r="C184" s="351">
        <v>4.55</v>
      </c>
      <c r="D184" s="351">
        <v>6.9</v>
      </c>
      <c r="E184" s="351">
        <v>4.9000000000000004</v>
      </c>
      <c r="F184" s="352">
        <v>7</v>
      </c>
      <c r="G184" s="352">
        <v>5</v>
      </c>
      <c r="H184" s="351">
        <v>7.3</v>
      </c>
      <c r="I184" s="351">
        <v>5.2</v>
      </c>
      <c r="J184" s="265"/>
      <c r="K184" s="265"/>
    </row>
    <row r="185" spans="1:11" x14ac:dyDescent="0.25">
      <c r="A185" s="350" t="s">
        <v>1204</v>
      </c>
      <c r="B185" s="351">
        <v>11.65</v>
      </c>
      <c r="C185" s="351">
        <v>13.65</v>
      </c>
      <c r="D185" s="351">
        <v>12.5</v>
      </c>
      <c r="E185" s="351">
        <v>14.5</v>
      </c>
      <c r="F185" s="351">
        <v>13.1</v>
      </c>
      <c r="G185" s="351">
        <v>15.1</v>
      </c>
      <c r="H185" s="351">
        <v>12.6</v>
      </c>
      <c r="I185" s="351">
        <v>14.7</v>
      </c>
      <c r="J185" s="265"/>
      <c r="K185" s="265"/>
    </row>
    <row r="186" spans="1:11" x14ac:dyDescent="0.25">
      <c r="A186" s="350" t="s">
        <v>1205</v>
      </c>
      <c r="B186" s="351">
        <v>10.1</v>
      </c>
      <c r="C186" s="351">
        <v>7.9</v>
      </c>
      <c r="D186" s="351">
        <v>10.6</v>
      </c>
      <c r="E186" s="351">
        <v>8.1999999999999993</v>
      </c>
      <c r="F186" s="351">
        <v>10.7</v>
      </c>
      <c r="G186" s="351">
        <v>8.3000000000000007</v>
      </c>
      <c r="H186" s="351">
        <v>11.2</v>
      </c>
      <c r="I186" s="351">
        <v>8.6999999999999993</v>
      </c>
      <c r="J186" s="265"/>
      <c r="K186" s="265"/>
    </row>
    <row r="187" spans="1:11" x14ac:dyDescent="0.25">
      <c r="A187" s="350" t="s">
        <v>1206</v>
      </c>
      <c r="B187" s="350"/>
      <c r="C187" s="350"/>
      <c r="D187" s="350"/>
      <c r="E187" s="350"/>
      <c r="F187" s="350"/>
      <c r="G187" s="350"/>
      <c r="H187" s="350"/>
      <c r="I187" s="350"/>
      <c r="J187" s="265"/>
      <c r="K187" s="265"/>
    </row>
    <row r="188" spans="1:11" x14ac:dyDescent="0.25">
      <c r="A188" s="350" t="s">
        <v>1207</v>
      </c>
      <c r="B188" s="351">
        <v>1.55</v>
      </c>
      <c r="C188" s="351">
        <v>5.75</v>
      </c>
      <c r="D188" s="351">
        <v>1.9</v>
      </c>
      <c r="E188" s="351">
        <v>6.3</v>
      </c>
      <c r="F188" s="351">
        <v>2.4</v>
      </c>
      <c r="G188" s="351">
        <v>6.8</v>
      </c>
      <c r="H188" s="351">
        <v>1.4</v>
      </c>
      <c r="I188" s="352">
        <v>6</v>
      </c>
      <c r="J188" s="265"/>
      <c r="K188" s="265"/>
    </row>
    <row r="189" spans="1:11" x14ac:dyDescent="0.25">
      <c r="A189" s="350" t="s">
        <v>1208</v>
      </c>
      <c r="B189" s="351">
        <v>0.9</v>
      </c>
      <c r="C189" s="351">
        <v>0.9</v>
      </c>
      <c r="D189" s="352">
        <v>1</v>
      </c>
      <c r="E189" s="352">
        <v>1</v>
      </c>
      <c r="F189" s="352">
        <v>1</v>
      </c>
      <c r="G189" s="352">
        <v>1</v>
      </c>
      <c r="H189" s="352">
        <v>1</v>
      </c>
      <c r="I189" s="352">
        <v>1</v>
      </c>
      <c r="J189" s="265"/>
      <c r="K189" s="265"/>
    </row>
    <row r="190" spans="1:11" x14ac:dyDescent="0.25">
      <c r="A190" s="350" t="s">
        <v>1209</v>
      </c>
      <c r="B190" s="351">
        <v>0.2</v>
      </c>
      <c r="C190" s="351">
        <v>0.2</v>
      </c>
      <c r="D190" s="351">
        <v>0.2</v>
      </c>
      <c r="E190" s="351">
        <v>0.2</v>
      </c>
      <c r="F190" s="351">
        <v>0.2</v>
      </c>
      <c r="G190" s="351">
        <v>0.2</v>
      </c>
      <c r="H190" s="351">
        <v>0.2</v>
      </c>
      <c r="I190" s="351">
        <v>0.2</v>
      </c>
      <c r="J190" s="265"/>
      <c r="K190" s="265"/>
    </row>
    <row r="191" spans="1:11" x14ac:dyDescent="0.25">
      <c r="A191" s="350" t="s">
        <v>1210</v>
      </c>
      <c r="B191" s="351">
        <v>1.1000000000000001</v>
      </c>
      <c r="C191" s="351">
        <v>1.1000000000000001</v>
      </c>
      <c r="D191" s="351">
        <v>1.2</v>
      </c>
      <c r="E191" s="351">
        <v>1.2</v>
      </c>
      <c r="F191" s="351">
        <v>1.2</v>
      </c>
      <c r="G191" s="351">
        <v>1.2</v>
      </c>
      <c r="H191" s="351">
        <v>1.2</v>
      </c>
      <c r="I191" s="351">
        <v>1.2</v>
      </c>
      <c r="J191" s="265"/>
      <c r="K191" s="265"/>
    </row>
    <row r="192" spans="1:11" x14ac:dyDescent="0.25">
      <c r="A192" s="350" t="s">
        <v>1211</v>
      </c>
      <c r="B192" s="352">
        <v>3</v>
      </c>
      <c r="C192" s="351">
        <v>2.8</v>
      </c>
      <c r="D192" s="351">
        <v>3.3</v>
      </c>
      <c r="E192" s="352">
        <v>3</v>
      </c>
      <c r="F192" s="351">
        <v>3.3</v>
      </c>
      <c r="G192" s="352">
        <v>3</v>
      </c>
      <c r="H192" s="351">
        <v>3.3</v>
      </c>
      <c r="I192" s="352">
        <v>3</v>
      </c>
      <c r="J192" s="265"/>
      <c r="K192" s="265"/>
    </row>
    <row r="193" spans="1:11" x14ac:dyDescent="0.25">
      <c r="A193" s="350" t="s">
        <v>1212</v>
      </c>
      <c r="B193" s="351">
        <v>3.8</v>
      </c>
      <c r="C193" s="351">
        <v>3.5</v>
      </c>
      <c r="D193" s="351">
        <v>4.2</v>
      </c>
      <c r="E193" s="351">
        <v>3.7</v>
      </c>
      <c r="F193" s="351">
        <v>4.2</v>
      </c>
      <c r="G193" s="351">
        <v>3.7</v>
      </c>
      <c r="H193" s="351">
        <v>4.2</v>
      </c>
      <c r="I193" s="351">
        <v>3.7</v>
      </c>
      <c r="J193" s="265"/>
      <c r="K193" s="265"/>
    </row>
  </sheetData>
  <mergeCells count="1">
    <mergeCell ref="B2:F2"/>
  </mergeCell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3"/>
  <sheetViews>
    <sheetView zoomScaleNormal="100" workbookViewId="0">
      <selection activeCell="E5" sqref="E5:F35"/>
    </sheetView>
  </sheetViews>
  <sheetFormatPr baseColWidth="10" defaultRowHeight="15" x14ac:dyDescent="0.25"/>
  <cols>
    <col min="1" max="1" width="34.7109375" customWidth="1"/>
    <col min="2" max="2" width="17.140625" customWidth="1"/>
    <col min="3" max="3" width="16.28515625" style="102" customWidth="1"/>
    <col min="4" max="4" width="24" customWidth="1"/>
  </cols>
  <sheetData>
    <row r="1" spans="1:13" x14ac:dyDescent="0.25">
      <c r="A1" s="6"/>
    </row>
    <row r="2" spans="1:13" s="102" customFormat="1" x14ac:dyDescent="0.25">
      <c r="B2" s="506" t="s">
        <v>987</v>
      </c>
      <c r="C2" s="507"/>
      <c r="D2" s="507"/>
      <c r="E2" s="507"/>
      <c r="F2" s="508"/>
      <c r="G2" s="155"/>
      <c r="H2" s="155"/>
      <c r="I2" s="155"/>
      <c r="J2" s="155"/>
      <c r="K2" s="155"/>
      <c r="L2" s="155"/>
      <c r="M2" s="155"/>
    </row>
    <row r="3" spans="1:13" s="102" customFormat="1" x14ac:dyDescent="0.25">
      <c r="B3" s="336">
        <v>2013</v>
      </c>
      <c r="C3" s="336">
        <v>2013</v>
      </c>
      <c r="D3" s="336">
        <v>2014</v>
      </c>
      <c r="E3" s="336">
        <v>2013</v>
      </c>
      <c r="F3" s="336">
        <v>2014</v>
      </c>
      <c r="G3" s="155"/>
      <c r="H3" s="155"/>
      <c r="I3" s="155"/>
      <c r="J3" s="155"/>
      <c r="K3" s="155"/>
      <c r="L3" s="155"/>
      <c r="M3" s="155"/>
    </row>
    <row r="4" spans="1:13" s="102" customFormat="1" x14ac:dyDescent="0.25">
      <c r="B4" s="85" t="s">
        <v>1050</v>
      </c>
      <c r="C4" s="119" t="s">
        <v>1051</v>
      </c>
      <c r="D4" s="85" t="s">
        <v>1051</v>
      </c>
      <c r="E4" s="85" t="s">
        <v>1213</v>
      </c>
      <c r="F4" s="85" t="s">
        <v>1213</v>
      </c>
      <c r="G4" s="155"/>
      <c r="H4" s="155"/>
      <c r="I4" s="155"/>
      <c r="J4" s="161"/>
      <c r="K4" s="161"/>
      <c r="L4" s="155"/>
      <c r="M4" s="155"/>
    </row>
    <row r="5" spans="1:13" s="102" customFormat="1" x14ac:dyDescent="0.25">
      <c r="A5" s="201" t="s">
        <v>1034</v>
      </c>
      <c r="B5" s="196">
        <f>$B$6+$B$15</f>
        <v>103436</v>
      </c>
      <c r="C5" s="196">
        <f>C6+C15</f>
        <v>94614.6</v>
      </c>
      <c r="D5" s="196">
        <f>D6+D15</f>
        <v>100162.1</v>
      </c>
      <c r="E5" s="196">
        <f>E6+E15</f>
        <v>96270</v>
      </c>
      <c r="F5" s="196">
        <f>F6+F15</f>
        <v>95220</v>
      </c>
      <c r="G5" s="155"/>
      <c r="H5" s="155"/>
      <c r="I5" s="155"/>
      <c r="J5" s="155"/>
      <c r="K5" s="155"/>
      <c r="L5" s="155"/>
      <c r="M5" s="155"/>
    </row>
    <row r="6" spans="1:13" s="102" customFormat="1" x14ac:dyDescent="0.25">
      <c r="A6" s="202" t="s">
        <v>340</v>
      </c>
      <c r="B6" s="198">
        <f>D61</f>
        <v>91368</v>
      </c>
      <c r="C6" s="198">
        <f>SUM(C7:C14)</f>
        <v>81918.600000000006</v>
      </c>
      <c r="D6" s="198">
        <f>SUM(D7:D14)</f>
        <v>87466.1</v>
      </c>
      <c r="E6" s="198">
        <f>B164*1000</f>
        <v>84220</v>
      </c>
      <c r="F6" s="198">
        <f>B114*1000</f>
        <v>83150</v>
      </c>
      <c r="G6" s="155"/>
      <c r="H6" s="155"/>
      <c r="I6" s="155"/>
      <c r="J6" s="155"/>
      <c r="K6" s="155"/>
      <c r="L6" s="155"/>
      <c r="M6" s="155"/>
    </row>
    <row r="7" spans="1:13" s="102" customFormat="1" x14ac:dyDescent="0.25">
      <c r="A7" s="203" t="s">
        <v>341</v>
      </c>
      <c r="B7" s="197" t="s">
        <v>304</v>
      </c>
      <c r="C7" s="197">
        <f>D46</f>
        <v>23107.1</v>
      </c>
      <c r="D7" s="197">
        <f>E46</f>
        <v>23319.3</v>
      </c>
      <c r="E7" s="197">
        <f>B165*1000</f>
        <v>21280</v>
      </c>
      <c r="F7" s="197">
        <f>B115*1000</f>
        <v>21240</v>
      </c>
      <c r="G7" s="155"/>
      <c r="H7" s="155"/>
      <c r="I7" s="155"/>
      <c r="J7" s="155"/>
      <c r="K7" s="155"/>
      <c r="L7" s="155"/>
      <c r="M7" s="155"/>
    </row>
    <row r="8" spans="1:13" s="102" customFormat="1" x14ac:dyDescent="0.25">
      <c r="A8" s="203" t="s">
        <v>345</v>
      </c>
      <c r="B8" s="197" t="s">
        <v>304</v>
      </c>
      <c r="C8" s="197">
        <f>D45</f>
        <v>29179.600000000002</v>
      </c>
      <c r="D8" s="197">
        <f>E45</f>
        <v>34377.699999999997</v>
      </c>
      <c r="E8" s="197">
        <f>B166*1000</f>
        <v>31080</v>
      </c>
      <c r="F8" s="198">
        <f>B116*1000</f>
        <v>30000</v>
      </c>
      <c r="G8" s="155"/>
      <c r="H8" s="155"/>
      <c r="I8" s="155"/>
      <c r="J8" s="155"/>
      <c r="K8" s="155"/>
      <c r="L8" s="155"/>
      <c r="M8" s="155"/>
    </row>
    <row r="9" spans="1:13" s="102" customFormat="1" x14ac:dyDescent="0.25">
      <c r="A9" s="204" t="s">
        <v>1046</v>
      </c>
      <c r="B9" s="197" t="s">
        <v>304</v>
      </c>
      <c r="C9" s="197" t="s">
        <v>304</v>
      </c>
      <c r="D9" s="197" t="s">
        <v>304</v>
      </c>
      <c r="E9" s="197" t="s">
        <v>304</v>
      </c>
      <c r="F9" s="197" t="s">
        <v>304</v>
      </c>
      <c r="G9" s="155"/>
      <c r="H9" s="155"/>
      <c r="I9" s="155"/>
      <c r="J9" s="155"/>
      <c r="K9" s="155"/>
      <c r="L9" s="155"/>
      <c r="M9" s="155"/>
    </row>
    <row r="10" spans="1:13" s="102" customFormat="1" x14ac:dyDescent="0.25">
      <c r="A10" s="203" t="s">
        <v>996</v>
      </c>
      <c r="B10" s="197" t="s">
        <v>304</v>
      </c>
      <c r="C10" s="197">
        <f>D47</f>
        <v>2905.9</v>
      </c>
      <c r="D10" s="197">
        <f>E47</f>
        <v>2874.2999999999997</v>
      </c>
      <c r="E10" s="197">
        <f>B168*1000</f>
        <v>3840</v>
      </c>
      <c r="F10" s="197">
        <f>B118*1000</f>
        <v>3450</v>
      </c>
      <c r="G10" s="155"/>
      <c r="H10" s="155"/>
      <c r="I10" s="155"/>
      <c r="J10" s="155"/>
      <c r="K10" s="155"/>
      <c r="L10" s="155"/>
      <c r="M10" s="155"/>
    </row>
    <row r="11" spans="1:13" s="102" customFormat="1" x14ac:dyDescent="0.25">
      <c r="A11" s="203" t="s">
        <v>342</v>
      </c>
      <c r="B11" s="197" t="s">
        <v>304</v>
      </c>
      <c r="C11" s="197">
        <f>D48</f>
        <v>26726</v>
      </c>
      <c r="D11" s="197">
        <f>E48</f>
        <v>26894.799999999999</v>
      </c>
      <c r="E11" s="197">
        <f>B167*1000</f>
        <v>28020</v>
      </c>
      <c r="F11" s="197">
        <f>B117*1000</f>
        <v>28460</v>
      </c>
      <c r="G11" s="155"/>
      <c r="H11" s="155"/>
      <c r="I11" s="155"/>
      <c r="J11" s="155"/>
      <c r="K11" s="155"/>
      <c r="L11" s="155"/>
      <c r="M11" s="155"/>
    </row>
    <row r="12" spans="1:13" s="102" customFormat="1" ht="15" customHeight="1" x14ac:dyDescent="0.25">
      <c r="A12" s="205" t="s">
        <v>1035</v>
      </c>
      <c r="B12" s="197" t="s">
        <v>304</v>
      </c>
      <c r="C12" s="197" t="s">
        <v>304</v>
      </c>
      <c r="D12" s="197" t="s">
        <v>304</v>
      </c>
      <c r="E12" s="197" t="s">
        <v>304</v>
      </c>
      <c r="F12" s="197" t="s">
        <v>304</v>
      </c>
      <c r="G12" s="155"/>
      <c r="H12" s="155"/>
      <c r="I12" s="155"/>
      <c r="J12" s="155"/>
      <c r="K12" s="155"/>
      <c r="L12" s="155"/>
      <c r="M12" s="155"/>
    </row>
    <row r="13" spans="1:13" s="102" customFormat="1" x14ac:dyDescent="0.25">
      <c r="A13" s="206" t="s">
        <v>1036</v>
      </c>
      <c r="B13" s="197" t="s">
        <v>304</v>
      </c>
      <c r="C13" s="197" t="s">
        <v>304</v>
      </c>
      <c r="D13" s="197" t="s">
        <v>304</v>
      </c>
      <c r="E13" s="197" t="s">
        <v>304</v>
      </c>
      <c r="F13" s="197" t="s">
        <v>304</v>
      </c>
      <c r="G13" s="155"/>
      <c r="H13" s="155"/>
      <c r="I13" s="155"/>
      <c r="J13" s="155"/>
      <c r="K13" s="155"/>
      <c r="L13" s="155"/>
      <c r="M13" s="155"/>
    </row>
    <row r="14" spans="1:13" s="102" customFormat="1" x14ac:dyDescent="0.25">
      <c r="A14" s="203" t="s">
        <v>343</v>
      </c>
      <c r="B14" s="197" t="s">
        <v>304</v>
      </c>
      <c r="C14" s="207" t="s">
        <v>346</v>
      </c>
      <c r="D14" s="207" t="s">
        <v>346</v>
      </c>
      <c r="E14" s="197">
        <f>B169*1000</f>
        <v>0</v>
      </c>
      <c r="F14" s="197">
        <f>B119*1000</f>
        <v>0</v>
      </c>
      <c r="G14" s="155"/>
      <c r="H14" s="155"/>
      <c r="I14" s="155"/>
      <c r="J14" s="155"/>
      <c r="K14" s="155"/>
      <c r="L14" s="155"/>
      <c r="M14" s="155"/>
    </row>
    <row r="15" spans="1:13" s="102" customFormat="1" x14ac:dyDescent="0.25">
      <c r="A15" s="202" t="s">
        <v>344</v>
      </c>
      <c r="B15" s="198">
        <f>D62</f>
        <v>12068</v>
      </c>
      <c r="C15" s="198">
        <f>D49</f>
        <v>12696</v>
      </c>
      <c r="D15" s="198">
        <f>E49</f>
        <v>12696</v>
      </c>
      <c r="E15" s="197">
        <f>B163*1000</f>
        <v>12050</v>
      </c>
      <c r="F15" s="198">
        <f>B113*1000</f>
        <v>12070</v>
      </c>
      <c r="G15" s="155"/>
      <c r="H15" s="155"/>
      <c r="I15" s="155"/>
      <c r="J15" s="155"/>
      <c r="K15" s="155"/>
      <c r="L15" s="155"/>
      <c r="M15" s="155"/>
    </row>
    <row r="16" spans="1:13" s="102" customFormat="1" x14ac:dyDescent="0.25">
      <c r="A16" s="208" t="s">
        <v>1030</v>
      </c>
      <c r="B16" s="199">
        <f>B17+B21+B24+B27</f>
        <v>82261</v>
      </c>
      <c r="C16" s="199">
        <f>C17+C21+C24+C30+C27</f>
        <v>87463</v>
      </c>
      <c r="D16" s="199">
        <f>D17+D21+D24+D30+D27</f>
        <v>94639.5</v>
      </c>
      <c r="E16" s="199">
        <f>(B170+B176)*1000</f>
        <v>81450</v>
      </c>
      <c r="F16" s="199">
        <f>(B120+B126)*1000</f>
        <v>87680</v>
      </c>
      <c r="G16" s="155"/>
      <c r="H16" s="155"/>
      <c r="I16" s="155"/>
      <c r="J16" s="155"/>
      <c r="K16" s="155"/>
      <c r="L16" s="155"/>
      <c r="M16" s="155"/>
    </row>
    <row r="17" spans="1:13" s="102" customFormat="1" x14ac:dyDescent="0.25">
      <c r="A17" s="202" t="s">
        <v>339</v>
      </c>
      <c r="B17" s="198">
        <f>D63</f>
        <v>11240</v>
      </c>
      <c r="C17" s="198">
        <f>D50</f>
        <v>10314</v>
      </c>
      <c r="D17" s="198">
        <f>E50</f>
        <v>10319.5</v>
      </c>
      <c r="E17" s="197">
        <f>B176*1000</f>
        <v>11150</v>
      </c>
      <c r="F17" s="198">
        <f>B126*1000</f>
        <v>10750</v>
      </c>
      <c r="G17" s="155"/>
      <c r="H17" s="155"/>
      <c r="I17" s="155"/>
      <c r="J17" s="155"/>
      <c r="K17" s="155"/>
      <c r="L17" s="155"/>
      <c r="M17" s="155"/>
    </row>
    <row r="18" spans="1:13" s="102" customFormat="1" ht="15" customHeight="1" x14ac:dyDescent="0.25">
      <c r="A18" s="205" t="s">
        <v>1028</v>
      </c>
      <c r="B18" s="197" t="s">
        <v>304</v>
      </c>
      <c r="C18" s="197" t="s">
        <v>304</v>
      </c>
      <c r="D18" s="197" t="s">
        <v>304</v>
      </c>
      <c r="E18" s="197" t="s">
        <v>304</v>
      </c>
      <c r="F18" s="197" t="s">
        <v>304</v>
      </c>
      <c r="G18" s="155"/>
      <c r="H18" s="155"/>
      <c r="I18" s="155"/>
      <c r="J18" s="155"/>
      <c r="K18" s="155"/>
      <c r="L18" s="155"/>
      <c r="M18" s="155"/>
    </row>
    <row r="19" spans="1:13" s="102" customFormat="1" ht="30" x14ac:dyDescent="0.25">
      <c r="A19" s="205" t="s">
        <v>1033</v>
      </c>
      <c r="B19" s="197" t="s">
        <v>304</v>
      </c>
      <c r="C19" s="197" t="s">
        <v>304</v>
      </c>
      <c r="D19" s="197" t="s">
        <v>304</v>
      </c>
      <c r="E19" s="197" t="s">
        <v>304</v>
      </c>
      <c r="F19" s="197" t="s">
        <v>304</v>
      </c>
      <c r="G19" s="155"/>
      <c r="H19" s="155"/>
      <c r="I19" s="155"/>
      <c r="J19" s="155"/>
      <c r="K19" s="155"/>
      <c r="L19" s="155"/>
      <c r="M19" s="155"/>
    </row>
    <row r="20" spans="1:13" s="102" customFormat="1" x14ac:dyDescent="0.25">
      <c r="A20" s="205" t="s">
        <v>396</v>
      </c>
      <c r="B20" s="197" t="s">
        <v>304</v>
      </c>
      <c r="C20" s="197" t="s">
        <v>304</v>
      </c>
      <c r="D20" s="197" t="s">
        <v>304</v>
      </c>
      <c r="E20" s="197" t="s">
        <v>304</v>
      </c>
      <c r="F20" s="197" t="s">
        <v>304</v>
      </c>
      <c r="G20" s="155"/>
      <c r="H20" s="155"/>
      <c r="I20" s="155"/>
      <c r="J20" s="155"/>
      <c r="K20" s="155"/>
      <c r="L20" s="155"/>
      <c r="M20" s="155"/>
    </row>
    <row r="21" spans="1:13" s="102" customFormat="1" x14ac:dyDescent="0.25">
      <c r="A21" s="205" t="s">
        <v>46</v>
      </c>
      <c r="B21" s="197">
        <f>D64</f>
        <v>34660</v>
      </c>
      <c r="C21" s="197">
        <f>D51</f>
        <v>34271</v>
      </c>
      <c r="D21" s="197">
        <f>E51</f>
        <v>39193</v>
      </c>
      <c r="E21" s="197">
        <f>B171*1000</f>
        <v>31600</v>
      </c>
      <c r="F21" s="197">
        <f>B121*1000</f>
        <v>34720</v>
      </c>
      <c r="G21" s="155"/>
      <c r="H21" s="155"/>
      <c r="I21" s="155"/>
      <c r="J21" s="155"/>
      <c r="K21" s="155"/>
      <c r="L21" s="155"/>
      <c r="M21" s="155"/>
    </row>
    <row r="22" spans="1:13" s="102" customFormat="1" x14ac:dyDescent="0.25">
      <c r="A22" s="205" t="s">
        <v>1032</v>
      </c>
      <c r="B22" s="197" t="s">
        <v>304</v>
      </c>
      <c r="C22" s="197" t="s">
        <v>304</v>
      </c>
      <c r="D22" s="197" t="s">
        <v>304</v>
      </c>
      <c r="E22" s="197">
        <f>B172*1000</f>
        <v>31200</v>
      </c>
      <c r="F22" s="197">
        <f>B122*1000</f>
        <v>33840</v>
      </c>
      <c r="G22" s="155"/>
      <c r="H22" s="155"/>
      <c r="I22" s="155"/>
      <c r="J22" s="155"/>
      <c r="K22" s="155"/>
      <c r="L22" s="155"/>
      <c r="M22" s="155"/>
    </row>
    <row r="23" spans="1:13" s="102" customFormat="1" x14ac:dyDescent="0.25">
      <c r="A23" s="205" t="s">
        <v>1031</v>
      </c>
      <c r="B23" s="197" t="s">
        <v>304</v>
      </c>
      <c r="C23" s="197" t="s">
        <v>304</v>
      </c>
      <c r="D23" s="197" t="s">
        <v>304</v>
      </c>
      <c r="E23" s="197">
        <f>B173*1000</f>
        <v>400</v>
      </c>
      <c r="F23" s="197">
        <f>B123*1000</f>
        <v>880</v>
      </c>
      <c r="G23" s="155"/>
      <c r="H23" s="155"/>
      <c r="I23" s="155"/>
      <c r="J23" s="155"/>
      <c r="K23" s="155"/>
      <c r="L23" s="155"/>
      <c r="M23" s="155"/>
    </row>
    <row r="24" spans="1:13" s="102" customFormat="1" x14ac:dyDescent="0.25">
      <c r="A24" s="205" t="s">
        <v>2</v>
      </c>
      <c r="B24" s="197">
        <f>B25+B26</f>
        <v>36337</v>
      </c>
      <c r="C24" s="197">
        <f>D52</f>
        <v>36337</v>
      </c>
      <c r="D24" s="197">
        <f>E52</f>
        <v>38236</v>
      </c>
      <c r="E24" s="197">
        <f>B174*1000</f>
        <v>33000</v>
      </c>
      <c r="F24" s="197">
        <f>B124*1000</f>
        <v>36330</v>
      </c>
      <c r="G24" s="155"/>
      <c r="H24" s="155"/>
      <c r="I24" s="155"/>
      <c r="J24" s="155"/>
      <c r="K24" s="155"/>
      <c r="L24" s="155"/>
      <c r="M24" s="155"/>
    </row>
    <row r="25" spans="1:13" s="102" customFormat="1" x14ac:dyDescent="0.25">
      <c r="A25" s="205" t="s">
        <v>1048</v>
      </c>
      <c r="B25" s="197">
        <f>D65</f>
        <v>36335</v>
      </c>
      <c r="C25" s="197"/>
      <c r="D25" s="197"/>
      <c r="E25" s="197" t="s">
        <v>304</v>
      </c>
      <c r="F25" s="197" t="s">
        <v>304</v>
      </c>
      <c r="G25" s="155"/>
      <c r="H25" s="155"/>
      <c r="I25" s="155"/>
      <c r="J25" s="155"/>
      <c r="K25" s="155"/>
      <c r="L25" s="155"/>
      <c r="M25" s="155"/>
    </row>
    <row r="26" spans="1:13" s="102" customFormat="1" x14ac:dyDescent="0.25">
      <c r="A26" s="205" t="s">
        <v>1049</v>
      </c>
      <c r="B26" s="197">
        <f>D66</f>
        <v>2</v>
      </c>
      <c r="C26" s="197"/>
      <c r="D26" s="197"/>
      <c r="E26" s="197" t="s">
        <v>304</v>
      </c>
      <c r="F26" s="197" t="s">
        <v>304</v>
      </c>
      <c r="G26" s="155"/>
      <c r="H26" s="155"/>
      <c r="I26" s="155"/>
      <c r="J26" s="155"/>
      <c r="K26" s="155"/>
      <c r="L26" s="155"/>
      <c r="M26" s="155"/>
    </row>
    <row r="27" spans="1:13" s="102" customFormat="1" x14ac:dyDescent="0.25">
      <c r="A27" s="205" t="s">
        <v>49</v>
      </c>
      <c r="B27" s="197">
        <f>D67</f>
        <v>24</v>
      </c>
      <c r="C27" s="197">
        <f>D53</f>
        <v>24</v>
      </c>
      <c r="D27" s="197">
        <f>E53</f>
        <v>24</v>
      </c>
      <c r="E27" s="197" t="s">
        <v>304</v>
      </c>
      <c r="F27" s="197" t="s">
        <v>304</v>
      </c>
      <c r="G27" s="155"/>
      <c r="H27" s="155"/>
      <c r="I27" s="155"/>
      <c r="J27" s="155"/>
      <c r="K27" s="155"/>
      <c r="L27" s="155"/>
      <c r="M27" s="155"/>
    </row>
    <row r="28" spans="1:13" s="102" customFormat="1" ht="30" x14ac:dyDescent="0.25">
      <c r="A28" s="205" t="s">
        <v>1079</v>
      </c>
      <c r="B28" s="197" t="s">
        <v>304</v>
      </c>
      <c r="C28" s="197" t="s">
        <v>304</v>
      </c>
      <c r="D28" s="197" t="s">
        <v>304</v>
      </c>
      <c r="E28" s="197" t="s">
        <v>304</v>
      </c>
      <c r="F28" s="197" t="s">
        <v>304</v>
      </c>
      <c r="G28" s="155"/>
      <c r="H28" s="155"/>
      <c r="I28" s="155"/>
      <c r="J28" s="155"/>
      <c r="K28" s="155"/>
      <c r="L28" s="155"/>
      <c r="M28" s="155"/>
    </row>
    <row r="29" spans="1:13" s="154" customFormat="1" x14ac:dyDescent="0.25">
      <c r="A29" s="205" t="s">
        <v>1066</v>
      </c>
      <c r="B29" s="197" t="s">
        <v>304</v>
      </c>
      <c r="C29" s="197">
        <f>C30</f>
        <v>6517</v>
      </c>
      <c r="D29" s="197">
        <f>D30</f>
        <v>6867</v>
      </c>
      <c r="E29" s="197">
        <f>E30</f>
        <v>5700</v>
      </c>
      <c r="F29" s="197">
        <f>F30</f>
        <v>5880</v>
      </c>
      <c r="G29" s="155"/>
      <c r="H29" s="155"/>
      <c r="I29" s="155"/>
      <c r="J29" s="155"/>
      <c r="K29" s="155"/>
      <c r="L29" s="155"/>
      <c r="M29" s="155"/>
    </row>
    <row r="30" spans="1:13" s="154" customFormat="1" x14ac:dyDescent="0.25">
      <c r="A30" s="209" t="s">
        <v>1067</v>
      </c>
      <c r="B30" s="197" t="s">
        <v>304</v>
      </c>
      <c r="C30" s="197">
        <f>D54</f>
        <v>6517</v>
      </c>
      <c r="D30" s="197">
        <f>E54</f>
        <v>6867</v>
      </c>
      <c r="E30" s="197">
        <f>B175*1000</f>
        <v>5700</v>
      </c>
      <c r="F30" s="197">
        <f>B125*1000</f>
        <v>5880</v>
      </c>
      <c r="G30" s="162"/>
      <c r="I30" s="162"/>
      <c r="J30" s="162"/>
      <c r="K30" s="162"/>
    </row>
    <row r="31" spans="1:13" s="154" customFormat="1" x14ac:dyDescent="0.25">
      <c r="A31" s="209" t="s">
        <v>1068</v>
      </c>
      <c r="B31" s="197" t="s">
        <v>304</v>
      </c>
      <c r="C31" s="197" t="s">
        <v>304</v>
      </c>
      <c r="D31" s="197" t="s">
        <v>304</v>
      </c>
      <c r="E31" s="197" t="s">
        <v>304</v>
      </c>
      <c r="F31" s="197" t="s">
        <v>304</v>
      </c>
      <c r="G31" s="162"/>
      <c r="I31" s="162"/>
      <c r="J31" s="162"/>
      <c r="K31" s="162"/>
    </row>
    <row r="32" spans="1:13" s="154" customFormat="1" x14ac:dyDescent="0.25">
      <c r="A32" s="209" t="s">
        <v>1069</v>
      </c>
      <c r="B32" s="197" t="s">
        <v>304</v>
      </c>
      <c r="C32" s="197" t="s">
        <v>304</v>
      </c>
      <c r="D32" s="197" t="s">
        <v>304</v>
      </c>
      <c r="E32" s="197" t="s">
        <v>304</v>
      </c>
      <c r="F32" s="197" t="s">
        <v>304</v>
      </c>
      <c r="G32" s="162"/>
      <c r="I32" s="162"/>
      <c r="J32" s="162"/>
      <c r="K32" s="162"/>
    </row>
    <row r="33" spans="1:14" s="154" customFormat="1" x14ac:dyDescent="0.25">
      <c r="A33" s="209" t="s">
        <v>1070</v>
      </c>
      <c r="B33" s="197" t="s">
        <v>304</v>
      </c>
      <c r="C33" s="197" t="s">
        <v>304</v>
      </c>
      <c r="D33" s="197" t="s">
        <v>304</v>
      </c>
      <c r="E33" s="197" t="s">
        <v>304</v>
      </c>
      <c r="F33" s="197" t="s">
        <v>304</v>
      </c>
      <c r="G33" s="162"/>
      <c r="I33" s="162"/>
      <c r="J33" s="162"/>
      <c r="K33" s="162"/>
    </row>
    <row r="34" spans="1:14" s="102" customFormat="1" x14ac:dyDescent="0.25">
      <c r="A34" s="210" t="s">
        <v>1047</v>
      </c>
      <c r="B34" s="200">
        <f>D69/1000</f>
        <v>0.42</v>
      </c>
      <c r="C34" s="200">
        <f>D55</f>
        <v>7610.2999999999993</v>
      </c>
      <c r="D34" s="200">
        <f>E55</f>
        <v>7039</v>
      </c>
      <c r="E34" s="200" t="s">
        <v>304</v>
      </c>
      <c r="F34" s="200" t="s">
        <v>304</v>
      </c>
      <c r="G34" s="106"/>
      <c r="I34" s="106"/>
      <c r="J34" s="106"/>
      <c r="K34" s="106"/>
    </row>
    <row r="35" spans="1:14" s="102" customFormat="1" x14ac:dyDescent="0.25">
      <c r="A35" s="205" t="s">
        <v>30</v>
      </c>
      <c r="B35" s="197">
        <f>B16+B5+B34</f>
        <v>185697.42</v>
      </c>
      <c r="C35" s="197">
        <f>C16+C5+C34</f>
        <v>189687.9</v>
      </c>
      <c r="D35" s="197">
        <f>D16+D5+D34</f>
        <v>201840.6</v>
      </c>
      <c r="E35" s="197">
        <f>B179*1000</f>
        <v>182160</v>
      </c>
      <c r="F35" s="197">
        <f>B129*1000</f>
        <v>188180</v>
      </c>
      <c r="G35" s="106"/>
      <c r="H35" s="106"/>
      <c r="I35" s="106"/>
      <c r="J35" s="106"/>
      <c r="K35" s="106"/>
    </row>
    <row r="36" spans="1:14" s="102" customFormat="1" x14ac:dyDescent="0.25"/>
    <row r="37" spans="1:14" s="102" customFormat="1" x14ac:dyDescent="0.25"/>
    <row r="38" spans="1:14" s="102" customFormat="1" x14ac:dyDescent="0.25"/>
    <row r="39" spans="1:14" s="110" customFormat="1" ht="15.75" thickBot="1" x14ac:dyDescent="0.3"/>
    <row r="40" spans="1:14" s="102" customFormat="1" ht="15.75" thickTop="1" x14ac:dyDescent="0.25">
      <c r="A40" s="538" t="s">
        <v>1065</v>
      </c>
      <c r="B40" s="538"/>
      <c r="C40" s="87"/>
    </row>
    <row r="41" spans="1:14" x14ac:dyDescent="0.25">
      <c r="A41" s="538"/>
      <c r="B41" s="538"/>
      <c r="C41" s="87"/>
    </row>
    <row r="42" spans="1:14" ht="64.5" customHeight="1" x14ac:dyDescent="0.25">
      <c r="A42" s="539"/>
      <c r="B42" s="539"/>
      <c r="C42" s="87"/>
    </row>
    <row r="43" spans="1:14" ht="15.75" x14ac:dyDescent="0.25">
      <c r="A43" s="540" t="s">
        <v>1037</v>
      </c>
      <c r="B43" s="540"/>
      <c r="C43" s="123"/>
      <c r="D43" s="5"/>
      <c r="E43" s="5"/>
    </row>
    <row r="44" spans="1:14" x14ac:dyDescent="0.25">
      <c r="A44" s="26"/>
      <c r="B44" s="27"/>
      <c r="C44" s="122"/>
      <c r="D44" s="101">
        <v>2013</v>
      </c>
      <c r="E44" s="28">
        <v>2014</v>
      </c>
      <c r="G44" s="115" t="s">
        <v>1040</v>
      </c>
      <c r="H44" s="116"/>
      <c r="I44" s="102"/>
      <c r="J44" s="102"/>
      <c r="K44" s="117"/>
      <c r="L44" s="117"/>
      <c r="M44" s="117"/>
      <c r="N44" s="117"/>
    </row>
    <row r="45" spans="1:14" x14ac:dyDescent="0.25">
      <c r="A45" s="29" t="s">
        <v>278</v>
      </c>
      <c r="B45" s="30"/>
      <c r="C45" s="30"/>
      <c r="D45" s="31">
        <f>1000*29.1796</f>
        <v>29179.600000000002</v>
      </c>
      <c r="E45" s="32">
        <f>1000*34.3777</f>
        <v>34377.699999999997</v>
      </c>
      <c r="G45" s="115" t="s">
        <v>1041</v>
      </c>
      <c r="H45" s="116"/>
      <c r="I45" s="117"/>
      <c r="J45" s="117"/>
      <c r="K45" s="117"/>
      <c r="L45" s="117"/>
      <c r="M45" s="117"/>
      <c r="N45" s="117"/>
    </row>
    <row r="46" spans="1:14" x14ac:dyDescent="0.25">
      <c r="A46" s="33" t="s">
        <v>279</v>
      </c>
      <c r="B46" s="34"/>
      <c r="C46" s="34"/>
      <c r="D46" s="35">
        <f>1000*23.1071</f>
        <v>23107.1</v>
      </c>
      <c r="E46" s="36">
        <f>1000*23.3193</f>
        <v>23319.3</v>
      </c>
      <c r="G46" s="115" t="s">
        <v>1042</v>
      </c>
      <c r="H46" s="116"/>
      <c r="I46" s="117"/>
      <c r="J46" s="117"/>
      <c r="K46" s="117"/>
      <c r="L46" s="117"/>
      <c r="M46" s="117"/>
      <c r="N46" s="117"/>
    </row>
    <row r="47" spans="1:14" x14ac:dyDescent="0.25">
      <c r="A47" s="33" t="s">
        <v>280</v>
      </c>
      <c r="B47" s="34"/>
      <c r="C47" s="34"/>
      <c r="D47" s="35">
        <f>1000*2.9059</f>
        <v>2905.9</v>
      </c>
      <c r="E47" s="36">
        <f>1000*2.8743</f>
        <v>2874.2999999999997</v>
      </c>
      <c r="G47" s="115" t="s">
        <v>1043</v>
      </c>
      <c r="H47" s="116"/>
      <c r="I47" s="117"/>
      <c r="J47" s="117"/>
      <c r="K47" s="117"/>
      <c r="L47" s="117"/>
      <c r="M47" s="117"/>
      <c r="N47" s="117"/>
    </row>
    <row r="48" spans="1:14" x14ac:dyDescent="0.25">
      <c r="A48" s="33" t="s">
        <v>281</v>
      </c>
      <c r="B48" s="34"/>
      <c r="C48" s="34"/>
      <c r="D48" s="35">
        <f>1000*26.726</f>
        <v>26726</v>
      </c>
      <c r="E48" s="36">
        <f>1000*26.8948</f>
        <v>26894.799999999999</v>
      </c>
      <c r="G48" s="115" t="s">
        <v>1044</v>
      </c>
      <c r="H48" s="116"/>
      <c r="I48" s="117"/>
      <c r="J48" s="117"/>
      <c r="K48" s="117"/>
      <c r="L48" s="117"/>
      <c r="M48" s="117"/>
      <c r="N48" s="117"/>
    </row>
    <row r="49" spans="1:14" ht="16.5" x14ac:dyDescent="0.25">
      <c r="A49" s="33" t="s">
        <v>282</v>
      </c>
      <c r="B49" s="34"/>
      <c r="C49" s="34"/>
      <c r="D49" s="35">
        <f>1000*12.696</f>
        <v>12696</v>
      </c>
      <c r="E49" s="36">
        <f>1000*12.696</f>
        <v>12696</v>
      </c>
      <c r="G49" s="115" t="s">
        <v>1045</v>
      </c>
      <c r="H49" s="118"/>
      <c r="I49" s="5"/>
      <c r="J49" s="5"/>
      <c r="K49" s="5"/>
      <c r="L49" s="5"/>
      <c r="M49" s="5"/>
      <c r="N49" s="5"/>
    </row>
    <row r="50" spans="1:14" x14ac:dyDescent="0.25">
      <c r="A50" s="33" t="s">
        <v>283</v>
      </c>
      <c r="B50" s="34"/>
      <c r="C50" s="34"/>
      <c r="D50" s="35">
        <f>1000*10.314</f>
        <v>10314</v>
      </c>
      <c r="E50" s="36">
        <f>1000*10.3195</f>
        <v>10319.5</v>
      </c>
    </row>
    <row r="51" spans="1:14" ht="16.5" x14ac:dyDescent="0.25">
      <c r="A51" s="33" t="s">
        <v>284</v>
      </c>
      <c r="B51" s="34"/>
      <c r="C51" s="34"/>
      <c r="D51" s="35">
        <f>1000*34.271</f>
        <v>34271</v>
      </c>
      <c r="E51" s="36">
        <f>1000*39.193</f>
        <v>39193</v>
      </c>
    </row>
    <row r="52" spans="1:14" x14ac:dyDescent="0.25">
      <c r="A52" s="33" t="s">
        <v>285</v>
      </c>
      <c r="B52" s="34"/>
      <c r="C52" s="34"/>
      <c r="D52" s="37">
        <f>1000*36.337</f>
        <v>36337</v>
      </c>
      <c r="E52" s="38">
        <f>1000*38.236</f>
        <v>38236</v>
      </c>
    </row>
    <row r="53" spans="1:14" x14ac:dyDescent="0.25">
      <c r="A53" s="33" t="s">
        <v>286</v>
      </c>
      <c r="B53" s="34"/>
      <c r="C53" s="34"/>
      <c r="D53" s="39">
        <f>1000*0.024</f>
        <v>24</v>
      </c>
      <c r="E53" s="40">
        <f>1000*0.024</f>
        <v>24</v>
      </c>
    </row>
    <row r="54" spans="1:14" x14ac:dyDescent="0.25">
      <c r="A54" s="33" t="s">
        <v>287</v>
      </c>
      <c r="B54" s="34"/>
      <c r="C54" s="34"/>
      <c r="D54" s="37">
        <f>1000*6.517</f>
        <v>6517</v>
      </c>
      <c r="E54" s="38">
        <f>1000*6.867</f>
        <v>6867</v>
      </c>
    </row>
    <row r="55" spans="1:14" ht="16.5" x14ac:dyDescent="0.25">
      <c r="A55" s="41" t="s">
        <v>288</v>
      </c>
      <c r="B55" s="42"/>
      <c r="C55" s="124"/>
      <c r="D55" s="43">
        <f>1000*7.6103</f>
        <v>7610.2999999999993</v>
      </c>
      <c r="E55" s="44">
        <f>1000*7.039</f>
        <v>7039</v>
      </c>
    </row>
    <row r="56" spans="1:14" ht="16.5" x14ac:dyDescent="0.25">
      <c r="A56" s="45" t="s">
        <v>289</v>
      </c>
      <c r="B56" s="46"/>
      <c r="C56" s="46"/>
      <c r="D56" s="47">
        <f>SUM(D45:D55)</f>
        <v>189687.9</v>
      </c>
      <c r="E56" s="48">
        <f>SUM(E45:E55)</f>
        <v>201840.6</v>
      </c>
    </row>
    <row r="57" spans="1:14" s="102" customFormat="1" x14ac:dyDescent="0.25">
      <c r="A57" s="109" t="s">
        <v>1038</v>
      </c>
      <c r="B57" s="107"/>
      <c r="C57" s="107"/>
      <c r="D57" s="108"/>
      <c r="E57" s="108"/>
    </row>
    <row r="58" spans="1:14" s="102" customFormat="1" x14ac:dyDescent="0.25">
      <c r="A58" s="109"/>
      <c r="B58" s="107"/>
      <c r="C58" s="107"/>
      <c r="D58" s="108"/>
      <c r="E58" s="108"/>
    </row>
    <row r="59" spans="1:14" ht="15.75" x14ac:dyDescent="0.25">
      <c r="D59" s="103">
        <v>2013</v>
      </c>
    </row>
    <row r="60" spans="1:14" x14ac:dyDescent="0.25">
      <c r="A60" s="62" t="s">
        <v>271</v>
      </c>
      <c r="B60" s="64"/>
      <c r="C60" s="104"/>
      <c r="D60" s="64">
        <v>186117</v>
      </c>
    </row>
    <row r="61" spans="1:14" x14ac:dyDescent="0.25">
      <c r="A61" s="63" t="s">
        <v>272</v>
      </c>
      <c r="B61" s="65"/>
      <c r="C61" s="105"/>
      <c r="D61" s="65">
        <v>91368</v>
      </c>
    </row>
    <row r="62" spans="1:14" x14ac:dyDescent="0.25">
      <c r="A62" s="63" t="s">
        <v>1</v>
      </c>
      <c r="B62" s="65"/>
      <c r="C62" s="105"/>
      <c r="D62" s="65">
        <v>12068</v>
      </c>
    </row>
    <row r="63" spans="1:14" x14ac:dyDescent="0.25">
      <c r="A63" s="63" t="s">
        <v>258</v>
      </c>
      <c r="B63" s="65"/>
      <c r="C63" s="105"/>
      <c r="D63" s="65">
        <v>11240</v>
      </c>
    </row>
    <row r="64" spans="1:14" x14ac:dyDescent="0.25">
      <c r="A64" s="63" t="s">
        <v>46</v>
      </c>
      <c r="B64" s="65"/>
      <c r="C64" s="105"/>
      <c r="D64" s="65">
        <v>34660</v>
      </c>
    </row>
    <row r="65" spans="1:9" x14ac:dyDescent="0.25">
      <c r="A65" s="63" t="s">
        <v>273</v>
      </c>
      <c r="B65" s="65"/>
      <c r="C65" s="105"/>
      <c r="D65" s="65">
        <v>36335</v>
      </c>
    </row>
    <row r="66" spans="1:9" x14ac:dyDescent="0.25">
      <c r="A66" s="63" t="s">
        <v>274</v>
      </c>
      <c r="B66" s="65"/>
      <c r="C66" s="105"/>
      <c r="D66" s="65">
        <v>2</v>
      </c>
    </row>
    <row r="67" spans="1:9" x14ac:dyDescent="0.25">
      <c r="A67" s="63" t="s">
        <v>275</v>
      </c>
      <c r="B67" s="65"/>
      <c r="C67" s="105"/>
      <c r="D67" s="65">
        <v>24</v>
      </c>
    </row>
    <row r="68" spans="1:9" x14ac:dyDescent="0.25">
      <c r="A68" s="63" t="s">
        <v>276</v>
      </c>
      <c r="B68" s="65"/>
      <c r="C68" s="105"/>
      <c r="D68" s="65">
        <v>0</v>
      </c>
    </row>
    <row r="69" spans="1:9" x14ac:dyDescent="0.25">
      <c r="A69" s="63" t="s">
        <v>277</v>
      </c>
      <c r="B69" s="65"/>
      <c r="C69" s="105"/>
      <c r="D69" s="65">
        <v>420</v>
      </c>
    </row>
    <row r="70" spans="1:9" x14ac:dyDescent="0.25">
      <c r="A70" s="109" t="s">
        <v>1039</v>
      </c>
    </row>
    <row r="71" spans="1:9" x14ac:dyDescent="0.25">
      <c r="A71" s="102"/>
    </row>
    <row r="72" spans="1:9" ht="18.75" x14ac:dyDescent="0.3">
      <c r="A72" s="276" t="s">
        <v>1139</v>
      </c>
    </row>
    <row r="73" spans="1:9" ht="15" customHeight="1" x14ac:dyDescent="0.25">
      <c r="A73" s="480" t="s">
        <v>1149</v>
      </c>
      <c r="B73" s="480"/>
      <c r="C73" s="480"/>
      <c r="D73" s="480"/>
      <c r="E73" s="480"/>
      <c r="F73" s="480"/>
      <c r="G73" s="480"/>
      <c r="H73" s="358"/>
      <c r="I73" s="358"/>
    </row>
    <row r="74" spans="1:9" x14ac:dyDescent="0.25">
      <c r="A74" s="480"/>
      <c r="B74" s="480"/>
      <c r="C74" s="480"/>
      <c r="D74" s="480"/>
      <c r="E74" s="480"/>
      <c r="F74" s="480"/>
      <c r="G74" s="480"/>
      <c r="H74" s="358"/>
      <c r="I74" s="358"/>
    </row>
    <row r="75" spans="1:9" x14ac:dyDescent="0.25">
      <c r="A75" s="480"/>
      <c r="B75" s="480"/>
      <c r="C75" s="480"/>
      <c r="D75" s="480"/>
      <c r="E75" s="480"/>
      <c r="F75" s="480"/>
      <c r="G75" s="480"/>
      <c r="H75" s="358"/>
      <c r="I75" s="358"/>
    </row>
    <row r="76" spans="1:9" x14ac:dyDescent="0.25">
      <c r="A76" s="480"/>
      <c r="B76" s="480"/>
      <c r="C76" s="480"/>
      <c r="D76" s="480"/>
      <c r="E76" s="480"/>
      <c r="F76" s="480"/>
      <c r="G76" s="480"/>
      <c r="H76" s="358"/>
      <c r="I76" s="358"/>
    </row>
    <row r="77" spans="1:9" x14ac:dyDescent="0.25">
      <c r="A77" s="480"/>
      <c r="B77" s="480"/>
      <c r="C77" s="480"/>
      <c r="D77" s="480"/>
      <c r="E77" s="480"/>
      <c r="F77" s="480"/>
      <c r="G77" s="480"/>
      <c r="H77" s="358"/>
      <c r="I77" s="358"/>
    </row>
    <row r="78" spans="1:9" x14ac:dyDescent="0.25">
      <c r="A78" s="480"/>
      <c r="B78" s="480"/>
      <c r="C78" s="480"/>
      <c r="D78" s="480"/>
      <c r="E78" s="480"/>
      <c r="F78" s="480"/>
      <c r="G78" s="480"/>
      <c r="H78" s="358"/>
      <c r="I78" s="358"/>
    </row>
    <row r="79" spans="1:9" x14ac:dyDescent="0.25">
      <c r="A79" s="480"/>
      <c r="B79" s="480"/>
      <c r="C79" s="480"/>
      <c r="D79" s="480"/>
      <c r="E79" s="480"/>
      <c r="F79" s="480"/>
      <c r="G79" s="480"/>
      <c r="H79" s="358"/>
      <c r="I79" s="358"/>
    </row>
    <row r="80" spans="1:9" x14ac:dyDescent="0.25">
      <c r="A80" s="480"/>
      <c r="B80" s="480"/>
      <c r="C80" s="480"/>
      <c r="D80" s="480"/>
      <c r="E80" s="480"/>
      <c r="F80" s="480"/>
      <c r="G80" s="480"/>
      <c r="H80" s="358"/>
      <c r="I80" s="358"/>
    </row>
    <row r="81" spans="1:9" x14ac:dyDescent="0.25">
      <c r="A81" s="480"/>
      <c r="B81" s="480"/>
      <c r="C81" s="480"/>
      <c r="D81" s="480"/>
      <c r="E81" s="480"/>
      <c r="F81" s="480"/>
      <c r="G81" s="480"/>
      <c r="H81" s="358"/>
      <c r="I81" s="358"/>
    </row>
    <row r="82" spans="1:9" x14ac:dyDescent="0.25">
      <c r="A82" s="480"/>
      <c r="B82" s="480"/>
      <c r="C82" s="480"/>
      <c r="D82" s="480"/>
      <c r="E82" s="480"/>
      <c r="F82" s="480"/>
      <c r="G82" s="480"/>
      <c r="H82" s="358"/>
      <c r="I82" s="358"/>
    </row>
    <row r="83" spans="1:9" x14ac:dyDescent="0.25">
      <c r="A83" s="480"/>
      <c r="B83" s="480"/>
      <c r="C83" s="480"/>
      <c r="D83" s="480"/>
      <c r="E83" s="480"/>
      <c r="F83" s="480"/>
      <c r="G83" s="480"/>
      <c r="H83" s="358"/>
      <c r="I83" s="358"/>
    </row>
    <row r="84" spans="1:9" x14ac:dyDescent="0.25">
      <c r="A84" s="480"/>
      <c r="B84" s="480"/>
      <c r="C84" s="480"/>
      <c r="D84" s="480"/>
      <c r="E84" s="480"/>
      <c r="F84" s="480"/>
      <c r="G84" s="480"/>
      <c r="H84" s="358"/>
      <c r="I84" s="358"/>
    </row>
    <row r="85" spans="1:9" x14ac:dyDescent="0.25">
      <c r="A85" s="480"/>
      <c r="B85" s="480"/>
      <c r="C85" s="480"/>
      <c r="D85" s="480"/>
      <c r="E85" s="480"/>
      <c r="F85" s="480"/>
      <c r="G85" s="480"/>
      <c r="H85" s="358"/>
      <c r="I85" s="358"/>
    </row>
    <row r="86" spans="1:9" x14ac:dyDescent="0.25">
      <c r="A86" s="480"/>
      <c r="B86" s="480"/>
      <c r="C86" s="480"/>
      <c r="D86" s="480"/>
      <c r="E86" s="480"/>
      <c r="F86" s="480"/>
      <c r="G86" s="480"/>
      <c r="H86" s="358"/>
      <c r="I86" s="358"/>
    </row>
    <row r="87" spans="1:9" x14ac:dyDescent="0.25">
      <c r="A87" s="480"/>
      <c r="B87" s="480"/>
      <c r="C87" s="480"/>
      <c r="D87" s="480"/>
      <c r="E87" s="480"/>
      <c r="F87" s="480"/>
      <c r="G87" s="480"/>
      <c r="H87" s="358"/>
      <c r="I87" s="358"/>
    </row>
    <row r="88" spans="1:9" x14ac:dyDescent="0.25">
      <c r="A88" s="480"/>
      <c r="B88" s="480"/>
      <c r="C88" s="480"/>
      <c r="D88" s="480"/>
      <c r="E88" s="480"/>
      <c r="F88" s="480"/>
      <c r="G88" s="480"/>
      <c r="H88" s="358"/>
      <c r="I88" s="358"/>
    </row>
    <row r="89" spans="1:9" x14ac:dyDescent="0.25">
      <c r="A89" s="480"/>
      <c r="B89" s="480"/>
      <c r="C89" s="480"/>
      <c r="D89" s="480"/>
      <c r="E89" s="480"/>
      <c r="F89" s="480"/>
      <c r="G89" s="480"/>
      <c r="H89" s="358"/>
      <c r="I89" s="358"/>
    </row>
    <row r="90" spans="1:9" x14ac:dyDescent="0.25">
      <c r="A90" s="480"/>
      <c r="B90" s="480"/>
      <c r="C90" s="480"/>
      <c r="D90" s="480"/>
      <c r="E90" s="480"/>
      <c r="F90" s="480"/>
      <c r="G90" s="480"/>
      <c r="H90" s="358"/>
      <c r="I90" s="358"/>
    </row>
    <row r="91" spans="1:9" ht="79.5" customHeight="1" x14ac:dyDescent="0.25">
      <c r="A91" s="480"/>
      <c r="B91" s="480"/>
      <c r="C91" s="480"/>
      <c r="D91" s="480"/>
      <c r="E91" s="480"/>
      <c r="F91" s="480"/>
      <c r="G91" s="480"/>
      <c r="H91" s="358"/>
      <c r="I91" s="358"/>
    </row>
    <row r="92" spans="1:9" ht="26.25" customHeight="1" x14ac:dyDescent="0.25">
      <c r="A92" s="480"/>
      <c r="B92" s="480"/>
      <c r="C92" s="480"/>
      <c r="D92" s="480"/>
      <c r="E92" s="480"/>
      <c r="F92" s="480"/>
      <c r="G92" s="480"/>
      <c r="H92" s="358"/>
      <c r="I92" s="358"/>
    </row>
    <row r="93" spans="1:9" x14ac:dyDescent="0.25">
      <c r="A93" s="480"/>
      <c r="B93" s="480"/>
      <c r="C93" s="480"/>
      <c r="D93" s="480"/>
      <c r="E93" s="480"/>
      <c r="F93" s="480"/>
      <c r="G93" s="480"/>
      <c r="H93" s="358"/>
      <c r="I93" s="358"/>
    </row>
    <row r="94" spans="1:9" x14ac:dyDescent="0.25">
      <c r="A94" s="480"/>
      <c r="B94" s="480"/>
      <c r="C94" s="480"/>
      <c r="D94" s="480"/>
      <c r="E94" s="480"/>
      <c r="F94" s="480"/>
      <c r="G94" s="480"/>
      <c r="H94" s="358"/>
      <c r="I94" s="358"/>
    </row>
    <row r="95" spans="1:9" x14ac:dyDescent="0.25">
      <c r="A95" s="480"/>
      <c r="B95" s="480"/>
      <c r="C95" s="480"/>
      <c r="D95" s="480"/>
      <c r="E95" s="480"/>
      <c r="F95" s="480"/>
      <c r="G95" s="480"/>
      <c r="H95" s="358"/>
      <c r="I95" s="358"/>
    </row>
    <row r="96" spans="1:9" x14ac:dyDescent="0.25">
      <c r="A96" s="480"/>
      <c r="B96" s="480"/>
      <c r="C96" s="480"/>
      <c r="D96" s="480"/>
      <c r="E96" s="480"/>
      <c r="F96" s="480"/>
      <c r="G96" s="480"/>
      <c r="H96" s="358"/>
      <c r="I96" s="358"/>
    </row>
    <row r="97" spans="1:11" x14ac:dyDescent="0.25">
      <c r="A97" s="358"/>
      <c r="B97" s="358"/>
      <c r="C97" s="358"/>
      <c r="D97" s="358"/>
      <c r="E97" s="358"/>
      <c r="F97" s="358"/>
      <c r="G97" s="358"/>
      <c r="H97" s="358"/>
      <c r="I97" s="358"/>
    </row>
    <row r="98" spans="1:11" x14ac:dyDescent="0.25">
      <c r="A98" s="358"/>
      <c r="B98" s="358"/>
      <c r="C98" s="358"/>
      <c r="D98" s="358"/>
      <c r="E98" s="358"/>
      <c r="F98" s="358"/>
      <c r="G98" s="358"/>
      <c r="H98" s="358"/>
      <c r="I98" s="358"/>
    </row>
    <row r="99" spans="1:11" x14ac:dyDescent="0.25">
      <c r="A99" s="358"/>
      <c r="B99" s="358"/>
      <c r="C99" s="358"/>
      <c r="D99" s="358"/>
      <c r="E99" s="358"/>
      <c r="F99" s="358"/>
      <c r="G99" s="358"/>
      <c r="H99" s="358"/>
      <c r="I99" s="358"/>
    </row>
    <row r="100" spans="1:11" ht="15.75" x14ac:dyDescent="0.25">
      <c r="A100" s="362" t="s">
        <v>1164</v>
      </c>
      <c r="B100" s="362"/>
      <c r="C100" s="362"/>
      <c r="D100" s="362"/>
      <c r="E100" s="362"/>
      <c r="F100" s="362"/>
      <c r="G100" s="362"/>
      <c r="H100" s="362"/>
      <c r="I100" s="362"/>
      <c r="J100" s="362"/>
      <c r="K100" s="362"/>
    </row>
    <row r="101" spans="1:11" x14ac:dyDescent="0.25">
      <c r="A101" s="331"/>
      <c r="B101" s="331"/>
      <c r="C101" s="331"/>
      <c r="D101" s="331"/>
      <c r="E101" s="331"/>
      <c r="F101" s="331"/>
      <c r="G101" s="331"/>
      <c r="H101" s="331"/>
      <c r="I101" s="331"/>
      <c r="J101" s="331"/>
      <c r="K101" s="331"/>
    </row>
    <row r="102" spans="1:11" x14ac:dyDescent="0.25">
      <c r="A102" s="363" t="s">
        <v>1165</v>
      </c>
      <c r="B102" s="364" t="s">
        <v>1227</v>
      </c>
      <c r="C102" s="331"/>
      <c r="D102" s="331"/>
      <c r="E102" s="331"/>
      <c r="F102" s="331"/>
      <c r="G102" s="331"/>
      <c r="H102" s="331"/>
      <c r="I102" s="331"/>
      <c r="J102" s="331"/>
      <c r="K102" s="331"/>
    </row>
    <row r="103" spans="1:11" x14ac:dyDescent="0.25">
      <c r="A103" s="363" t="s">
        <v>1167</v>
      </c>
      <c r="B103" s="364">
        <v>100</v>
      </c>
      <c r="C103" s="331"/>
      <c r="D103" s="331"/>
      <c r="E103" s="331"/>
      <c r="F103" s="331"/>
      <c r="G103" s="331"/>
      <c r="H103" s="331"/>
      <c r="I103" s="331"/>
      <c r="J103" s="331"/>
      <c r="K103" s="331"/>
    </row>
    <row r="104" spans="1:11" x14ac:dyDescent="0.25">
      <c r="A104" s="363" t="s">
        <v>1168</v>
      </c>
      <c r="B104" s="364" t="s">
        <v>1169</v>
      </c>
      <c r="C104" s="331"/>
      <c r="D104" s="331"/>
      <c r="E104" s="331"/>
      <c r="F104" s="331"/>
      <c r="G104" s="331"/>
      <c r="H104" s="331"/>
      <c r="I104" s="331"/>
      <c r="J104" s="331"/>
      <c r="K104" s="331"/>
    </row>
    <row r="105" spans="1:11" x14ac:dyDescent="0.25">
      <c r="A105" s="363" t="s">
        <v>1170</v>
      </c>
      <c r="B105" s="364" t="s">
        <v>1228</v>
      </c>
      <c r="C105" s="331"/>
      <c r="D105" s="331"/>
      <c r="E105" s="331"/>
      <c r="F105" s="331"/>
      <c r="G105" s="331"/>
      <c r="H105" s="331"/>
      <c r="I105" s="331"/>
      <c r="J105" s="331"/>
      <c r="K105" s="331"/>
    </row>
    <row r="106" spans="1:11" x14ac:dyDescent="0.25">
      <c r="A106" s="363" t="s">
        <v>1172</v>
      </c>
      <c r="B106" s="364" t="s">
        <v>1229</v>
      </c>
      <c r="C106" s="331"/>
      <c r="D106" s="331"/>
      <c r="E106" s="331"/>
      <c r="F106" s="331"/>
      <c r="G106" s="331"/>
      <c r="H106" s="331"/>
      <c r="I106" s="331"/>
      <c r="J106" s="331"/>
      <c r="K106" s="331"/>
    </row>
    <row r="107" spans="1:11" x14ac:dyDescent="0.25">
      <c r="A107" s="331"/>
      <c r="B107" s="331"/>
      <c r="C107" s="331"/>
      <c r="D107" s="331"/>
      <c r="E107" s="331"/>
      <c r="F107" s="331"/>
      <c r="G107" s="331"/>
      <c r="H107" s="331"/>
      <c r="I107" s="331"/>
      <c r="J107" s="331"/>
      <c r="K107" s="331"/>
    </row>
    <row r="108" spans="1:11" x14ac:dyDescent="0.25">
      <c r="A108" s="331"/>
      <c r="B108" s="331"/>
      <c r="C108" s="331"/>
      <c r="D108" s="331"/>
      <c r="E108" s="331"/>
      <c r="F108" s="331"/>
      <c r="G108" s="331"/>
      <c r="H108" s="331"/>
      <c r="I108" s="331"/>
      <c r="J108" s="331"/>
      <c r="K108" s="331"/>
    </row>
    <row r="109" spans="1:11" x14ac:dyDescent="0.25">
      <c r="A109" s="365" t="s">
        <v>1174</v>
      </c>
      <c r="B109" s="365"/>
      <c r="C109" s="365"/>
      <c r="D109" s="365"/>
      <c r="E109" s="365"/>
      <c r="F109" s="365"/>
      <c r="G109" s="365"/>
      <c r="H109" s="365"/>
      <c r="I109" s="365"/>
      <c r="J109" s="365"/>
      <c r="K109" s="365"/>
    </row>
    <row r="110" spans="1:11" x14ac:dyDescent="0.25">
      <c r="A110" s="331"/>
      <c r="B110" s="331"/>
      <c r="C110" s="331"/>
      <c r="D110" s="331"/>
      <c r="E110" s="331"/>
      <c r="F110" s="331"/>
      <c r="G110" s="331"/>
      <c r="H110" s="331"/>
      <c r="I110" s="331"/>
      <c r="J110" s="331"/>
      <c r="K110" s="331"/>
    </row>
    <row r="111" spans="1:11" x14ac:dyDescent="0.25">
      <c r="A111" s="366"/>
      <c r="B111" s="366">
        <v>2014</v>
      </c>
      <c r="C111" s="366"/>
      <c r="D111" s="366">
        <v>2015</v>
      </c>
      <c r="E111" s="366"/>
      <c r="F111" s="366">
        <v>2016</v>
      </c>
      <c r="G111" s="366"/>
      <c r="H111" s="366">
        <v>2020</v>
      </c>
      <c r="I111" s="366"/>
      <c r="J111" s="366">
        <v>2025</v>
      </c>
      <c r="K111" s="366"/>
    </row>
    <row r="112" spans="1:11" x14ac:dyDescent="0.25">
      <c r="A112" s="366" t="s">
        <v>1175</v>
      </c>
      <c r="B112" s="366" t="s">
        <v>1176</v>
      </c>
      <c r="C112" s="366" t="s">
        <v>1177</v>
      </c>
      <c r="D112" s="366" t="s">
        <v>1178</v>
      </c>
      <c r="E112" s="366" t="s">
        <v>1179</v>
      </c>
      <c r="F112" s="366" t="s">
        <v>1180</v>
      </c>
      <c r="G112" s="366" t="s">
        <v>1181</v>
      </c>
      <c r="H112" s="366" t="s">
        <v>1182</v>
      </c>
      <c r="I112" s="366" t="s">
        <v>1183</v>
      </c>
      <c r="J112" s="366" t="s">
        <v>1184</v>
      </c>
      <c r="K112" s="366" t="s">
        <v>1185</v>
      </c>
    </row>
    <row r="113" spans="1:11" x14ac:dyDescent="0.25">
      <c r="A113" s="359" t="s">
        <v>1186</v>
      </c>
      <c r="B113" s="360">
        <v>12.07</v>
      </c>
      <c r="C113" s="360">
        <v>12.07</v>
      </c>
      <c r="D113" s="360">
        <v>12.07</v>
      </c>
      <c r="E113" s="360">
        <v>12.07</v>
      </c>
      <c r="F113" s="360">
        <v>10.79</v>
      </c>
      <c r="G113" s="360">
        <v>10.79</v>
      </c>
      <c r="H113" s="360">
        <v>8.11</v>
      </c>
      <c r="I113" s="360">
        <v>8.11</v>
      </c>
      <c r="J113" s="361">
        <v>0</v>
      </c>
      <c r="K113" s="361">
        <v>0</v>
      </c>
    </row>
    <row r="114" spans="1:11" x14ac:dyDescent="0.25">
      <c r="A114" s="359" t="s">
        <v>1187</v>
      </c>
      <c r="B114" s="360">
        <v>83.15</v>
      </c>
      <c r="C114" s="360">
        <v>83.15</v>
      </c>
      <c r="D114" s="360">
        <v>81.92</v>
      </c>
      <c r="E114" s="360">
        <v>81.92</v>
      </c>
      <c r="F114" s="360">
        <v>80.599999999999994</v>
      </c>
      <c r="G114" s="360">
        <v>80.599999999999994</v>
      </c>
      <c r="H114" s="360">
        <v>74.33</v>
      </c>
      <c r="I114" s="360">
        <v>74.33</v>
      </c>
      <c r="J114" s="360">
        <v>69.260000000000005</v>
      </c>
      <c r="K114" s="360">
        <v>69.260000000000005</v>
      </c>
    </row>
    <row r="115" spans="1:11" x14ac:dyDescent="0.25">
      <c r="A115" s="359" t="s">
        <v>1188</v>
      </c>
      <c r="B115" s="360">
        <v>21.24</v>
      </c>
      <c r="C115" s="360">
        <v>21.24</v>
      </c>
      <c r="D115" s="360">
        <v>21.24</v>
      </c>
      <c r="E115" s="360">
        <v>21.24</v>
      </c>
      <c r="F115" s="360">
        <v>21.19</v>
      </c>
      <c r="G115" s="360">
        <v>21.19</v>
      </c>
      <c r="H115" s="360">
        <v>18.46</v>
      </c>
      <c r="I115" s="360">
        <v>18.46</v>
      </c>
      <c r="J115" s="360">
        <v>15.43</v>
      </c>
      <c r="K115" s="360">
        <v>15.43</v>
      </c>
    </row>
    <row r="116" spans="1:11" x14ac:dyDescent="0.25">
      <c r="A116" s="359" t="s">
        <v>1189</v>
      </c>
      <c r="B116" s="361">
        <v>30</v>
      </c>
      <c r="C116" s="361">
        <v>30</v>
      </c>
      <c r="D116" s="360">
        <v>28.83</v>
      </c>
      <c r="E116" s="360">
        <v>28.83</v>
      </c>
      <c r="F116" s="360">
        <v>27.89</v>
      </c>
      <c r="G116" s="360">
        <v>27.89</v>
      </c>
      <c r="H116" s="360">
        <v>25.55</v>
      </c>
      <c r="I116" s="360">
        <v>25.55</v>
      </c>
      <c r="J116" s="360">
        <v>24.94</v>
      </c>
      <c r="K116" s="360">
        <v>24.94</v>
      </c>
    </row>
    <row r="117" spans="1:11" x14ac:dyDescent="0.25">
      <c r="A117" s="359" t="s">
        <v>391</v>
      </c>
      <c r="B117" s="360">
        <v>28.46</v>
      </c>
      <c r="C117" s="360">
        <v>28.46</v>
      </c>
      <c r="D117" s="360">
        <v>29.17</v>
      </c>
      <c r="E117" s="360">
        <v>29.17</v>
      </c>
      <c r="F117" s="360">
        <v>29.05</v>
      </c>
      <c r="G117" s="360">
        <v>29.05</v>
      </c>
      <c r="H117" s="360">
        <v>27.91</v>
      </c>
      <c r="I117" s="360">
        <v>27.91</v>
      </c>
      <c r="J117" s="360">
        <v>27.23</v>
      </c>
      <c r="K117" s="360">
        <v>27.23</v>
      </c>
    </row>
    <row r="118" spans="1:11" x14ac:dyDescent="0.25">
      <c r="A118" s="359" t="s">
        <v>1190</v>
      </c>
      <c r="B118" s="360">
        <v>3.45</v>
      </c>
      <c r="C118" s="360">
        <v>3.45</v>
      </c>
      <c r="D118" s="360">
        <v>2.68</v>
      </c>
      <c r="E118" s="360">
        <v>2.68</v>
      </c>
      <c r="F118" s="360">
        <v>2.4700000000000002</v>
      </c>
      <c r="G118" s="360">
        <v>2.4700000000000002</v>
      </c>
      <c r="H118" s="360">
        <v>2.41</v>
      </c>
      <c r="I118" s="360">
        <v>2.41</v>
      </c>
      <c r="J118" s="360">
        <v>1.65</v>
      </c>
      <c r="K118" s="360">
        <v>1.65</v>
      </c>
    </row>
    <row r="119" spans="1:11" x14ac:dyDescent="0.25">
      <c r="A119" s="359" t="s">
        <v>1191</v>
      </c>
      <c r="B119" s="361">
        <v>0</v>
      </c>
      <c r="C119" s="361">
        <v>0</v>
      </c>
      <c r="D119" s="361">
        <v>0</v>
      </c>
      <c r="E119" s="361">
        <v>0</v>
      </c>
      <c r="F119" s="361">
        <v>0</v>
      </c>
      <c r="G119" s="361">
        <v>0</v>
      </c>
      <c r="H119" s="361">
        <v>0</v>
      </c>
      <c r="I119" s="361">
        <v>0</v>
      </c>
      <c r="J119" s="361">
        <v>0</v>
      </c>
      <c r="K119" s="361">
        <v>0</v>
      </c>
    </row>
    <row r="120" spans="1:11" ht="25.5" x14ac:dyDescent="0.25">
      <c r="A120" s="359" t="s">
        <v>1192</v>
      </c>
      <c r="B120" s="360">
        <v>76.930000000000007</v>
      </c>
      <c r="C120" s="360">
        <v>80.59</v>
      </c>
      <c r="D120" s="360">
        <v>85.56</v>
      </c>
      <c r="E120" s="360">
        <v>87.91</v>
      </c>
      <c r="F120" s="360">
        <v>90.76</v>
      </c>
      <c r="G120" s="360">
        <v>93.1</v>
      </c>
      <c r="H120" s="360">
        <v>109.71</v>
      </c>
      <c r="I120" s="360">
        <v>110.86</v>
      </c>
      <c r="J120" s="360">
        <v>132.4</v>
      </c>
      <c r="K120" s="360">
        <v>132.4</v>
      </c>
    </row>
    <row r="121" spans="1:11" x14ac:dyDescent="0.25">
      <c r="A121" s="359" t="s">
        <v>46</v>
      </c>
      <c r="B121" s="360">
        <v>34.72</v>
      </c>
      <c r="C121" s="360">
        <v>36.61</v>
      </c>
      <c r="D121" s="361">
        <v>39</v>
      </c>
      <c r="E121" s="360">
        <v>40.17</v>
      </c>
      <c r="F121" s="360">
        <v>41.89</v>
      </c>
      <c r="G121" s="360">
        <v>43.24</v>
      </c>
      <c r="H121" s="360">
        <v>53.61</v>
      </c>
      <c r="I121" s="360">
        <v>54.17</v>
      </c>
      <c r="J121" s="360">
        <v>67.7</v>
      </c>
      <c r="K121" s="360">
        <v>67.7</v>
      </c>
    </row>
    <row r="122" spans="1:11" x14ac:dyDescent="0.25">
      <c r="A122" s="359" t="s">
        <v>1193</v>
      </c>
      <c r="B122" s="360">
        <v>33.840000000000003</v>
      </c>
      <c r="C122" s="360">
        <v>34.729999999999997</v>
      </c>
      <c r="D122" s="360">
        <v>36.29</v>
      </c>
      <c r="E122" s="360">
        <v>37.03</v>
      </c>
      <c r="F122" s="360">
        <v>38.26</v>
      </c>
      <c r="G122" s="360">
        <v>38.869999999999997</v>
      </c>
      <c r="H122" s="360">
        <v>45.6</v>
      </c>
      <c r="I122" s="360">
        <v>46.1</v>
      </c>
      <c r="J122" s="361">
        <v>55</v>
      </c>
      <c r="K122" s="361">
        <v>55</v>
      </c>
    </row>
    <row r="123" spans="1:11" x14ac:dyDescent="0.25">
      <c r="A123" s="359" t="s">
        <v>1194</v>
      </c>
      <c r="B123" s="360">
        <v>0.88</v>
      </c>
      <c r="C123" s="360">
        <v>1.88</v>
      </c>
      <c r="D123" s="360">
        <v>2.71</v>
      </c>
      <c r="E123" s="360">
        <v>3.14</v>
      </c>
      <c r="F123" s="360">
        <v>3.63</v>
      </c>
      <c r="G123" s="360">
        <v>4.37</v>
      </c>
      <c r="H123" s="360">
        <v>8.01</v>
      </c>
      <c r="I123" s="360">
        <v>8.07</v>
      </c>
      <c r="J123" s="360">
        <v>12.7</v>
      </c>
      <c r="K123" s="360">
        <v>12.7</v>
      </c>
    </row>
    <row r="124" spans="1:11" x14ac:dyDescent="0.25">
      <c r="A124" s="359" t="s">
        <v>2</v>
      </c>
      <c r="B124" s="360">
        <v>36.33</v>
      </c>
      <c r="C124" s="360">
        <v>38.07</v>
      </c>
      <c r="D124" s="360">
        <v>40.47</v>
      </c>
      <c r="E124" s="360">
        <v>41.64</v>
      </c>
      <c r="F124" s="360">
        <v>42.63</v>
      </c>
      <c r="G124" s="360">
        <v>43.59</v>
      </c>
      <c r="H124" s="360">
        <v>48.92</v>
      </c>
      <c r="I124" s="360">
        <v>49.49</v>
      </c>
      <c r="J124" s="361">
        <v>56</v>
      </c>
      <c r="K124" s="361">
        <v>56</v>
      </c>
    </row>
    <row r="125" spans="1:11" x14ac:dyDescent="0.25">
      <c r="A125" s="359" t="s">
        <v>0</v>
      </c>
      <c r="B125" s="360">
        <v>5.88</v>
      </c>
      <c r="C125" s="360">
        <v>5.91</v>
      </c>
      <c r="D125" s="360">
        <v>6.09</v>
      </c>
      <c r="E125" s="360">
        <v>6.1</v>
      </c>
      <c r="F125" s="360">
        <v>6.24</v>
      </c>
      <c r="G125" s="360">
        <v>6.27</v>
      </c>
      <c r="H125" s="360">
        <v>7.18</v>
      </c>
      <c r="I125" s="360">
        <v>7.2</v>
      </c>
      <c r="J125" s="360">
        <v>8.6999999999999993</v>
      </c>
      <c r="K125" s="360">
        <v>8.6999999999999993</v>
      </c>
    </row>
    <row r="126" spans="1:11" x14ac:dyDescent="0.25">
      <c r="A126" s="359" t="s">
        <v>1195</v>
      </c>
      <c r="B126" s="360">
        <v>10.75</v>
      </c>
      <c r="C126" s="360">
        <v>10.75</v>
      </c>
      <c r="D126" s="360">
        <v>10.8</v>
      </c>
      <c r="E126" s="360">
        <v>10.8</v>
      </c>
      <c r="F126" s="360">
        <v>10.83</v>
      </c>
      <c r="G126" s="360">
        <v>10.83</v>
      </c>
      <c r="H126" s="360">
        <v>13.12</v>
      </c>
      <c r="I126" s="360">
        <v>13.12</v>
      </c>
      <c r="J126" s="360">
        <v>15.41</v>
      </c>
      <c r="K126" s="360">
        <v>15.41</v>
      </c>
    </row>
    <row r="127" spans="1:11" x14ac:dyDescent="0.25">
      <c r="A127" s="359" t="s">
        <v>1196</v>
      </c>
      <c r="B127" s="360">
        <v>4.4000000000000004</v>
      </c>
      <c r="C127" s="360">
        <v>4.4000000000000004</v>
      </c>
      <c r="D127" s="360">
        <v>4.45</v>
      </c>
      <c r="E127" s="360">
        <v>4.45</v>
      </c>
      <c r="F127" s="360">
        <v>4.4800000000000004</v>
      </c>
      <c r="G127" s="360">
        <v>4.4800000000000004</v>
      </c>
      <c r="H127" s="360">
        <v>4.58</v>
      </c>
      <c r="I127" s="360">
        <v>4.58</v>
      </c>
      <c r="J127" s="360">
        <v>4.7</v>
      </c>
      <c r="K127" s="360">
        <v>4.7</v>
      </c>
    </row>
    <row r="128" spans="1:11" x14ac:dyDescent="0.25">
      <c r="A128" s="359" t="s">
        <v>1197</v>
      </c>
      <c r="B128" s="360">
        <v>5.28</v>
      </c>
      <c r="C128" s="360">
        <v>5.28</v>
      </c>
      <c r="D128" s="360">
        <v>5.43</v>
      </c>
      <c r="E128" s="360">
        <v>5.43</v>
      </c>
      <c r="F128" s="360">
        <v>5.67</v>
      </c>
      <c r="G128" s="360">
        <v>5.67</v>
      </c>
      <c r="H128" s="360">
        <v>5.63</v>
      </c>
      <c r="I128" s="360">
        <v>5.63</v>
      </c>
      <c r="J128" s="360">
        <v>5.91</v>
      </c>
      <c r="K128" s="360">
        <v>5.91</v>
      </c>
    </row>
    <row r="129" spans="1:11" x14ac:dyDescent="0.25">
      <c r="A129" s="359" t="s">
        <v>1198</v>
      </c>
      <c r="B129" s="360">
        <v>188.18</v>
      </c>
      <c r="C129" s="360">
        <v>191.84</v>
      </c>
      <c r="D129" s="360">
        <v>195.78</v>
      </c>
      <c r="E129" s="360">
        <v>198.13</v>
      </c>
      <c r="F129" s="360">
        <v>198.65</v>
      </c>
      <c r="G129" s="360">
        <v>200.99</v>
      </c>
      <c r="H129" s="360">
        <v>210.9</v>
      </c>
      <c r="I129" s="360">
        <v>212.05</v>
      </c>
      <c r="J129" s="360">
        <v>222.98</v>
      </c>
      <c r="K129" s="360">
        <v>222.98</v>
      </c>
    </row>
    <row r="130" spans="1:11" x14ac:dyDescent="0.25">
      <c r="A130" s="359" t="s">
        <v>1199</v>
      </c>
      <c r="B130" s="360">
        <v>81.400000000000006</v>
      </c>
      <c r="C130" s="361">
        <v>85</v>
      </c>
      <c r="D130" s="360">
        <v>90.23</v>
      </c>
      <c r="E130" s="360">
        <v>92.56</v>
      </c>
      <c r="F130" s="360">
        <v>95.31</v>
      </c>
      <c r="G130" s="360">
        <v>97.62</v>
      </c>
      <c r="H130" s="360">
        <v>109.65</v>
      </c>
      <c r="I130" s="360">
        <v>110.78</v>
      </c>
      <c r="J130" s="360">
        <v>131.71</v>
      </c>
      <c r="K130" s="360">
        <v>131.71</v>
      </c>
    </row>
    <row r="131" spans="1:11" x14ac:dyDescent="0.25">
      <c r="A131" s="359" t="s">
        <v>1200</v>
      </c>
      <c r="B131" s="360">
        <v>1.42</v>
      </c>
      <c r="C131" s="360">
        <v>11.43</v>
      </c>
      <c r="D131" s="360">
        <v>3.29</v>
      </c>
      <c r="E131" s="360">
        <v>12.97</v>
      </c>
      <c r="F131" s="360">
        <v>3.2</v>
      </c>
      <c r="G131" s="360">
        <v>12.61</v>
      </c>
      <c r="H131" s="360">
        <v>2.89</v>
      </c>
      <c r="I131" s="360">
        <v>11.38</v>
      </c>
      <c r="J131" s="360">
        <v>2.42</v>
      </c>
      <c r="K131" s="360">
        <v>9.56</v>
      </c>
    </row>
    <row r="132" spans="1:11" x14ac:dyDescent="0.25">
      <c r="A132" s="359" t="s">
        <v>1201</v>
      </c>
      <c r="B132" s="360">
        <v>4.87</v>
      </c>
      <c r="C132" s="360">
        <v>4.87</v>
      </c>
      <c r="D132" s="360">
        <v>4.8099999999999996</v>
      </c>
      <c r="E132" s="360">
        <v>4.8099999999999996</v>
      </c>
      <c r="F132" s="360">
        <v>4.6900000000000004</v>
      </c>
      <c r="G132" s="360">
        <v>4.6900000000000004</v>
      </c>
      <c r="H132" s="360">
        <v>4.1900000000000004</v>
      </c>
      <c r="I132" s="360">
        <v>4.1900000000000004</v>
      </c>
      <c r="J132" s="360">
        <v>3.5</v>
      </c>
      <c r="K132" s="360">
        <v>3.5</v>
      </c>
    </row>
    <row r="133" spans="1:11" x14ac:dyDescent="0.25">
      <c r="A133" s="359" t="s">
        <v>1202</v>
      </c>
      <c r="B133" s="360">
        <v>5.03</v>
      </c>
      <c r="C133" s="360">
        <v>4.25</v>
      </c>
      <c r="D133" s="360">
        <v>5.03</v>
      </c>
      <c r="E133" s="360">
        <v>4.25</v>
      </c>
      <c r="F133" s="360">
        <v>5.03</v>
      </c>
      <c r="G133" s="360">
        <v>4.25</v>
      </c>
      <c r="H133" s="360">
        <v>5.03</v>
      </c>
      <c r="I133" s="360">
        <v>4.25</v>
      </c>
      <c r="J133" s="360">
        <v>5.03</v>
      </c>
      <c r="K133" s="360">
        <v>4.25</v>
      </c>
    </row>
    <row r="134" spans="1:11" x14ac:dyDescent="0.25">
      <c r="A134" s="359" t="s">
        <v>1203</v>
      </c>
      <c r="B134" s="360">
        <v>92.72</v>
      </c>
      <c r="C134" s="360">
        <v>105.55</v>
      </c>
      <c r="D134" s="360">
        <v>103.36</v>
      </c>
      <c r="E134" s="360">
        <v>114.59</v>
      </c>
      <c r="F134" s="360">
        <v>108.23</v>
      </c>
      <c r="G134" s="360">
        <v>119.17</v>
      </c>
      <c r="H134" s="360">
        <v>121.76</v>
      </c>
      <c r="I134" s="360">
        <v>130.6</v>
      </c>
      <c r="J134" s="360">
        <v>142.66</v>
      </c>
      <c r="K134" s="360">
        <v>149.02000000000001</v>
      </c>
    </row>
    <row r="135" spans="1:11" x14ac:dyDescent="0.25">
      <c r="A135" s="359" t="s">
        <v>1204</v>
      </c>
      <c r="B135" s="360">
        <v>95.46</v>
      </c>
      <c r="C135" s="360">
        <v>86.29</v>
      </c>
      <c r="D135" s="360">
        <v>92.42</v>
      </c>
      <c r="E135" s="360">
        <v>83.54</v>
      </c>
      <c r="F135" s="360">
        <v>90.42</v>
      </c>
      <c r="G135" s="360">
        <v>81.819999999999993</v>
      </c>
      <c r="H135" s="360">
        <v>89.14</v>
      </c>
      <c r="I135" s="360">
        <v>81.45</v>
      </c>
      <c r="J135" s="360">
        <v>80.319999999999993</v>
      </c>
      <c r="K135" s="360">
        <v>73.959999999999994</v>
      </c>
    </row>
    <row r="136" spans="1:11" x14ac:dyDescent="0.25">
      <c r="A136" s="359" t="s">
        <v>1205</v>
      </c>
      <c r="B136" s="360">
        <v>87.65</v>
      </c>
      <c r="C136" s="360">
        <v>79.400000000000006</v>
      </c>
      <c r="D136" s="360">
        <v>87.65</v>
      </c>
      <c r="E136" s="360">
        <v>79.400000000000006</v>
      </c>
      <c r="F136" s="360">
        <v>87.65</v>
      </c>
      <c r="G136" s="360">
        <v>79.400000000000006</v>
      </c>
      <c r="H136" s="360">
        <v>87.65</v>
      </c>
      <c r="I136" s="360">
        <v>79.400000000000006</v>
      </c>
      <c r="J136" s="360">
        <v>87.65</v>
      </c>
      <c r="K136" s="360">
        <v>79.400000000000006</v>
      </c>
    </row>
    <row r="137" spans="1:11" x14ac:dyDescent="0.25">
      <c r="A137" s="359" t="s">
        <v>1206</v>
      </c>
      <c r="B137" s="360">
        <v>0.8</v>
      </c>
      <c r="C137" s="360">
        <v>0.8</v>
      </c>
      <c r="D137" s="360">
        <v>0.8</v>
      </c>
      <c r="E137" s="360">
        <v>0.8</v>
      </c>
      <c r="F137" s="360">
        <v>0.8</v>
      </c>
      <c r="G137" s="360">
        <v>0.8</v>
      </c>
      <c r="H137" s="360">
        <v>0.8</v>
      </c>
      <c r="I137" s="360">
        <v>0.8</v>
      </c>
      <c r="J137" s="360">
        <v>0.8</v>
      </c>
      <c r="K137" s="360">
        <v>0.8</v>
      </c>
    </row>
    <row r="138" spans="1:11" x14ac:dyDescent="0.25">
      <c r="A138" s="359" t="s">
        <v>1207</v>
      </c>
      <c r="B138" s="360">
        <v>8.61</v>
      </c>
      <c r="C138" s="360">
        <v>7.69</v>
      </c>
      <c r="D138" s="360">
        <v>5.57</v>
      </c>
      <c r="E138" s="360">
        <v>4.9400000000000004</v>
      </c>
      <c r="F138" s="360">
        <v>3.57</v>
      </c>
      <c r="G138" s="360">
        <v>3.22</v>
      </c>
      <c r="H138" s="360">
        <v>2.29</v>
      </c>
      <c r="I138" s="360">
        <v>2.85</v>
      </c>
      <c r="J138" s="360">
        <v>-6.53</v>
      </c>
      <c r="K138" s="360">
        <v>-4.6399999999999997</v>
      </c>
    </row>
    <row r="139" spans="1:11" x14ac:dyDescent="0.25">
      <c r="A139" s="359" t="s">
        <v>1208</v>
      </c>
      <c r="B139" s="361">
        <v>0</v>
      </c>
      <c r="C139" s="361">
        <v>0</v>
      </c>
      <c r="D139" s="361">
        <v>0</v>
      </c>
      <c r="E139" s="361">
        <v>0</v>
      </c>
      <c r="F139" s="361">
        <v>0</v>
      </c>
      <c r="G139" s="361">
        <v>0</v>
      </c>
      <c r="H139" s="361">
        <v>0</v>
      </c>
      <c r="I139" s="361">
        <v>0</v>
      </c>
      <c r="J139" s="361">
        <v>0</v>
      </c>
      <c r="K139" s="361">
        <v>0</v>
      </c>
    </row>
    <row r="140" spans="1:11" x14ac:dyDescent="0.25">
      <c r="A140" s="359" t="s">
        <v>1209</v>
      </c>
      <c r="B140" s="361">
        <v>0</v>
      </c>
      <c r="C140" s="361">
        <v>0</v>
      </c>
      <c r="D140" s="361">
        <v>0</v>
      </c>
      <c r="E140" s="361">
        <v>0</v>
      </c>
      <c r="F140" s="361">
        <v>0</v>
      </c>
      <c r="G140" s="361">
        <v>0</v>
      </c>
      <c r="H140" s="361">
        <v>0</v>
      </c>
      <c r="I140" s="361">
        <v>0</v>
      </c>
      <c r="J140" s="361">
        <v>0</v>
      </c>
      <c r="K140" s="361">
        <v>0</v>
      </c>
    </row>
    <row r="141" spans="1:11" x14ac:dyDescent="0.25">
      <c r="A141" s="359" t="s">
        <v>1210</v>
      </c>
      <c r="B141" s="361">
        <v>0</v>
      </c>
      <c r="C141" s="361">
        <v>0</v>
      </c>
      <c r="D141" s="361">
        <v>0</v>
      </c>
      <c r="E141" s="361">
        <v>0</v>
      </c>
      <c r="F141" s="361">
        <v>0</v>
      </c>
      <c r="G141" s="361">
        <v>0</v>
      </c>
      <c r="H141" s="361">
        <v>0</v>
      </c>
      <c r="I141" s="361">
        <v>0</v>
      </c>
      <c r="J141" s="361">
        <v>0</v>
      </c>
      <c r="K141" s="361">
        <v>0</v>
      </c>
    </row>
    <row r="142" spans="1:11" x14ac:dyDescent="0.25">
      <c r="A142" s="359" t="s">
        <v>1211</v>
      </c>
      <c r="B142" s="360">
        <v>17.91</v>
      </c>
      <c r="C142" s="360">
        <v>17.91</v>
      </c>
      <c r="D142" s="360">
        <v>17.91</v>
      </c>
      <c r="E142" s="360">
        <v>17.91</v>
      </c>
      <c r="F142" s="360">
        <v>17.91</v>
      </c>
      <c r="G142" s="360">
        <v>17.91</v>
      </c>
      <c r="H142" s="360">
        <v>27.9</v>
      </c>
      <c r="I142" s="360">
        <v>27.9</v>
      </c>
      <c r="J142" s="360">
        <v>27.9</v>
      </c>
      <c r="K142" s="360">
        <v>27.9</v>
      </c>
    </row>
    <row r="143" spans="1:11" x14ac:dyDescent="0.25">
      <c r="A143" s="359" t="s">
        <v>1212</v>
      </c>
      <c r="B143" s="360">
        <v>16.95</v>
      </c>
      <c r="C143" s="360">
        <v>16.95</v>
      </c>
      <c r="D143" s="360">
        <v>16.95</v>
      </c>
      <c r="E143" s="360">
        <v>16.95</v>
      </c>
      <c r="F143" s="360">
        <v>16.95</v>
      </c>
      <c r="G143" s="360">
        <v>16.95</v>
      </c>
      <c r="H143" s="360">
        <v>25.8</v>
      </c>
      <c r="I143" s="360">
        <v>25.8</v>
      </c>
      <c r="J143" s="360">
        <v>25.8</v>
      </c>
      <c r="K143" s="360">
        <v>25.8</v>
      </c>
    </row>
    <row r="150" spans="1:11" ht="15.75" x14ac:dyDescent="0.25">
      <c r="A150" s="353" t="s">
        <v>1214</v>
      </c>
      <c r="B150" s="353"/>
      <c r="C150" s="353"/>
      <c r="D150" s="353"/>
      <c r="E150" s="353"/>
      <c r="F150" s="353"/>
      <c r="G150" s="353"/>
      <c r="H150" s="353"/>
      <c r="I150" s="353"/>
      <c r="J150" s="353"/>
      <c r="K150" s="353"/>
    </row>
    <row r="151" spans="1:11" x14ac:dyDescent="0.25">
      <c r="A151" s="331"/>
      <c r="B151" s="331"/>
      <c r="C151" s="331"/>
      <c r="D151" s="331"/>
      <c r="E151" s="331"/>
      <c r="F151" s="331"/>
      <c r="G151" s="331"/>
      <c r="H151" s="331"/>
      <c r="I151" s="331"/>
      <c r="J151" s="331"/>
      <c r="K151" s="331"/>
    </row>
    <row r="152" spans="1:11" x14ac:dyDescent="0.25">
      <c r="A152" s="354" t="s">
        <v>1165</v>
      </c>
      <c r="B152" s="355" t="s">
        <v>1227</v>
      </c>
      <c r="C152" s="331"/>
      <c r="D152" s="331"/>
      <c r="E152" s="331"/>
      <c r="F152" s="331"/>
      <c r="G152" s="331"/>
      <c r="H152" s="331"/>
      <c r="I152" s="331"/>
      <c r="J152" s="331"/>
      <c r="K152" s="331"/>
    </row>
    <row r="153" spans="1:11" x14ac:dyDescent="0.25">
      <c r="A153" s="354" t="s">
        <v>1167</v>
      </c>
      <c r="B153" s="355">
        <v>100</v>
      </c>
      <c r="C153" s="331"/>
      <c r="D153" s="331"/>
      <c r="E153" s="331"/>
      <c r="F153" s="331"/>
      <c r="G153" s="331"/>
      <c r="H153" s="331"/>
      <c r="I153" s="331"/>
      <c r="J153" s="331"/>
      <c r="K153" s="331"/>
    </row>
    <row r="154" spans="1:11" x14ac:dyDescent="0.25">
      <c r="A154" s="354" t="s">
        <v>1168</v>
      </c>
      <c r="B154" s="355" t="s">
        <v>1169</v>
      </c>
      <c r="C154" s="331"/>
      <c r="D154" s="331"/>
      <c r="E154" s="331"/>
      <c r="F154" s="331"/>
      <c r="G154" s="331"/>
      <c r="H154" s="331"/>
      <c r="I154" s="331"/>
      <c r="J154" s="331"/>
      <c r="K154" s="331"/>
    </row>
    <row r="155" spans="1:11" x14ac:dyDescent="0.25">
      <c r="A155" s="354" t="s">
        <v>1170</v>
      </c>
      <c r="B155" s="355" t="s">
        <v>1233</v>
      </c>
      <c r="C155" s="331"/>
      <c r="D155" s="331"/>
      <c r="E155" s="331"/>
      <c r="F155" s="331"/>
      <c r="G155" s="331"/>
      <c r="H155" s="331"/>
      <c r="I155" s="331"/>
      <c r="J155" s="331"/>
      <c r="K155" s="331"/>
    </row>
    <row r="156" spans="1:11" x14ac:dyDescent="0.25">
      <c r="A156" s="354" t="s">
        <v>1172</v>
      </c>
      <c r="B156" s="355" t="s">
        <v>1234</v>
      </c>
      <c r="C156" s="331"/>
      <c r="D156" s="331"/>
      <c r="E156" s="331"/>
      <c r="F156" s="331"/>
      <c r="G156" s="331"/>
      <c r="H156" s="331"/>
      <c r="I156" s="331"/>
      <c r="J156" s="331"/>
      <c r="K156" s="331"/>
    </row>
    <row r="157" spans="1:11" x14ac:dyDescent="0.25">
      <c r="A157" s="331"/>
      <c r="B157" s="331"/>
      <c r="C157" s="331"/>
      <c r="D157" s="331"/>
      <c r="E157" s="331"/>
      <c r="F157" s="331"/>
      <c r="G157" s="331"/>
      <c r="H157" s="331"/>
      <c r="I157" s="331"/>
      <c r="J157" s="331"/>
      <c r="K157" s="331"/>
    </row>
    <row r="158" spans="1:11" x14ac:dyDescent="0.25">
      <c r="A158" s="331"/>
      <c r="B158" s="331"/>
      <c r="C158" s="331"/>
      <c r="D158" s="331"/>
      <c r="E158" s="331"/>
      <c r="F158" s="331"/>
      <c r="G158" s="331"/>
      <c r="H158" s="331"/>
      <c r="I158" s="331"/>
      <c r="J158" s="331"/>
      <c r="K158" s="331"/>
    </row>
    <row r="159" spans="1:11" x14ac:dyDescent="0.25">
      <c r="A159" s="356" t="s">
        <v>1174</v>
      </c>
      <c r="B159" s="356"/>
      <c r="C159" s="356"/>
      <c r="D159" s="356"/>
      <c r="E159" s="356"/>
      <c r="F159" s="356"/>
      <c r="G159" s="356"/>
      <c r="H159" s="356"/>
      <c r="I159" s="356"/>
      <c r="J159" s="356"/>
      <c r="K159" s="356"/>
    </row>
    <row r="160" spans="1:11" x14ac:dyDescent="0.25">
      <c r="A160" s="331"/>
      <c r="B160" s="331"/>
      <c r="C160" s="331"/>
      <c r="D160" s="331"/>
      <c r="E160" s="331"/>
      <c r="F160" s="331"/>
      <c r="G160" s="331"/>
      <c r="H160" s="331"/>
      <c r="I160" s="331"/>
      <c r="J160" s="331"/>
      <c r="K160" s="331"/>
    </row>
    <row r="161" spans="1:11" x14ac:dyDescent="0.25">
      <c r="A161" s="357"/>
      <c r="B161" s="357">
        <v>2013</v>
      </c>
      <c r="C161" s="357"/>
      <c r="D161" s="357">
        <v>2015</v>
      </c>
      <c r="E161" s="357"/>
      <c r="F161" s="357">
        <v>2016</v>
      </c>
      <c r="G161" s="357"/>
      <c r="H161" s="357">
        <v>2020</v>
      </c>
      <c r="I161" s="357"/>
      <c r="J161" s="331"/>
      <c r="K161" s="331"/>
    </row>
    <row r="162" spans="1:11" x14ac:dyDescent="0.25">
      <c r="A162" s="357" t="s">
        <v>1175</v>
      </c>
      <c r="B162" s="357" t="s">
        <v>1176</v>
      </c>
      <c r="C162" s="357" t="s">
        <v>1177</v>
      </c>
      <c r="D162" s="357" t="s">
        <v>1178</v>
      </c>
      <c r="E162" s="357" t="s">
        <v>1179</v>
      </c>
      <c r="F162" s="357" t="s">
        <v>1180</v>
      </c>
      <c r="G162" s="357" t="s">
        <v>1181</v>
      </c>
      <c r="H162" s="357" t="s">
        <v>1182</v>
      </c>
      <c r="I162" s="357" t="s">
        <v>1183</v>
      </c>
      <c r="J162" s="331"/>
      <c r="K162" s="331"/>
    </row>
    <row r="163" spans="1:11" x14ac:dyDescent="0.25">
      <c r="A163" s="350" t="s">
        <v>1186</v>
      </c>
      <c r="B163" s="351">
        <v>12.05</v>
      </c>
      <c r="C163" s="351">
        <v>12.05</v>
      </c>
      <c r="D163" s="351">
        <v>12.05</v>
      </c>
      <c r="E163" s="351">
        <v>12.05</v>
      </c>
      <c r="F163" s="351">
        <v>10.77</v>
      </c>
      <c r="G163" s="351">
        <v>10.77</v>
      </c>
      <c r="H163" s="351">
        <v>8.1</v>
      </c>
      <c r="I163" s="351">
        <v>8.1</v>
      </c>
      <c r="J163" s="265"/>
      <c r="K163" s="265"/>
    </row>
    <row r="164" spans="1:11" x14ac:dyDescent="0.25">
      <c r="A164" s="350" t="s">
        <v>1187</v>
      </c>
      <c r="B164" s="351">
        <v>84.22</v>
      </c>
      <c r="C164" s="351">
        <v>84.22</v>
      </c>
      <c r="D164" s="352">
        <v>85.91</v>
      </c>
      <c r="E164" s="352">
        <v>85.91</v>
      </c>
      <c r="F164" s="351">
        <v>86.76</v>
      </c>
      <c r="G164" s="351">
        <v>86.76</v>
      </c>
      <c r="H164" s="351">
        <v>83.73</v>
      </c>
      <c r="I164" s="351">
        <v>83.73</v>
      </c>
      <c r="J164" s="265"/>
      <c r="K164" s="265"/>
    </row>
    <row r="165" spans="1:11" x14ac:dyDescent="0.25">
      <c r="A165" s="350" t="s">
        <v>1188</v>
      </c>
      <c r="B165" s="351">
        <v>21.28</v>
      </c>
      <c r="C165" s="351">
        <v>21.28</v>
      </c>
      <c r="D165" s="352">
        <v>20.71</v>
      </c>
      <c r="E165" s="352">
        <v>20.71</v>
      </c>
      <c r="F165" s="351">
        <v>20.100000000000001</v>
      </c>
      <c r="G165" s="351">
        <v>20.100000000000001</v>
      </c>
      <c r="H165" s="351">
        <v>19.22</v>
      </c>
      <c r="I165" s="351">
        <v>19.22</v>
      </c>
      <c r="J165" s="265"/>
      <c r="K165" s="265"/>
    </row>
    <row r="166" spans="1:11" x14ac:dyDescent="0.25">
      <c r="A166" s="350" t="s">
        <v>1189</v>
      </c>
      <c r="B166" s="351">
        <v>31.08</v>
      </c>
      <c r="C166" s="351">
        <v>31.08</v>
      </c>
      <c r="D166" s="351">
        <v>32.03</v>
      </c>
      <c r="E166" s="351">
        <v>32.03</v>
      </c>
      <c r="F166" s="351">
        <v>31.52</v>
      </c>
      <c r="G166" s="351">
        <v>31.52</v>
      </c>
      <c r="H166" s="351">
        <v>28.99</v>
      </c>
      <c r="I166" s="351">
        <v>28.99</v>
      </c>
      <c r="J166" s="265"/>
      <c r="K166" s="265"/>
    </row>
    <row r="167" spans="1:11" x14ac:dyDescent="0.25">
      <c r="A167" s="350" t="s">
        <v>391</v>
      </c>
      <c r="B167" s="351">
        <v>28.02</v>
      </c>
      <c r="C167" s="351">
        <v>28.02</v>
      </c>
      <c r="D167" s="351">
        <v>30.1</v>
      </c>
      <c r="E167" s="351">
        <v>30.1</v>
      </c>
      <c r="F167" s="351">
        <v>32.07</v>
      </c>
      <c r="G167" s="351">
        <v>32.07</v>
      </c>
      <c r="H167" s="351">
        <v>32.450000000000003</v>
      </c>
      <c r="I167" s="351">
        <v>32.450000000000003</v>
      </c>
      <c r="J167" s="265"/>
      <c r="K167" s="265"/>
    </row>
    <row r="168" spans="1:11" x14ac:dyDescent="0.25">
      <c r="A168" s="350" t="s">
        <v>1190</v>
      </c>
      <c r="B168" s="352">
        <v>3.84</v>
      </c>
      <c r="C168" s="352">
        <v>3.84</v>
      </c>
      <c r="D168" s="350">
        <v>3.07</v>
      </c>
      <c r="E168" s="350">
        <v>3.07</v>
      </c>
      <c r="F168" s="350">
        <v>3.07</v>
      </c>
      <c r="G168" s="350">
        <v>3.07</v>
      </c>
      <c r="H168" s="350">
        <v>3.07</v>
      </c>
      <c r="I168" s="350">
        <v>3.07</v>
      </c>
      <c r="J168" s="265"/>
      <c r="K168" s="265"/>
    </row>
    <row r="169" spans="1:11" x14ac:dyDescent="0.25">
      <c r="A169" s="350" t="s">
        <v>1191</v>
      </c>
      <c r="B169" s="351">
        <v>0</v>
      </c>
      <c r="C169" s="351">
        <v>0</v>
      </c>
      <c r="D169" s="351">
        <v>0</v>
      </c>
      <c r="E169" s="351">
        <v>0</v>
      </c>
      <c r="F169" s="351">
        <v>0</v>
      </c>
      <c r="G169" s="351">
        <v>0</v>
      </c>
      <c r="H169" s="351">
        <v>0</v>
      </c>
      <c r="I169" s="351">
        <v>0</v>
      </c>
      <c r="J169" s="265"/>
      <c r="K169" s="265"/>
    </row>
    <row r="170" spans="1:11" ht="25.5" x14ac:dyDescent="0.25">
      <c r="A170" s="350" t="s">
        <v>1192</v>
      </c>
      <c r="B170" s="351">
        <v>70.3</v>
      </c>
      <c r="C170" s="351">
        <v>74.8</v>
      </c>
      <c r="D170" s="351">
        <v>89.9</v>
      </c>
      <c r="E170" s="351">
        <v>98</v>
      </c>
      <c r="F170" s="351">
        <v>101.9</v>
      </c>
      <c r="G170" s="351">
        <v>103.3</v>
      </c>
      <c r="H170" s="351">
        <v>117.8</v>
      </c>
      <c r="I170" s="351">
        <v>120</v>
      </c>
      <c r="J170" s="265"/>
      <c r="K170" s="265"/>
    </row>
    <row r="171" spans="1:11" x14ac:dyDescent="0.25">
      <c r="A171" s="350" t="s">
        <v>46</v>
      </c>
      <c r="B171" s="351">
        <v>31.6</v>
      </c>
      <c r="C171" s="351">
        <v>32.700000000000003</v>
      </c>
      <c r="D171" s="351">
        <v>37.299999999999997</v>
      </c>
      <c r="E171" s="351">
        <v>39.1</v>
      </c>
      <c r="F171" s="351">
        <v>41.3</v>
      </c>
      <c r="G171" s="351">
        <v>42.7</v>
      </c>
      <c r="H171" s="351">
        <v>53.4</v>
      </c>
      <c r="I171" s="351">
        <v>54.8</v>
      </c>
      <c r="J171" s="265"/>
      <c r="K171" s="265"/>
    </row>
    <row r="172" spans="1:11" x14ac:dyDescent="0.25">
      <c r="A172" s="350" t="s">
        <v>1193</v>
      </c>
      <c r="B172" s="351">
        <v>31.2</v>
      </c>
      <c r="C172" s="351">
        <v>32</v>
      </c>
      <c r="D172" s="351">
        <v>34.200000000000003</v>
      </c>
      <c r="E172" s="351">
        <v>35</v>
      </c>
      <c r="F172" s="351">
        <v>36.299999999999997</v>
      </c>
      <c r="G172" s="351">
        <v>37</v>
      </c>
      <c r="H172" s="351">
        <v>43.6</v>
      </c>
      <c r="I172" s="351">
        <v>44.5</v>
      </c>
      <c r="J172" s="265"/>
      <c r="K172" s="265"/>
    </row>
    <row r="173" spans="1:11" x14ac:dyDescent="0.25">
      <c r="A173" s="350" t="s">
        <v>1194</v>
      </c>
      <c r="B173" s="352">
        <v>0.4</v>
      </c>
      <c r="C173" s="352">
        <v>0.7</v>
      </c>
      <c r="D173" s="350">
        <v>3.1</v>
      </c>
      <c r="E173" s="350">
        <v>4.0999999999999996</v>
      </c>
      <c r="F173" s="350">
        <v>5</v>
      </c>
      <c r="G173" s="350">
        <v>5.7</v>
      </c>
      <c r="H173" s="350">
        <v>9.8000000000000007</v>
      </c>
      <c r="I173" s="350">
        <v>10.3</v>
      </c>
      <c r="J173" s="265"/>
      <c r="K173" s="265"/>
    </row>
    <row r="174" spans="1:11" x14ac:dyDescent="0.25">
      <c r="A174" s="350" t="s">
        <v>2</v>
      </c>
      <c r="B174" s="352">
        <v>33</v>
      </c>
      <c r="C174" s="352">
        <v>36.299999999999997</v>
      </c>
      <c r="D174" s="352">
        <v>46.1</v>
      </c>
      <c r="E174" s="352">
        <v>52.3</v>
      </c>
      <c r="F174" s="352">
        <v>53.7</v>
      </c>
      <c r="G174" s="352">
        <v>53.7</v>
      </c>
      <c r="H174" s="351">
        <v>56.4</v>
      </c>
      <c r="I174" s="351">
        <v>57.1</v>
      </c>
      <c r="J174" s="265"/>
      <c r="K174" s="265"/>
    </row>
    <row r="175" spans="1:11" x14ac:dyDescent="0.25">
      <c r="A175" s="350" t="s">
        <v>0</v>
      </c>
      <c r="B175" s="351">
        <v>5.7</v>
      </c>
      <c r="C175" s="351">
        <v>5.8</v>
      </c>
      <c r="D175" s="351">
        <v>6.5</v>
      </c>
      <c r="E175" s="351">
        <v>6.6</v>
      </c>
      <c r="F175" s="351">
        <v>6.9</v>
      </c>
      <c r="G175" s="351">
        <v>6.9</v>
      </c>
      <c r="H175" s="351">
        <v>8</v>
      </c>
      <c r="I175" s="351">
        <v>8.1</v>
      </c>
      <c r="J175" s="265"/>
      <c r="K175" s="265"/>
    </row>
    <row r="176" spans="1:11" x14ac:dyDescent="0.25">
      <c r="A176" s="350" t="s">
        <v>1195</v>
      </c>
      <c r="B176" s="351">
        <v>11.15</v>
      </c>
      <c r="C176" s="351">
        <v>11.15</v>
      </c>
      <c r="D176" s="351">
        <v>11.6</v>
      </c>
      <c r="E176" s="351">
        <v>11.6</v>
      </c>
      <c r="F176" s="351">
        <v>11.9</v>
      </c>
      <c r="G176" s="351">
        <v>11.9</v>
      </c>
      <c r="H176" s="351">
        <v>12.2</v>
      </c>
      <c r="I176" s="351">
        <v>12.2</v>
      </c>
      <c r="J176" s="265"/>
      <c r="K176" s="265"/>
    </row>
    <row r="177" spans="1:11" x14ac:dyDescent="0.25">
      <c r="A177" s="350" t="s">
        <v>1196</v>
      </c>
      <c r="B177" s="351">
        <v>4.8</v>
      </c>
      <c r="C177" s="351">
        <v>4.8</v>
      </c>
      <c r="D177" s="351">
        <v>4.8</v>
      </c>
      <c r="E177" s="351">
        <v>4.8</v>
      </c>
      <c r="F177" s="351">
        <v>4.8</v>
      </c>
      <c r="G177" s="351">
        <v>4.8</v>
      </c>
      <c r="H177" s="351">
        <v>4.9000000000000004</v>
      </c>
      <c r="I177" s="351">
        <v>4.9000000000000004</v>
      </c>
      <c r="J177" s="265"/>
      <c r="K177" s="265"/>
    </row>
    <row r="178" spans="1:11" x14ac:dyDescent="0.25">
      <c r="A178" s="350" t="s">
        <v>1197</v>
      </c>
      <c r="B178" s="350">
        <v>4.4400000000000004</v>
      </c>
      <c r="C178" s="350">
        <v>4.4400000000000004</v>
      </c>
      <c r="D178" s="350">
        <v>4.41</v>
      </c>
      <c r="E178" s="350">
        <v>4.41</v>
      </c>
      <c r="F178" s="350">
        <v>4.41</v>
      </c>
      <c r="G178" s="350">
        <v>4.41</v>
      </c>
      <c r="H178" s="350">
        <v>4.43</v>
      </c>
      <c r="I178" s="350">
        <v>4.43</v>
      </c>
      <c r="J178" s="265"/>
      <c r="K178" s="265"/>
    </row>
    <row r="179" spans="1:11" x14ac:dyDescent="0.25">
      <c r="A179" s="350" t="s">
        <v>1198</v>
      </c>
      <c r="B179" s="351">
        <v>182.16</v>
      </c>
      <c r="C179" s="351">
        <v>186.66</v>
      </c>
      <c r="D179" s="351">
        <v>203.87</v>
      </c>
      <c r="E179" s="351">
        <v>211.97</v>
      </c>
      <c r="F179" s="351">
        <v>215.74</v>
      </c>
      <c r="G179" s="351">
        <v>217.14</v>
      </c>
      <c r="H179" s="351">
        <v>226.26</v>
      </c>
      <c r="I179" s="351">
        <v>228.46</v>
      </c>
      <c r="J179" s="265"/>
      <c r="K179" s="265"/>
    </row>
    <row r="180" spans="1:11" x14ac:dyDescent="0.25">
      <c r="A180" s="350" t="s">
        <v>1199</v>
      </c>
      <c r="B180" s="351">
        <v>73.78</v>
      </c>
      <c r="C180" s="351">
        <v>78.22</v>
      </c>
      <c r="D180" s="351">
        <v>93</v>
      </c>
      <c r="E180" s="351">
        <v>101.03</v>
      </c>
      <c r="F180" s="351">
        <v>104.82</v>
      </c>
      <c r="G180" s="351">
        <v>106.21</v>
      </c>
      <c r="H180" s="352">
        <v>120.17</v>
      </c>
      <c r="I180" s="351">
        <v>122.31</v>
      </c>
      <c r="J180" s="265"/>
      <c r="K180" s="265"/>
    </row>
    <row r="181" spans="1:11" x14ac:dyDescent="0.25">
      <c r="A181" s="350" t="s">
        <v>1200</v>
      </c>
      <c r="B181" s="351">
        <v>3.37</v>
      </c>
      <c r="C181" s="351">
        <v>13.29</v>
      </c>
      <c r="D181" s="351">
        <v>3.43</v>
      </c>
      <c r="E181" s="351">
        <v>13.52</v>
      </c>
      <c r="F181" s="351">
        <v>3.41</v>
      </c>
      <c r="G181" s="351">
        <v>13.46</v>
      </c>
      <c r="H181" s="351">
        <v>3.21</v>
      </c>
      <c r="I181" s="351">
        <v>12.67</v>
      </c>
      <c r="J181" s="265"/>
      <c r="K181" s="265"/>
    </row>
    <row r="182" spans="1:11" x14ac:dyDescent="0.25">
      <c r="A182" s="350" t="s">
        <v>1201</v>
      </c>
      <c r="B182" s="351">
        <v>7.17</v>
      </c>
      <c r="C182" s="351">
        <v>7.17</v>
      </c>
      <c r="D182" s="351">
        <v>7.31</v>
      </c>
      <c r="E182" s="351">
        <v>7.31</v>
      </c>
      <c r="F182" s="351">
        <v>7.35</v>
      </c>
      <c r="G182" s="351">
        <v>7.35</v>
      </c>
      <c r="H182" s="351">
        <v>7</v>
      </c>
      <c r="I182" s="351">
        <v>7</v>
      </c>
      <c r="J182" s="265"/>
      <c r="K182" s="265"/>
    </row>
    <row r="183" spans="1:11" x14ac:dyDescent="0.25">
      <c r="A183" s="350" t="s">
        <v>1202</v>
      </c>
      <c r="B183" s="351">
        <v>4.8</v>
      </c>
      <c r="C183" s="351">
        <v>4.8</v>
      </c>
      <c r="D183" s="351">
        <v>4.8</v>
      </c>
      <c r="E183" s="351">
        <v>4.8</v>
      </c>
      <c r="F183" s="351">
        <v>4.8</v>
      </c>
      <c r="G183" s="351">
        <v>4.8</v>
      </c>
      <c r="H183" s="351">
        <v>4.8</v>
      </c>
      <c r="I183" s="351">
        <v>4.8</v>
      </c>
      <c r="J183" s="265"/>
      <c r="K183" s="265"/>
    </row>
    <row r="184" spans="1:11" x14ac:dyDescent="0.25">
      <c r="A184" s="350" t="s">
        <v>1203</v>
      </c>
      <c r="B184" s="351">
        <v>89.12</v>
      </c>
      <c r="C184" s="351">
        <v>103.48</v>
      </c>
      <c r="D184" s="351">
        <v>108.54</v>
      </c>
      <c r="E184" s="351">
        <v>126.66</v>
      </c>
      <c r="F184" s="352">
        <v>120.38</v>
      </c>
      <c r="G184" s="352">
        <v>131.82</v>
      </c>
      <c r="H184" s="351">
        <v>135.18</v>
      </c>
      <c r="I184" s="351">
        <v>146.78</v>
      </c>
      <c r="J184" s="265"/>
      <c r="K184" s="265"/>
    </row>
    <row r="185" spans="1:11" x14ac:dyDescent="0.25">
      <c r="A185" s="350" t="s">
        <v>1204</v>
      </c>
      <c r="B185" s="351">
        <v>93.04</v>
      </c>
      <c r="C185" s="351">
        <v>83.18</v>
      </c>
      <c r="D185" s="351">
        <v>95.33</v>
      </c>
      <c r="E185" s="351">
        <v>85.31</v>
      </c>
      <c r="F185" s="351">
        <v>95.36</v>
      </c>
      <c r="G185" s="351">
        <v>85.32</v>
      </c>
      <c r="H185" s="351">
        <v>91.08</v>
      </c>
      <c r="I185" s="351">
        <v>81.680000000000007</v>
      </c>
      <c r="J185" s="265"/>
      <c r="K185" s="265"/>
    </row>
    <row r="186" spans="1:11" x14ac:dyDescent="0.25">
      <c r="A186" s="350" t="s">
        <v>1205</v>
      </c>
      <c r="B186" s="351">
        <v>91.77</v>
      </c>
      <c r="C186" s="351">
        <v>76.86</v>
      </c>
      <c r="D186" s="351">
        <v>91.9</v>
      </c>
      <c r="E186" s="351">
        <v>76.86</v>
      </c>
      <c r="F186" s="351">
        <v>91.9</v>
      </c>
      <c r="G186" s="351">
        <v>76.86</v>
      </c>
      <c r="H186" s="351">
        <v>91.9</v>
      </c>
      <c r="I186" s="351">
        <v>76.86</v>
      </c>
      <c r="J186" s="265"/>
      <c r="K186" s="265"/>
    </row>
    <row r="187" spans="1:11" x14ac:dyDescent="0.25">
      <c r="A187" s="350" t="s">
        <v>1206</v>
      </c>
      <c r="B187" s="350">
        <v>0</v>
      </c>
      <c r="C187" s="350">
        <v>0</v>
      </c>
      <c r="D187" s="350">
        <v>0</v>
      </c>
      <c r="E187" s="350">
        <v>0</v>
      </c>
      <c r="F187" s="350">
        <v>0</v>
      </c>
      <c r="G187" s="350">
        <v>0</v>
      </c>
      <c r="H187" s="350">
        <v>0</v>
      </c>
      <c r="I187" s="350">
        <v>0</v>
      </c>
      <c r="J187" s="265"/>
      <c r="K187" s="265"/>
    </row>
    <row r="188" spans="1:11" x14ac:dyDescent="0.25">
      <c r="A188" s="350" t="s">
        <v>1207</v>
      </c>
      <c r="B188" s="351">
        <v>1.27</v>
      </c>
      <c r="C188" s="351">
        <v>6.32</v>
      </c>
      <c r="D188" s="351">
        <v>3.43</v>
      </c>
      <c r="E188" s="351">
        <v>8.4499999999999993</v>
      </c>
      <c r="F188" s="351">
        <v>3.46</v>
      </c>
      <c r="G188" s="351">
        <v>8.4600000000000009</v>
      </c>
      <c r="H188" s="351">
        <v>-0.82</v>
      </c>
      <c r="I188" s="352">
        <v>4.82</v>
      </c>
      <c r="J188" s="265"/>
      <c r="K188" s="265"/>
    </row>
    <row r="189" spans="1:11" x14ac:dyDescent="0.25">
      <c r="A189" s="350" t="s">
        <v>1208</v>
      </c>
      <c r="B189" s="351">
        <v>4.8099999999999996</v>
      </c>
      <c r="C189" s="351">
        <v>4.8099999999999996</v>
      </c>
      <c r="D189" s="352">
        <v>4.9000000000000004</v>
      </c>
      <c r="E189" s="352">
        <v>4.9000000000000004</v>
      </c>
      <c r="F189" s="352">
        <v>4.88</v>
      </c>
      <c r="G189" s="352">
        <v>4.88</v>
      </c>
      <c r="H189" s="352">
        <v>4.59</v>
      </c>
      <c r="I189" s="352">
        <v>4.59</v>
      </c>
      <c r="J189" s="265"/>
      <c r="K189" s="265"/>
    </row>
    <row r="190" spans="1:11" x14ac:dyDescent="0.25">
      <c r="A190" s="350" t="s">
        <v>1209</v>
      </c>
      <c r="B190" s="351">
        <v>0</v>
      </c>
      <c r="C190" s="351">
        <v>0</v>
      </c>
      <c r="D190" s="351">
        <v>0</v>
      </c>
      <c r="E190" s="351">
        <v>0</v>
      </c>
      <c r="F190" s="351">
        <v>0</v>
      </c>
      <c r="G190" s="351">
        <v>0</v>
      </c>
      <c r="H190" s="351">
        <v>0</v>
      </c>
      <c r="I190" s="351">
        <v>0</v>
      </c>
      <c r="J190" s="265"/>
      <c r="K190" s="265"/>
    </row>
    <row r="191" spans="1:11" x14ac:dyDescent="0.25">
      <c r="A191" s="350" t="s">
        <v>1210</v>
      </c>
      <c r="B191" s="351">
        <v>4.8099999999999996</v>
      </c>
      <c r="C191" s="351">
        <v>4.8099999999999996</v>
      </c>
      <c r="D191" s="351">
        <v>4.9000000000000004</v>
      </c>
      <c r="E191" s="351">
        <v>4.9000000000000004</v>
      </c>
      <c r="F191" s="351">
        <v>4.88</v>
      </c>
      <c r="G191" s="351">
        <v>4.88</v>
      </c>
      <c r="H191" s="351">
        <v>4.59</v>
      </c>
      <c r="I191" s="351">
        <v>4.59</v>
      </c>
      <c r="J191" s="265"/>
      <c r="K191" s="265"/>
    </row>
    <row r="192" spans="1:11" x14ac:dyDescent="0.25">
      <c r="A192" s="350" t="s">
        <v>1211</v>
      </c>
      <c r="B192" s="352">
        <v>16.899999999999999</v>
      </c>
      <c r="C192" s="351">
        <v>16.899999999999999</v>
      </c>
      <c r="D192" s="351">
        <v>19.8</v>
      </c>
      <c r="E192" s="352">
        <v>19.8</v>
      </c>
      <c r="F192" s="351">
        <v>19.8</v>
      </c>
      <c r="G192" s="352">
        <v>19.8</v>
      </c>
      <c r="H192" s="351">
        <v>30.5</v>
      </c>
      <c r="I192" s="352">
        <v>30.5</v>
      </c>
      <c r="J192" s="265"/>
      <c r="K192" s="265"/>
    </row>
    <row r="193" spans="1:11" x14ac:dyDescent="0.25">
      <c r="A193" s="350" t="s">
        <v>1212</v>
      </c>
      <c r="B193" s="351">
        <v>14.3</v>
      </c>
      <c r="C193" s="351">
        <v>14.3</v>
      </c>
      <c r="D193" s="351">
        <v>17.5</v>
      </c>
      <c r="E193" s="351">
        <v>17.5</v>
      </c>
      <c r="F193" s="351">
        <v>17.5</v>
      </c>
      <c r="G193" s="351">
        <v>17.5</v>
      </c>
      <c r="H193" s="351">
        <v>29</v>
      </c>
      <c r="I193" s="351">
        <v>29</v>
      </c>
      <c r="J193" s="265"/>
      <c r="K193" s="265"/>
    </row>
  </sheetData>
  <mergeCells count="4">
    <mergeCell ref="A40:B42"/>
    <mergeCell ref="A43:B43"/>
    <mergeCell ref="B2:F2"/>
    <mergeCell ref="A73:G96"/>
  </mergeCell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93"/>
  <sheetViews>
    <sheetView topLeftCell="A37" workbookViewId="0">
      <selection activeCell="A52" sqref="A52"/>
    </sheetView>
  </sheetViews>
  <sheetFormatPr baseColWidth="10" defaultRowHeight="15" x14ac:dyDescent="0.25"/>
  <cols>
    <col min="1" max="1" width="28.28515625" customWidth="1"/>
    <col min="2" max="2" width="18.140625" customWidth="1"/>
  </cols>
  <sheetData>
    <row r="1" spans="1:13" s="265" customFormat="1" x14ac:dyDescent="0.25"/>
    <row r="2" spans="1:13" s="265" customFormat="1" x14ac:dyDescent="0.25">
      <c r="B2" s="506" t="s">
        <v>987</v>
      </c>
      <c r="C2" s="507"/>
      <c r="D2" s="507"/>
      <c r="E2" s="507"/>
      <c r="F2" s="508"/>
      <c r="G2" s="266"/>
      <c r="H2" s="266"/>
      <c r="I2" s="266"/>
      <c r="J2" s="266"/>
      <c r="K2" s="266"/>
      <c r="L2" s="266"/>
      <c r="M2" s="266"/>
    </row>
    <row r="3" spans="1:13" s="265" customFormat="1" x14ac:dyDescent="0.25">
      <c r="B3" s="336">
        <v>2013</v>
      </c>
      <c r="C3" s="336">
        <v>2013</v>
      </c>
      <c r="D3" s="336">
        <v>2014</v>
      </c>
      <c r="E3" s="336">
        <v>2013</v>
      </c>
      <c r="F3" s="336">
        <v>2014</v>
      </c>
      <c r="G3" s="266"/>
      <c r="H3" s="266"/>
      <c r="I3" s="266"/>
      <c r="J3" s="266"/>
      <c r="K3" s="266"/>
      <c r="L3" s="266"/>
      <c r="M3" s="266"/>
    </row>
    <row r="4" spans="1:13" s="265" customFormat="1" x14ac:dyDescent="0.25">
      <c r="B4" s="85" t="s">
        <v>1050</v>
      </c>
      <c r="C4" s="85" t="s">
        <v>1094</v>
      </c>
      <c r="D4" s="85" t="s">
        <v>1094</v>
      </c>
      <c r="E4" s="85" t="s">
        <v>1213</v>
      </c>
      <c r="F4" s="85" t="s">
        <v>1213</v>
      </c>
      <c r="G4" s="266"/>
      <c r="H4" s="266"/>
      <c r="I4" s="266"/>
      <c r="J4" s="272"/>
      <c r="K4" s="272"/>
      <c r="L4" s="266"/>
      <c r="M4" s="266"/>
    </row>
    <row r="5" spans="1:13" s="265" customFormat="1" x14ac:dyDescent="0.25">
      <c r="A5" s="201" t="s">
        <v>1034</v>
      </c>
      <c r="B5" s="196">
        <f>B6</f>
        <v>8157</v>
      </c>
      <c r="C5" s="196">
        <f>C6</f>
        <v>7581.4</v>
      </c>
      <c r="D5" s="196" t="s">
        <v>304</v>
      </c>
      <c r="E5" s="196">
        <f>E6+E15</f>
        <v>6310</v>
      </c>
      <c r="F5" s="196">
        <f>F6+F15</f>
        <v>4650</v>
      </c>
      <c r="G5" s="266"/>
      <c r="H5" s="266"/>
      <c r="I5" s="266"/>
      <c r="J5" s="266"/>
      <c r="K5" s="266"/>
      <c r="L5" s="266"/>
      <c r="M5" s="266"/>
    </row>
    <row r="6" spans="1:13" s="265" customFormat="1" x14ac:dyDescent="0.25">
      <c r="A6" s="202" t="s">
        <v>340</v>
      </c>
      <c r="B6" s="263">
        <f>B57</f>
        <v>8157</v>
      </c>
      <c r="C6" s="198">
        <f>H44+H47</f>
        <v>7581.4</v>
      </c>
      <c r="D6" s="197" t="s">
        <v>304</v>
      </c>
      <c r="E6" s="198">
        <f>B164*1000</f>
        <v>6310</v>
      </c>
      <c r="F6" s="198">
        <f>B114*1000</f>
        <v>4650</v>
      </c>
      <c r="G6" s="266"/>
      <c r="H6" s="266"/>
      <c r="I6" s="266"/>
      <c r="J6" s="266"/>
      <c r="K6" s="266"/>
      <c r="L6" s="266"/>
      <c r="M6" s="266"/>
    </row>
    <row r="7" spans="1:13" s="265" customFormat="1" x14ac:dyDescent="0.25">
      <c r="A7" s="203" t="s">
        <v>341</v>
      </c>
      <c r="B7" s="197" t="s">
        <v>304</v>
      </c>
      <c r="C7" s="197" t="s">
        <v>304</v>
      </c>
      <c r="D7" s="197" t="s">
        <v>304</v>
      </c>
      <c r="E7" s="197">
        <f>B165*1000</f>
        <v>0</v>
      </c>
      <c r="F7" s="197">
        <f>B115*1000</f>
        <v>0</v>
      </c>
      <c r="G7" s="266"/>
      <c r="H7" s="266"/>
      <c r="I7" s="266"/>
      <c r="J7" s="266"/>
      <c r="K7" s="266"/>
      <c r="L7" s="266"/>
      <c r="M7" s="266"/>
    </row>
    <row r="8" spans="1:13" s="265" customFormat="1" x14ac:dyDescent="0.25">
      <c r="A8" s="203" t="s">
        <v>345</v>
      </c>
      <c r="B8" s="197" t="s">
        <v>304</v>
      </c>
      <c r="C8" s="197" t="s">
        <v>304</v>
      </c>
      <c r="D8" s="197" t="s">
        <v>304</v>
      </c>
      <c r="E8" s="197">
        <f>B166*1000</f>
        <v>1950</v>
      </c>
      <c r="F8" s="198">
        <f>B116*1000</f>
        <v>2410</v>
      </c>
      <c r="G8" s="266"/>
      <c r="H8" s="266"/>
      <c r="I8" s="266"/>
      <c r="J8" s="266"/>
      <c r="K8" s="266"/>
      <c r="L8" s="266"/>
      <c r="M8" s="266"/>
    </row>
    <row r="9" spans="1:13" s="265" customFormat="1" x14ac:dyDescent="0.25">
      <c r="A9" s="204" t="s">
        <v>1046</v>
      </c>
      <c r="B9" s="197" t="s">
        <v>304</v>
      </c>
      <c r="C9" s="197" t="s">
        <v>304</v>
      </c>
      <c r="D9" s="197" t="s">
        <v>304</v>
      </c>
      <c r="E9" s="197" t="s">
        <v>304</v>
      </c>
      <c r="F9" s="197" t="s">
        <v>304</v>
      </c>
      <c r="G9" s="266"/>
      <c r="H9" s="266"/>
      <c r="I9" s="266"/>
      <c r="J9" s="266"/>
      <c r="K9" s="266"/>
      <c r="L9" s="266"/>
      <c r="M9" s="266"/>
    </row>
    <row r="10" spans="1:13" s="265" customFormat="1" x14ac:dyDescent="0.25">
      <c r="A10" s="203" t="s">
        <v>996</v>
      </c>
      <c r="B10" s="197" t="s">
        <v>304</v>
      </c>
      <c r="C10" s="197" t="s">
        <v>304</v>
      </c>
      <c r="D10" s="197" t="s">
        <v>304</v>
      </c>
      <c r="E10" s="197">
        <f>B168*1000</f>
        <v>730</v>
      </c>
      <c r="F10" s="197">
        <f>B118*1000</f>
        <v>50</v>
      </c>
      <c r="G10" s="266"/>
      <c r="H10" s="266"/>
      <c r="I10" s="266"/>
      <c r="J10" s="266"/>
      <c r="K10" s="266"/>
      <c r="L10" s="266"/>
      <c r="M10" s="266"/>
    </row>
    <row r="11" spans="1:13" s="265" customFormat="1" x14ac:dyDescent="0.25">
      <c r="A11" s="203" t="s">
        <v>342</v>
      </c>
      <c r="B11" s="197" t="s">
        <v>304</v>
      </c>
      <c r="C11" s="197" t="s">
        <v>304</v>
      </c>
      <c r="D11" s="197" t="s">
        <v>304</v>
      </c>
      <c r="E11" s="197">
        <f>B167*1000</f>
        <v>2710</v>
      </c>
      <c r="F11" s="197">
        <f>B117*1000</f>
        <v>2190</v>
      </c>
      <c r="G11" s="266"/>
      <c r="H11" s="266"/>
      <c r="I11" s="266"/>
      <c r="J11" s="266"/>
      <c r="K11" s="266"/>
      <c r="L11" s="266"/>
      <c r="M11" s="266"/>
    </row>
    <row r="12" spans="1:13" s="265" customFormat="1" ht="15" customHeight="1" x14ac:dyDescent="0.25">
      <c r="A12" s="205" t="s">
        <v>1035</v>
      </c>
      <c r="B12" s="197" t="s">
        <v>304</v>
      </c>
      <c r="C12" s="197" t="s">
        <v>304</v>
      </c>
      <c r="D12" s="197" t="s">
        <v>304</v>
      </c>
      <c r="E12" s="197" t="s">
        <v>304</v>
      </c>
      <c r="F12" s="197" t="s">
        <v>304</v>
      </c>
      <c r="G12" s="266"/>
      <c r="H12" s="266"/>
      <c r="I12" s="266"/>
      <c r="J12" s="266"/>
      <c r="K12" s="266"/>
      <c r="L12" s="266"/>
      <c r="M12" s="266"/>
    </row>
    <row r="13" spans="1:13" s="265" customFormat="1" x14ac:dyDescent="0.25">
      <c r="A13" s="206" t="s">
        <v>1036</v>
      </c>
      <c r="B13" s="197" t="s">
        <v>304</v>
      </c>
      <c r="C13" s="197" t="s">
        <v>304</v>
      </c>
      <c r="D13" s="197" t="s">
        <v>304</v>
      </c>
      <c r="E13" s="197" t="s">
        <v>304</v>
      </c>
      <c r="F13" s="197" t="s">
        <v>304</v>
      </c>
      <c r="G13" s="266"/>
      <c r="H13" s="266"/>
      <c r="I13" s="266"/>
      <c r="J13" s="266"/>
      <c r="K13" s="266"/>
      <c r="L13" s="266"/>
      <c r="M13" s="266"/>
    </row>
    <row r="14" spans="1:13" s="265" customFormat="1" x14ac:dyDescent="0.25">
      <c r="A14" s="203" t="s">
        <v>343</v>
      </c>
      <c r="B14" s="197" t="s">
        <v>304</v>
      </c>
      <c r="C14" s="197" t="s">
        <v>304</v>
      </c>
      <c r="D14" s="197" t="s">
        <v>304</v>
      </c>
      <c r="E14" s="197">
        <f>B169*1000</f>
        <v>920</v>
      </c>
      <c r="F14" s="197">
        <f>B119*1000</f>
        <v>0</v>
      </c>
      <c r="G14" s="266"/>
      <c r="H14" s="266"/>
      <c r="I14" s="266"/>
      <c r="J14" s="266"/>
      <c r="K14" s="266"/>
      <c r="L14" s="266"/>
      <c r="M14" s="266"/>
    </row>
    <row r="15" spans="1:13" s="265" customFormat="1" x14ac:dyDescent="0.25">
      <c r="A15" s="202" t="s">
        <v>344</v>
      </c>
      <c r="B15" s="197" t="s">
        <v>304</v>
      </c>
      <c r="C15" s="197" t="s">
        <v>304</v>
      </c>
      <c r="D15" s="197" t="s">
        <v>304</v>
      </c>
      <c r="E15" s="197">
        <f>B163*1000</f>
        <v>0</v>
      </c>
      <c r="F15" s="198">
        <f>B113*1000</f>
        <v>0</v>
      </c>
      <c r="G15" s="266"/>
      <c r="H15" s="266"/>
      <c r="I15" s="266"/>
      <c r="J15" s="266"/>
      <c r="K15" s="266"/>
      <c r="L15" s="266"/>
      <c r="M15" s="266"/>
    </row>
    <row r="16" spans="1:13" s="265" customFormat="1" x14ac:dyDescent="0.25">
      <c r="A16" s="208" t="s">
        <v>1030</v>
      </c>
      <c r="B16" s="199">
        <f>B17+B21+B24</f>
        <v>5390</v>
      </c>
      <c r="C16" s="199">
        <f>C17+C21+C24</f>
        <v>5389.8499999999995</v>
      </c>
      <c r="D16" s="199" t="s">
        <v>304</v>
      </c>
      <c r="E16" s="199">
        <f>(B170+B176)*1000</f>
        <v>5450</v>
      </c>
      <c r="F16" s="199">
        <f>(B120+B126)*1000</f>
        <v>6790</v>
      </c>
      <c r="G16" s="266"/>
      <c r="H16" s="266"/>
      <c r="I16" s="266"/>
      <c r="J16" s="266"/>
      <c r="K16" s="266"/>
      <c r="L16" s="266"/>
      <c r="M16" s="266"/>
    </row>
    <row r="17" spans="1:13" s="265" customFormat="1" x14ac:dyDescent="0.25">
      <c r="A17" s="202" t="s">
        <v>339</v>
      </c>
      <c r="B17" s="198">
        <f>B59</f>
        <v>9</v>
      </c>
      <c r="C17" s="198">
        <f>H51</f>
        <v>8.73</v>
      </c>
      <c r="D17" s="197" t="s">
        <v>304</v>
      </c>
      <c r="E17" s="197">
        <f>B176*1000</f>
        <v>10</v>
      </c>
      <c r="F17" s="198">
        <f>B126*1000</f>
        <v>10</v>
      </c>
      <c r="G17" s="266"/>
      <c r="H17" s="266"/>
      <c r="I17" s="266"/>
      <c r="J17" s="266"/>
      <c r="K17" s="266"/>
      <c r="L17" s="266"/>
      <c r="M17" s="266"/>
    </row>
    <row r="18" spans="1:13" s="265" customFormat="1" ht="15" customHeight="1" x14ac:dyDescent="0.25">
      <c r="A18" s="205" t="s">
        <v>1028</v>
      </c>
      <c r="B18" s="197" t="s">
        <v>304</v>
      </c>
      <c r="C18" s="197" t="s">
        <v>304</v>
      </c>
      <c r="D18" s="197" t="s">
        <v>304</v>
      </c>
      <c r="E18" s="197" t="s">
        <v>304</v>
      </c>
      <c r="F18" s="197" t="s">
        <v>304</v>
      </c>
      <c r="G18" s="266"/>
      <c r="H18" s="266"/>
      <c r="I18" s="266"/>
      <c r="J18" s="266"/>
      <c r="K18" s="266"/>
      <c r="L18" s="266"/>
      <c r="M18" s="266"/>
    </row>
    <row r="19" spans="1:13" s="265" customFormat="1" ht="30" x14ac:dyDescent="0.25">
      <c r="A19" s="205" t="s">
        <v>1033</v>
      </c>
      <c r="B19" s="197" t="s">
        <v>304</v>
      </c>
      <c r="C19" s="197" t="s">
        <v>304</v>
      </c>
      <c r="D19" s="197" t="s">
        <v>304</v>
      </c>
      <c r="E19" s="197" t="s">
        <v>304</v>
      </c>
      <c r="F19" s="197" t="s">
        <v>304</v>
      </c>
      <c r="G19" s="266"/>
      <c r="H19" s="266"/>
      <c r="I19" s="266"/>
      <c r="J19" s="266"/>
      <c r="K19" s="266"/>
      <c r="L19" s="266"/>
      <c r="M19" s="266"/>
    </row>
    <row r="20" spans="1:13" s="265" customFormat="1" x14ac:dyDescent="0.25">
      <c r="A20" s="205" t="s">
        <v>396</v>
      </c>
      <c r="B20" s="197" t="s">
        <v>304</v>
      </c>
      <c r="C20" s="197" t="s">
        <v>304</v>
      </c>
      <c r="D20" s="197" t="s">
        <v>304</v>
      </c>
      <c r="E20" s="197" t="s">
        <v>304</v>
      </c>
      <c r="F20" s="197" t="s">
        <v>304</v>
      </c>
      <c r="G20" s="266"/>
      <c r="H20" s="266"/>
      <c r="I20" s="266"/>
      <c r="J20" s="266"/>
      <c r="K20" s="266"/>
      <c r="L20" s="266"/>
      <c r="M20" s="266"/>
    </row>
    <row r="21" spans="1:13" s="265" customFormat="1" x14ac:dyDescent="0.25">
      <c r="A21" s="205" t="s">
        <v>46</v>
      </c>
      <c r="B21" s="197">
        <f>B60</f>
        <v>4810</v>
      </c>
      <c r="C21" s="197">
        <f>H50</f>
        <v>4810.32</v>
      </c>
      <c r="D21" s="197" t="s">
        <v>304</v>
      </c>
      <c r="E21" s="197">
        <f>B171*1000</f>
        <v>4760</v>
      </c>
      <c r="F21" s="197">
        <f>B121*1000</f>
        <v>4800</v>
      </c>
      <c r="G21" s="266"/>
      <c r="H21" s="266"/>
      <c r="I21" s="266"/>
      <c r="J21" s="266"/>
      <c r="K21" s="266"/>
      <c r="L21" s="266"/>
      <c r="M21" s="266"/>
    </row>
    <row r="22" spans="1:13" s="265" customFormat="1" x14ac:dyDescent="0.25">
      <c r="A22" s="205" t="s">
        <v>1032</v>
      </c>
      <c r="B22" s="197" t="s">
        <v>304</v>
      </c>
      <c r="C22" s="197" t="s">
        <v>304</v>
      </c>
      <c r="D22" s="197" t="s">
        <v>304</v>
      </c>
      <c r="E22" s="197">
        <f>B172*1000</f>
        <v>3620</v>
      </c>
      <c r="F22" s="197">
        <f>B122*1000</f>
        <v>3530</v>
      </c>
      <c r="G22" s="266"/>
      <c r="H22" s="266"/>
      <c r="I22" s="266"/>
      <c r="J22" s="266"/>
      <c r="K22" s="266"/>
      <c r="L22" s="266"/>
      <c r="M22" s="266"/>
    </row>
    <row r="23" spans="1:13" s="265" customFormat="1" x14ac:dyDescent="0.25">
      <c r="A23" s="205" t="s">
        <v>1031</v>
      </c>
      <c r="B23" s="197" t="s">
        <v>304</v>
      </c>
      <c r="C23" s="197" t="s">
        <v>304</v>
      </c>
      <c r="D23" s="197" t="s">
        <v>304</v>
      </c>
      <c r="E23" s="197">
        <f>B173*1000</f>
        <v>1140</v>
      </c>
      <c r="F23" s="197">
        <f>B123*1000</f>
        <v>1270</v>
      </c>
      <c r="G23" s="266"/>
      <c r="H23" s="266"/>
      <c r="I23" s="266"/>
      <c r="J23" s="266"/>
      <c r="K23" s="266"/>
      <c r="L23" s="266"/>
      <c r="M23" s="266"/>
    </row>
    <row r="24" spans="1:13" s="265" customFormat="1" x14ac:dyDescent="0.25">
      <c r="A24" s="205" t="s">
        <v>2</v>
      </c>
      <c r="B24" s="197">
        <f>B25</f>
        <v>571</v>
      </c>
      <c r="C24" s="197">
        <f>H49</f>
        <v>570.79999999999995</v>
      </c>
      <c r="D24" s="197" t="s">
        <v>304</v>
      </c>
      <c r="E24" s="197">
        <f>B174*1000</f>
        <v>200</v>
      </c>
      <c r="F24" s="197">
        <f>B124*1000</f>
        <v>560</v>
      </c>
      <c r="G24" s="266"/>
      <c r="H24" s="266"/>
      <c r="I24" s="266"/>
      <c r="J24" s="266"/>
      <c r="K24" s="266"/>
      <c r="L24" s="266"/>
      <c r="M24" s="266"/>
    </row>
    <row r="25" spans="1:13" s="265" customFormat="1" x14ac:dyDescent="0.25">
      <c r="A25" s="205" t="s">
        <v>1048</v>
      </c>
      <c r="B25" s="197">
        <f>B61</f>
        <v>571</v>
      </c>
      <c r="C25" s="197" t="s">
        <v>304</v>
      </c>
      <c r="D25" s="197" t="s">
        <v>304</v>
      </c>
      <c r="E25" s="197" t="s">
        <v>304</v>
      </c>
      <c r="F25" s="197" t="s">
        <v>304</v>
      </c>
      <c r="G25" s="266"/>
      <c r="H25" s="266"/>
      <c r="I25" s="266"/>
      <c r="J25" s="266"/>
      <c r="K25" s="266"/>
      <c r="L25" s="266"/>
      <c r="M25" s="266"/>
    </row>
    <row r="26" spans="1:13" s="265" customFormat="1" x14ac:dyDescent="0.25">
      <c r="A26" s="205" t="s">
        <v>1049</v>
      </c>
      <c r="B26" s="197" t="s">
        <v>304</v>
      </c>
      <c r="C26" s="197" t="s">
        <v>304</v>
      </c>
      <c r="D26" s="197" t="s">
        <v>304</v>
      </c>
      <c r="E26" s="197" t="s">
        <v>304</v>
      </c>
      <c r="F26" s="197" t="s">
        <v>304</v>
      </c>
      <c r="G26" s="266"/>
      <c r="H26" s="266"/>
      <c r="I26" s="266"/>
      <c r="J26" s="266"/>
      <c r="K26" s="266"/>
      <c r="L26" s="266"/>
      <c r="M26" s="266"/>
    </row>
    <row r="27" spans="1:13" s="265" customFormat="1" x14ac:dyDescent="0.25">
      <c r="A27" s="205" t="s">
        <v>49</v>
      </c>
      <c r="B27" s="197" t="s">
        <v>304</v>
      </c>
      <c r="C27" s="197" t="s">
        <v>304</v>
      </c>
      <c r="D27" s="197" t="s">
        <v>304</v>
      </c>
      <c r="E27" s="197" t="s">
        <v>304</v>
      </c>
      <c r="F27" s="197" t="s">
        <v>304</v>
      </c>
      <c r="G27" s="266"/>
      <c r="H27" s="266"/>
      <c r="I27" s="266"/>
      <c r="J27" s="266"/>
      <c r="K27" s="266"/>
      <c r="L27" s="266"/>
      <c r="M27" s="266"/>
    </row>
    <row r="28" spans="1:13" s="265" customFormat="1" ht="30" x14ac:dyDescent="0.25">
      <c r="A28" s="205" t="s">
        <v>1079</v>
      </c>
      <c r="B28" s="197" t="s">
        <v>304</v>
      </c>
      <c r="C28" s="197" t="s">
        <v>304</v>
      </c>
      <c r="D28" s="197" t="s">
        <v>304</v>
      </c>
      <c r="E28" s="197" t="s">
        <v>304</v>
      </c>
      <c r="F28" s="197" t="s">
        <v>304</v>
      </c>
      <c r="G28" s="266"/>
      <c r="H28" s="266"/>
      <c r="I28" s="266"/>
      <c r="J28" s="266"/>
      <c r="K28" s="266"/>
      <c r="L28" s="266"/>
      <c r="M28" s="266"/>
    </row>
    <row r="29" spans="1:13" s="265" customFormat="1" x14ac:dyDescent="0.25">
      <c r="A29" s="205" t="s">
        <v>1066</v>
      </c>
      <c r="B29" s="197" t="s">
        <v>304</v>
      </c>
      <c r="C29" s="197" t="s">
        <v>304</v>
      </c>
      <c r="D29" s="197" t="s">
        <v>304</v>
      </c>
      <c r="E29" s="197">
        <f>E30</f>
        <v>470</v>
      </c>
      <c r="F29" s="197">
        <f>F30</f>
        <v>1420</v>
      </c>
      <c r="G29" s="266"/>
      <c r="H29" s="266"/>
      <c r="I29" s="266"/>
      <c r="J29" s="266"/>
      <c r="K29" s="266"/>
      <c r="L29" s="266"/>
      <c r="M29" s="266"/>
    </row>
    <row r="30" spans="1:13" s="265" customFormat="1" x14ac:dyDescent="0.25">
      <c r="A30" s="209" t="s">
        <v>1067</v>
      </c>
      <c r="B30" s="197" t="s">
        <v>304</v>
      </c>
      <c r="C30" s="197" t="s">
        <v>304</v>
      </c>
      <c r="D30" s="197" t="s">
        <v>304</v>
      </c>
      <c r="E30" s="197">
        <f>B175*1000</f>
        <v>470</v>
      </c>
      <c r="F30" s="197">
        <f>B125*1000</f>
        <v>1420</v>
      </c>
      <c r="G30" s="273"/>
      <c r="I30" s="273"/>
      <c r="J30" s="273"/>
      <c r="K30" s="273"/>
    </row>
    <row r="31" spans="1:13" s="265" customFormat="1" x14ac:dyDescent="0.25">
      <c r="A31" s="209" t="s">
        <v>1068</v>
      </c>
      <c r="B31" s="197" t="s">
        <v>304</v>
      </c>
      <c r="C31" s="197" t="s">
        <v>304</v>
      </c>
      <c r="D31" s="197" t="s">
        <v>304</v>
      </c>
      <c r="E31" s="197" t="s">
        <v>304</v>
      </c>
      <c r="F31" s="197" t="s">
        <v>304</v>
      </c>
      <c r="G31" s="273"/>
      <c r="I31" s="273"/>
      <c r="J31" s="273"/>
      <c r="K31" s="273"/>
    </row>
    <row r="32" spans="1:13" s="265" customFormat="1" x14ac:dyDescent="0.25">
      <c r="A32" s="209" t="s">
        <v>1069</v>
      </c>
      <c r="B32" s="197" t="s">
        <v>304</v>
      </c>
      <c r="C32" s="197" t="s">
        <v>304</v>
      </c>
      <c r="D32" s="197" t="s">
        <v>304</v>
      </c>
      <c r="E32" s="197" t="s">
        <v>304</v>
      </c>
      <c r="F32" s="197" t="s">
        <v>304</v>
      </c>
      <c r="G32" s="273"/>
      <c r="I32" s="273"/>
      <c r="J32" s="273"/>
      <c r="K32" s="273"/>
    </row>
    <row r="33" spans="1:11" s="265" customFormat="1" x14ac:dyDescent="0.25">
      <c r="A33" s="209" t="s">
        <v>1070</v>
      </c>
      <c r="B33" s="197" t="s">
        <v>304</v>
      </c>
      <c r="C33" s="197" t="s">
        <v>304</v>
      </c>
      <c r="D33" s="197" t="s">
        <v>304</v>
      </c>
      <c r="E33" s="197" t="s">
        <v>304</v>
      </c>
      <c r="F33" s="197" t="s">
        <v>304</v>
      </c>
      <c r="G33" s="273"/>
      <c r="I33" s="273"/>
      <c r="J33" s="273"/>
      <c r="K33" s="273"/>
    </row>
    <row r="34" spans="1:11" s="265" customFormat="1" x14ac:dyDescent="0.25">
      <c r="A34" s="210" t="s">
        <v>1047</v>
      </c>
      <c r="B34" s="200">
        <f>D65/1000</f>
        <v>0</v>
      </c>
      <c r="C34" s="200">
        <f>H48</f>
        <v>577.57000000000005</v>
      </c>
      <c r="D34" s="200" t="s">
        <v>304</v>
      </c>
      <c r="E34" s="200" t="s">
        <v>304</v>
      </c>
      <c r="F34" s="200" t="s">
        <v>304</v>
      </c>
      <c r="G34" s="273"/>
      <c r="I34" s="273"/>
      <c r="J34" s="273"/>
      <c r="K34" s="273"/>
    </row>
    <row r="35" spans="1:11" s="265" customFormat="1" x14ac:dyDescent="0.25">
      <c r="A35" s="205" t="s">
        <v>30</v>
      </c>
      <c r="B35" s="197">
        <f>B16+B5+B34</f>
        <v>13547</v>
      </c>
      <c r="C35" s="197">
        <f>C16+C5+C34</f>
        <v>13548.82</v>
      </c>
      <c r="D35" s="197" t="s">
        <v>304</v>
      </c>
      <c r="E35" s="197">
        <f>B179*1000</f>
        <v>11760</v>
      </c>
      <c r="F35" s="197">
        <f>B129*1000</f>
        <v>11440</v>
      </c>
      <c r="G35" s="273"/>
      <c r="H35" s="273"/>
      <c r="I35" s="273"/>
      <c r="J35" s="273"/>
      <c r="K35" s="273"/>
    </row>
    <row r="36" spans="1:11" s="265" customFormat="1" x14ac:dyDescent="0.25"/>
    <row r="37" spans="1:11" s="265" customFormat="1" x14ac:dyDescent="0.25"/>
    <row r="38" spans="1:11" s="265" customFormat="1" x14ac:dyDescent="0.25"/>
    <row r="39" spans="1:11" s="110" customFormat="1" ht="15.75" thickBot="1" x14ac:dyDescent="0.3"/>
    <row r="40" spans="1:11" ht="15.75" thickTop="1" x14ac:dyDescent="0.25"/>
    <row r="41" spans="1:11" ht="18" x14ac:dyDescent="0.25">
      <c r="A41" s="10" t="s">
        <v>261</v>
      </c>
      <c r="B41" s="7"/>
      <c r="C41" s="7"/>
      <c r="D41" s="7"/>
      <c r="E41" s="7"/>
      <c r="F41" s="7"/>
      <c r="G41" s="7"/>
      <c r="H41" s="7"/>
      <c r="I41" s="19" t="s">
        <v>262</v>
      </c>
      <c r="J41" s="24" t="s">
        <v>263</v>
      </c>
    </row>
    <row r="42" spans="1:11" ht="15.75" thickBot="1" x14ac:dyDescent="0.3">
      <c r="A42" s="11" t="s">
        <v>264</v>
      </c>
      <c r="B42" s="12">
        <v>1994</v>
      </c>
      <c r="C42" s="12">
        <v>2000</v>
      </c>
      <c r="D42" s="12">
        <v>2005</v>
      </c>
      <c r="E42" s="12">
        <v>2010</v>
      </c>
      <c r="F42" s="12">
        <v>2011</v>
      </c>
      <c r="G42" s="12">
        <v>2012</v>
      </c>
      <c r="H42" s="12">
        <v>2013</v>
      </c>
      <c r="I42" s="20" t="s">
        <v>265</v>
      </c>
      <c r="J42" s="21">
        <v>2013</v>
      </c>
    </row>
    <row r="43" spans="1:11" x14ac:dyDescent="0.25">
      <c r="A43" s="25" t="s">
        <v>266</v>
      </c>
      <c r="B43" s="13">
        <v>10767.49</v>
      </c>
      <c r="C43" s="13">
        <v>12597.73</v>
      </c>
      <c r="D43" s="13">
        <v>13087.9</v>
      </c>
      <c r="E43" s="13">
        <v>13450.11</v>
      </c>
      <c r="F43" s="13">
        <v>13603.19</v>
      </c>
      <c r="G43" s="13">
        <v>14212.3</v>
      </c>
      <c r="H43" s="284">
        <v>13550</v>
      </c>
      <c r="I43" s="16">
        <v>37.92</v>
      </c>
      <c r="J43" s="22">
        <v>104.49</v>
      </c>
    </row>
    <row r="44" spans="1:11" x14ac:dyDescent="0.25">
      <c r="A44" s="8" t="s">
        <v>267</v>
      </c>
      <c r="B44" s="14">
        <v>9126.14</v>
      </c>
      <c r="C44" s="14">
        <v>8159.89</v>
      </c>
      <c r="D44" s="14">
        <v>7710.5</v>
      </c>
      <c r="E44" s="14">
        <v>7174.7</v>
      </c>
      <c r="F44" s="14">
        <v>7174.7</v>
      </c>
      <c r="G44" s="15">
        <v>7174.7</v>
      </c>
      <c r="H44" s="282">
        <v>5692.8</v>
      </c>
      <c r="I44" s="17">
        <v>-23.36</v>
      </c>
      <c r="J44" s="23">
        <v>49.21</v>
      </c>
    </row>
    <row r="45" spans="1:11" x14ac:dyDescent="0.25">
      <c r="A45" s="8" t="s">
        <v>268</v>
      </c>
      <c r="B45" s="14">
        <v>2186.34</v>
      </c>
      <c r="C45" s="14">
        <v>1428.59</v>
      </c>
      <c r="D45" s="14">
        <v>833.8</v>
      </c>
      <c r="E45" s="14">
        <v>840.1</v>
      </c>
      <c r="F45" s="14">
        <v>840.1</v>
      </c>
      <c r="G45" s="15">
        <v>840.1</v>
      </c>
      <c r="H45" s="282">
        <v>840.8</v>
      </c>
      <c r="I45" s="17">
        <v>-61.54</v>
      </c>
      <c r="J45" s="23">
        <v>5.92</v>
      </c>
    </row>
    <row r="46" spans="1:11" x14ac:dyDescent="0.25">
      <c r="A46" s="8" t="s">
        <v>269</v>
      </c>
      <c r="B46" s="14">
        <v>6939.8</v>
      </c>
      <c r="C46" s="14">
        <v>6731.3</v>
      </c>
      <c r="D46" s="14">
        <v>6876.7</v>
      </c>
      <c r="E46" s="14">
        <v>6334.6</v>
      </c>
      <c r="F46" s="14">
        <v>6334.6</v>
      </c>
      <c r="G46" s="15">
        <v>6334.6</v>
      </c>
      <c r="H46" s="282">
        <v>4852</v>
      </c>
      <c r="I46" s="17">
        <v>-11.33</v>
      </c>
      <c r="J46" s="23">
        <v>43.3</v>
      </c>
    </row>
    <row r="47" spans="1:11" x14ac:dyDescent="0.25">
      <c r="A47" s="8" t="s">
        <v>260</v>
      </c>
      <c r="B47" s="14">
        <v>772.55</v>
      </c>
      <c r="C47" s="14">
        <v>1462.01</v>
      </c>
      <c r="D47" s="14">
        <v>1578.71</v>
      </c>
      <c r="E47" s="14">
        <v>1819.35</v>
      </c>
      <c r="F47" s="14">
        <v>1815.93</v>
      </c>
      <c r="G47" s="15">
        <v>1829.21</v>
      </c>
      <c r="H47" s="282">
        <v>1888.6</v>
      </c>
      <c r="I47" s="17">
        <v>144.46</v>
      </c>
      <c r="J47" s="23">
        <v>13.29</v>
      </c>
    </row>
    <row r="48" spans="1:11" x14ac:dyDescent="0.25">
      <c r="A48" s="8" t="s">
        <v>259</v>
      </c>
      <c r="B48" s="14">
        <v>339.18</v>
      </c>
      <c r="C48" s="14">
        <v>574.37</v>
      </c>
      <c r="D48" s="14">
        <v>656.75</v>
      </c>
      <c r="E48" s="14">
        <v>637.82000000000005</v>
      </c>
      <c r="F48" s="14">
        <v>634.6</v>
      </c>
      <c r="G48" s="15">
        <v>634.04999999999995</v>
      </c>
      <c r="H48" s="282">
        <v>577.57000000000005</v>
      </c>
      <c r="I48" s="17">
        <v>70.28</v>
      </c>
      <c r="J48" s="23">
        <v>4.0599999999999996</v>
      </c>
    </row>
    <row r="49" spans="1:27" x14ac:dyDescent="0.25">
      <c r="A49" s="8" t="s">
        <v>2</v>
      </c>
      <c r="B49" s="14">
        <v>0.1</v>
      </c>
      <c r="C49" s="14">
        <v>1</v>
      </c>
      <c r="D49" s="14">
        <v>3</v>
      </c>
      <c r="E49" s="14">
        <v>7.1</v>
      </c>
      <c r="F49" s="14">
        <v>16.600000000000001</v>
      </c>
      <c r="G49" s="14">
        <v>402.3</v>
      </c>
      <c r="H49" s="283">
        <v>570.79999999999995</v>
      </c>
      <c r="I49" s="18">
        <v>570700</v>
      </c>
      <c r="J49" s="23">
        <v>4.0199999999999996</v>
      </c>
    </row>
    <row r="50" spans="1:27" x14ac:dyDescent="0.25">
      <c r="A50" s="8" t="s">
        <v>46</v>
      </c>
      <c r="B50" s="14">
        <v>521.22</v>
      </c>
      <c r="C50" s="14">
        <v>2390.16</v>
      </c>
      <c r="D50" s="14">
        <v>3127.94</v>
      </c>
      <c r="E50" s="14">
        <v>3801.94</v>
      </c>
      <c r="F50" s="14">
        <v>3952.09</v>
      </c>
      <c r="G50" s="14">
        <v>4162.79</v>
      </c>
      <c r="H50" s="283">
        <v>4810.32</v>
      </c>
      <c r="I50" s="18">
        <v>822.9</v>
      </c>
      <c r="J50" s="23">
        <v>33.85</v>
      </c>
    </row>
    <row r="51" spans="1:27" x14ac:dyDescent="0.25">
      <c r="A51" s="9" t="s">
        <v>270</v>
      </c>
      <c r="B51" s="14">
        <v>8.3000000000000007</v>
      </c>
      <c r="C51" s="14">
        <v>10.3</v>
      </c>
      <c r="D51" s="14">
        <v>11</v>
      </c>
      <c r="E51" s="14">
        <v>9.1999999999999993</v>
      </c>
      <c r="F51" s="14">
        <v>9.26</v>
      </c>
      <c r="G51" s="14">
        <v>9.26</v>
      </c>
      <c r="H51" s="283">
        <v>8.73</v>
      </c>
      <c r="I51" s="17">
        <v>5.22</v>
      </c>
      <c r="J51" s="23">
        <v>0.06</v>
      </c>
    </row>
    <row r="52" spans="1:27" x14ac:dyDescent="0.25">
      <c r="A52" s="232" t="s">
        <v>1093</v>
      </c>
    </row>
    <row r="55" spans="1:27" ht="15.75" x14ac:dyDescent="0.25">
      <c r="B55" s="267">
        <v>2013</v>
      </c>
    </row>
    <row r="56" spans="1:27" x14ac:dyDescent="0.25">
      <c r="A56" s="268" t="s">
        <v>271</v>
      </c>
      <c r="B56" s="270">
        <v>13547</v>
      </c>
      <c r="C56" s="274"/>
      <c r="D56" s="274"/>
      <c r="E56" s="274"/>
      <c r="F56" s="274"/>
      <c r="G56" s="274"/>
      <c r="H56" s="274"/>
      <c r="I56" s="274"/>
      <c r="J56" s="274"/>
      <c r="K56" s="274"/>
      <c r="L56" s="274"/>
      <c r="M56" s="274"/>
      <c r="N56" s="274"/>
      <c r="O56" s="274"/>
      <c r="P56" s="274"/>
      <c r="Q56" s="274"/>
      <c r="R56" s="274"/>
      <c r="S56" s="274"/>
      <c r="T56" s="274"/>
      <c r="U56" s="274"/>
      <c r="V56" s="274"/>
      <c r="W56" s="274"/>
      <c r="X56" s="274"/>
      <c r="Y56" s="274"/>
      <c r="Z56" s="273"/>
      <c r="AA56" s="273"/>
    </row>
    <row r="57" spans="1:27" x14ac:dyDescent="0.25">
      <c r="A57" s="269" t="s">
        <v>272</v>
      </c>
      <c r="B57" s="271">
        <v>8157</v>
      </c>
      <c r="C57" s="274"/>
      <c r="D57" s="274"/>
      <c r="E57" s="274"/>
      <c r="F57" s="274"/>
      <c r="G57" s="274"/>
      <c r="H57" s="274"/>
      <c r="I57" s="274"/>
      <c r="J57" s="274"/>
      <c r="K57" s="274"/>
      <c r="L57" s="274"/>
      <c r="M57" s="274"/>
      <c r="N57" s="274"/>
      <c r="O57" s="274"/>
      <c r="P57" s="274"/>
      <c r="Q57" s="274"/>
      <c r="R57" s="274"/>
      <c r="S57" s="274"/>
      <c r="T57" s="274"/>
      <c r="U57" s="274"/>
      <c r="V57" s="274"/>
      <c r="W57" s="274"/>
      <c r="X57" s="274"/>
      <c r="Y57" s="274"/>
      <c r="Z57" s="273"/>
      <c r="AA57" s="273"/>
    </row>
    <row r="58" spans="1:27" x14ac:dyDescent="0.25">
      <c r="A58" s="269" t="s">
        <v>1</v>
      </c>
      <c r="B58" s="271">
        <v>0</v>
      </c>
      <c r="C58" s="274"/>
      <c r="D58" s="274"/>
      <c r="E58" s="274"/>
      <c r="F58" s="274"/>
      <c r="G58" s="274"/>
      <c r="H58" s="274"/>
      <c r="I58" s="274"/>
      <c r="J58" s="274"/>
      <c r="K58" s="274"/>
      <c r="L58" s="274"/>
      <c r="M58" s="274"/>
      <c r="N58" s="274"/>
      <c r="O58" s="274"/>
      <c r="P58" s="274"/>
      <c r="Q58" s="274"/>
      <c r="R58" s="274"/>
      <c r="S58" s="274"/>
      <c r="T58" s="274"/>
      <c r="U58" s="274"/>
      <c r="V58" s="274"/>
      <c r="W58" s="274"/>
      <c r="X58" s="274"/>
      <c r="Y58" s="274"/>
      <c r="Z58" s="273"/>
      <c r="AA58" s="273"/>
    </row>
    <row r="59" spans="1:27" x14ac:dyDescent="0.25">
      <c r="A59" s="269" t="s">
        <v>258</v>
      </c>
      <c r="B59" s="271">
        <v>9</v>
      </c>
      <c r="C59" s="274"/>
      <c r="D59" s="274"/>
      <c r="E59" s="274"/>
      <c r="F59" s="274"/>
      <c r="G59" s="274"/>
      <c r="H59" s="274"/>
      <c r="I59" s="274"/>
      <c r="J59" s="274"/>
      <c r="K59" s="274"/>
      <c r="L59" s="274"/>
      <c r="M59" s="274"/>
      <c r="N59" s="274"/>
      <c r="O59" s="274"/>
      <c r="P59" s="274"/>
      <c r="Q59" s="274"/>
      <c r="R59" s="274"/>
      <c r="S59" s="274"/>
      <c r="T59" s="274"/>
      <c r="U59" s="274"/>
      <c r="V59" s="274"/>
      <c r="W59" s="274"/>
      <c r="X59" s="274"/>
      <c r="Y59" s="274"/>
      <c r="Z59" s="273"/>
      <c r="AA59" s="273"/>
    </row>
    <row r="60" spans="1:27" x14ac:dyDescent="0.25">
      <c r="A60" s="269" t="s">
        <v>46</v>
      </c>
      <c r="B60" s="271">
        <v>4810</v>
      </c>
      <c r="C60" s="274"/>
      <c r="D60" s="274"/>
      <c r="E60" s="274"/>
      <c r="F60" s="274"/>
      <c r="G60" s="274"/>
      <c r="H60" s="274"/>
      <c r="I60" s="274"/>
      <c r="J60" s="274"/>
      <c r="K60" s="274"/>
      <c r="L60" s="274"/>
      <c r="M60" s="274"/>
      <c r="N60" s="274"/>
      <c r="O60" s="274"/>
      <c r="P60" s="274"/>
      <c r="Q60" s="274"/>
      <c r="R60" s="274"/>
      <c r="S60" s="274"/>
      <c r="T60" s="274"/>
      <c r="U60" s="274"/>
      <c r="V60" s="274"/>
      <c r="W60" s="274"/>
      <c r="X60" s="274"/>
      <c r="Y60" s="274"/>
      <c r="Z60" s="273"/>
      <c r="AA60" s="273"/>
    </row>
    <row r="61" spans="1:27" x14ac:dyDescent="0.25">
      <c r="A61" s="269" t="s">
        <v>273</v>
      </c>
      <c r="B61" s="271">
        <v>571</v>
      </c>
      <c r="C61" s="274"/>
      <c r="D61" s="274"/>
      <c r="E61" s="274"/>
      <c r="F61" s="274"/>
      <c r="G61" s="274"/>
      <c r="H61" s="274"/>
      <c r="I61" s="274"/>
      <c r="J61" s="274"/>
      <c r="K61" s="274"/>
      <c r="L61" s="274"/>
      <c r="M61" s="274"/>
      <c r="N61" s="274"/>
      <c r="O61" s="274"/>
      <c r="P61" s="274"/>
      <c r="Q61" s="274"/>
      <c r="R61" s="274"/>
      <c r="S61" s="274"/>
      <c r="T61" s="274"/>
      <c r="U61" s="274"/>
      <c r="V61" s="274"/>
      <c r="W61" s="274"/>
      <c r="X61" s="274"/>
      <c r="Y61" s="274"/>
      <c r="Z61" s="273"/>
      <c r="AA61" s="273"/>
    </row>
    <row r="62" spans="1:27" x14ac:dyDescent="0.25">
      <c r="A62" s="269" t="s">
        <v>274</v>
      </c>
      <c r="B62" s="271">
        <v>0</v>
      </c>
      <c r="C62" s="274"/>
      <c r="D62" s="274"/>
      <c r="E62" s="274"/>
      <c r="F62" s="274"/>
      <c r="G62" s="274"/>
      <c r="H62" s="274"/>
      <c r="I62" s="274"/>
      <c r="J62" s="274"/>
      <c r="K62" s="274"/>
      <c r="L62" s="274"/>
      <c r="M62" s="274"/>
      <c r="N62" s="274"/>
      <c r="O62" s="274"/>
      <c r="P62" s="274"/>
      <c r="Q62" s="274"/>
      <c r="R62" s="274"/>
      <c r="S62" s="274"/>
      <c r="T62" s="274"/>
      <c r="U62" s="274"/>
      <c r="V62" s="274"/>
      <c r="W62" s="274"/>
      <c r="X62" s="274"/>
      <c r="Y62" s="274"/>
      <c r="Z62" s="273"/>
      <c r="AA62" s="273"/>
    </row>
    <row r="63" spans="1:27" x14ac:dyDescent="0.25">
      <c r="A63" s="269" t="s">
        <v>275</v>
      </c>
      <c r="B63" s="271">
        <v>0</v>
      </c>
      <c r="C63" s="274"/>
      <c r="D63" s="274"/>
      <c r="E63" s="274"/>
      <c r="F63" s="274"/>
      <c r="G63" s="274"/>
      <c r="H63" s="274"/>
      <c r="I63" s="274"/>
      <c r="J63" s="274"/>
      <c r="K63" s="274"/>
      <c r="L63" s="274"/>
      <c r="M63" s="274"/>
      <c r="N63" s="274"/>
      <c r="O63" s="274"/>
      <c r="P63" s="274"/>
      <c r="Q63" s="274"/>
      <c r="R63" s="274"/>
      <c r="S63" s="274"/>
      <c r="T63" s="274"/>
      <c r="U63" s="274"/>
      <c r="V63" s="274"/>
      <c r="W63" s="274"/>
      <c r="X63" s="274"/>
      <c r="Y63" s="274"/>
      <c r="Z63" s="273"/>
      <c r="AA63" s="273"/>
    </row>
    <row r="64" spans="1:27" x14ac:dyDescent="0.25">
      <c r="A64" s="269" t="s">
        <v>276</v>
      </c>
      <c r="B64" s="271">
        <v>0</v>
      </c>
      <c r="C64" s="274"/>
      <c r="D64" s="274"/>
      <c r="E64" s="274"/>
      <c r="F64" s="274"/>
      <c r="G64" s="274"/>
      <c r="H64" s="274"/>
      <c r="I64" s="274"/>
      <c r="J64" s="274"/>
      <c r="K64" s="274"/>
      <c r="L64" s="274"/>
      <c r="M64" s="274"/>
      <c r="N64" s="274"/>
      <c r="O64" s="274"/>
      <c r="P64" s="274"/>
      <c r="Q64" s="274"/>
      <c r="R64" s="274"/>
      <c r="S64" s="274"/>
      <c r="T64" s="274"/>
      <c r="U64" s="274"/>
      <c r="V64" s="274"/>
      <c r="W64" s="274"/>
      <c r="X64" s="274"/>
      <c r="Y64" s="274"/>
      <c r="Z64" s="273"/>
      <c r="AA64" s="273"/>
    </row>
    <row r="65" spans="1:27" x14ac:dyDescent="0.25">
      <c r="A65" s="269" t="s">
        <v>277</v>
      </c>
      <c r="B65" s="271">
        <v>0</v>
      </c>
      <c r="C65" s="274"/>
      <c r="D65" s="274"/>
      <c r="E65" s="274"/>
      <c r="F65" s="274"/>
      <c r="G65" s="274"/>
      <c r="H65" s="274"/>
      <c r="I65" s="274"/>
      <c r="J65" s="274"/>
      <c r="K65" s="274"/>
      <c r="L65" s="274"/>
      <c r="M65" s="274"/>
      <c r="N65" s="274"/>
      <c r="O65" s="274"/>
      <c r="P65" s="274"/>
      <c r="Q65" s="274"/>
      <c r="R65" s="274"/>
      <c r="S65" s="274"/>
      <c r="T65" s="274"/>
      <c r="U65" s="274"/>
      <c r="V65" s="274"/>
      <c r="W65" s="274"/>
      <c r="X65" s="274"/>
      <c r="Y65" s="274"/>
      <c r="Z65" s="273"/>
      <c r="AA65" s="273"/>
    </row>
    <row r="66" spans="1:27" x14ac:dyDescent="0.25">
      <c r="A66" s="109" t="s">
        <v>1039</v>
      </c>
      <c r="C66" s="273"/>
      <c r="D66" s="273"/>
      <c r="E66" s="273"/>
      <c r="F66" s="273"/>
      <c r="G66" s="273"/>
      <c r="H66" s="273"/>
      <c r="I66" s="273"/>
      <c r="J66" s="273"/>
      <c r="K66" s="273"/>
      <c r="L66" s="273"/>
      <c r="M66" s="273"/>
      <c r="N66" s="273"/>
      <c r="O66" s="273"/>
      <c r="P66" s="273"/>
      <c r="Q66" s="273"/>
      <c r="R66" s="273"/>
      <c r="S66" s="273"/>
      <c r="T66" s="273"/>
      <c r="U66" s="273"/>
      <c r="V66" s="273"/>
      <c r="W66" s="273"/>
      <c r="X66" s="273"/>
      <c r="Y66" s="273"/>
      <c r="Z66" s="273"/>
      <c r="AA66" s="273"/>
    </row>
    <row r="67" spans="1:27" s="265" customFormat="1" x14ac:dyDescent="0.25">
      <c r="A67" s="109"/>
      <c r="C67" s="273"/>
      <c r="D67" s="273"/>
      <c r="E67" s="273"/>
      <c r="F67" s="273"/>
      <c r="G67" s="273"/>
      <c r="H67" s="273"/>
      <c r="I67" s="273"/>
      <c r="J67" s="273"/>
      <c r="K67" s="273"/>
      <c r="L67" s="273"/>
      <c r="M67" s="273"/>
      <c r="N67" s="273"/>
      <c r="O67" s="273"/>
      <c r="P67" s="273"/>
      <c r="Q67" s="273"/>
      <c r="R67" s="273"/>
      <c r="S67" s="273"/>
      <c r="T67" s="273"/>
      <c r="U67" s="273"/>
      <c r="V67" s="273"/>
      <c r="W67" s="273"/>
      <c r="X67" s="273"/>
      <c r="Y67" s="273"/>
      <c r="Z67" s="273"/>
      <c r="AA67" s="273"/>
    </row>
    <row r="68" spans="1:27" ht="18.75" x14ac:dyDescent="0.3">
      <c r="A68" s="276" t="s">
        <v>1139</v>
      </c>
    </row>
    <row r="69" spans="1:27" s="265" customFormat="1" ht="409.5" customHeight="1" x14ac:dyDescent="0.25">
      <c r="A69" s="541" t="s">
        <v>1142</v>
      </c>
      <c r="B69" s="541"/>
      <c r="C69" s="541"/>
      <c r="D69" s="541"/>
      <c r="E69" s="541"/>
      <c r="F69" s="541"/>
      <c r="G69" s="541"/>
      <c r="H69" s="541"/>
      <c r="I69" s="541"/>
      <c r="J69" s="541"/>
      <c r="K69" s="541"/>
      <c r="L69" s="541"/>
    </row>
    <row r="70" spans="1:27" s="265" customFormat="1" x14ac:dyDescent="0.25">
      <c r="A70" s="541"/>
      <c r="B70" s="541"/>
      <c r="C70" s="541"/>
      <c r="D70" s="541"/>
      <c r="E70" s="541"/>
      <c r="F70" s="541"/>
      <c r="G70" s="541"/>
      <c r="H70" s="541"/>
      <c r="I70" s="541"/>
      <c r="J70" s="541"/>
      <c r="K70" s="541"/>
      <c r="L70" s="541"/>
    </row>
    <row r="72" spans="1:27" x14ac:dyDescent="0.25">
      <c r="A72" s="307"/>
    </row>
    <row r="73" spans="1:27" x14ac:dyDescent="0.25">
      <c r="A73" s="265"/>
    </row>
    <row r="75" spans="1:27" x14ac:dyDescent="0.25">
      <c r="A75" s="265"/>
    </row>
    <row r="78" spans="1:27" x14ac:dyDescent="0.25">
      <c r="A78" s="265"/>
    </row>
    <row r="80" spans="1:27" x14ac:dyDescent="0.25">
      <c r="A80" s="265"/>
    </row>
    <row r="81" spans="1:1" x14ac:dyDescent="0.25">
      <c r="A81" s="265"/>
    </row>
    <row r="100" spans="1:11" ht="15.75" x14ac:dyDescent="0.25">
      <c r="A100" s="370" t="s">
        <v>1164</v>
      </c>
      <c r="B100" s="370"/>
      <c r="C100" s="370"/>
      <c r="D100" s="370"/>
      <c r="E100" s="370"/>
      <c r="F100" s="370"/>
      <c r="G100" s="370"/>
      <c r="H100" s="370"/>
      <c r="I100" s="370"/>
      <c r="J100" s="370"/>
      <c r="K100" s="370"/>
    </row>
    <row r="101" spans="1:11" x14ac:dyDescent="0.25">
      <c r="A101" s="331"/>
      <c r="B101" s="331"/>
      <c r="C101" s="331"/>
      <c r="D101" s="331"/>
      <c r="E101" s="331"/>
      <c r="F101" s="331"/>
      <c r="G101" s="331"/>
      <c r="H101" s="331"/>
      <c r="I101" s="331"/>
      <c r="J101" s="331"/>
      <c r="K101" s="331"/>
    </row>
    <row r="102" spans="1:11" x14ac:dyDescent="0.25">
      <c r="A102" s="371" t="s">
        <v>1165</v>
      </c>
      <c r="B102" s="372" t="s">
        <v>1230</v>
      </c>
      <c r="C102" s="331"/>
      <c r="D102" s="331"/>
      <c r="E102" s="331"/>
      <c r="F102" s="331"/>
      <c r="G102" s="331"/>
      <c r="H102" s="331"/>
      <c r="I102" s="331"/>
      <c r="J102" s="331"/>
      <c r="K102" s="331"/>
    </row>
    <row r="103" spans="1:11" x14ac:dyDescent="0.25">
      <c r="A103" s="371" t="s">
        <v>1167</v>
      </c>
      <c r="B103" s="372">
        <v>100</v>
      </c>
      <c r="C103" s="331"/>
      <c r="D103" s="331"/>
      <c r="E103" s="331"/>
      <c r="F103" s="331"/>
      <c r="G103" s="331"/>
      <c r="H103" s="331"/>
      <c r="I103" s="331"/>
      <c r="J103" s="331"/>
      <c r="K103" s="331"/>
    </row>
    <row r="104" spans="1:11" x14ac:dyDescent="0.25">
      <c r="A104" s="371" t="s">
        <v>1168</v>
      </c>
      <c r="B104" s="372" t="s">
        <v>1169</v>
      </c>
      <c r="C104" s="331"/>
      <c r="D104" s="331"/>
      <c r="E104" s="331"/>
      <c r="F104" s="331"/>
      <c r="G104" s="331"/>
      <c r="H104" s="331"/>
      <c r="I104" s="331"/>
      <c r="J104" s="331"/>
      <c r="K104" s="331"/>
    </row>
    <row r="105" spans="1:11" x14ac:dyDescent="0.25">
      <c r="A105" s="371" t="s">
        <v>1170</v>
      </c>
      <c r="B105" s="372" t="s">
        <v>1231</v>
      </c>
      <c r="C105" s="331"/>
      <c r="D105" s="331"/>
      <c r="E105" s="331"/>
      <c r="F105" s="331"/>
      <c r="G105" s="331"/>
      <c r="H105" s="331"/>
      <c r="I105" s="331"/>
      <c r="J105" s="331"/>
      <c r="K105" s="331"/>
    </row>
    <row r="106" spans="1:11" x14ac:dyDescent="0.25">
      <c r="A106" s="371" t="s">
        <v>1172</v>
      </c>
      <c r="B106" s="372" t="s">
        <v>1232</v>
      </c>
      <c r="C106" s="331"/>
      <c r="D106" s="331"/>
      <c r="E106" s="331"/>
      <c r="F106" s="331"/>
      <c r="G106" s="331"/>
      <c r="H106" s="331"/>
      <c r="I106" s="331"/>
      <c r="J106" s="331"/>
      <c r="K106" s="331"/>
    </row>
    <row r="107" spans="1:11" x14ac:dyDescent="0.25">
      <c r="A107" s="331"/>
      <c r="B107" s="331"/>
      <c r="C107" s="331"/>
      <c r="D107" s="331"/>
      <c r="E107" s="331"/>
      <c r="F107" s="331"/>
      <c r="G107" s="331"/>
      <c r="H107" s="331"/>
      <c r="I107" s="331"/>
      <c r="J107" s="331"/>
      <c r="K107" s="331"/>
    </row>
    <row r="108" spans="1:11" x14ac:dyDescent="0.25">
      <c r="A108" s="331"/>
      <c r="B108" s="331"/>
      <c r="C108" s="331"/>
      <c r="D108" s="331"/>
      <c r="E108" s="331"/>
      <c r="F108" s="331"/>
      <c r="G108" s="331"/>
      <c r="H108" s="331"/>
      <c r="I108" s="331"/>
      <c r="J108" s="331"/>
      <c r="K108" s="331"/>
    </row>
    <row r="109" spans="1:11" x14ac:dyDescent="0.25">
      <c r="A109" s="373" t="s">
        <v>1174</v>
      </c>
      <c r="B109" s="373"/>
      <c r="C109" s="373"/>
      <c r="D109" s="373"/>
      <c r="E109" s="373"/>
      <c r="F109" s="373"/>
      <c r="G109" s="373"/>
      <c r="H109" s="373"/>
      <c r="I109" s="373"/>
      <c r="J109" s="373"/>
      <c r="K109" s="373"/>
    </row>
    <row r="110" spans="1:11" x14ac:dyDescent="0.25">
      <c r="A110" s="331"/>
      <c r="B110" s="331"/>
      <c r="C110" s="331"/>
      <c r="D110" s="331"/>
      <c r="E110" s="331"/>
      <c r="F110" s="331"/>
      <c r="G110" s="331"/>
      <c r="H110" s="331"/>
      <c r="I110" s="331"/>
      <c r="J110" s="331"/>
      <c r="K110" s="331"/>
    </row>
    <row r="111" spans="1:11" x14ac:dyDescent="0.25">
      <c r="A111" s="374"/>
      <c r="B111" s="374">
        <v>2014</v>
      </c>
      <c r="C111" s="374"/>
      <c r="D111" s="374">
        <v>2015</v>
      </c>
      <c r="E111" s="374"/>
      <c r="F111" s="374">
        <v>2016</v>
      </c>
      <c r="G111" s="374"/>
      <c r="H111" s="374">
        <v>2020</v>
      </c>
      <c r="I111" s="374"/>
      <c r="J111" s="374">
        <v>2025</v>
      </c>
      <c r="K111" s="374"/>
    </row>
    <row r="112" spans="1:11" x14ac:dyDescent="0.25">
      <c r="A112" s="374" t="s">
        <v>1175</v>
      </c>
      <c r="B112" s="374" t="s">
        <v>1176</v>
      </c>
      <c r="C112" s="374" t="s">
        <v>1177</v>
      </c>
      <c r="D112" s="374" t="s">
        <v>1178</v>
      </c>
      <c r="E112" s="374" t="s">
        <v>1179</v>
      </c>
      <c r="F112" s="374" t="s">
        <v>1180</v>
      </c>
      <c r="G112" s="374" t="s">
        <v>1181</v>
      </c>
      <c r="H112" s="374" t="s">
        <v>1182</v>
      </c>
      <c r="I112" s="374" t="s">
        <v>1183</v>
      </c>
      <c r="J112" s="374" t="s">
        <v>1184</v>
      </c>
      <c r="K112" s="374" t="s">
        <v>1185</v>
      </c>
    </row>
    <row r="113" spans="1:11" x14ac:dyDescent="0.25">
      <c r="A113" s="367" t="s">
        <v>1186</v>
      </c>
      <c r="B113" s="368">
        <v>0</v>
      </c>
      <c r="C113" s="368">
        <v>0</v>
      </c>
      <c r="D113" s="368">
        <v>0</v>
      </c>
      <c r="E113" s="368">
        <v>0</v>
      </c>
      <c r="F113" s="368">
        <v>0</v>
      </c>
      <c r="G113" s="368">
        <v>0</v>
      </c>
      <c r="H113" s="368">
        <v>0</v>
      </c>
      <c r="I113" s="368">
        <v>0</v>
      </c>
      <c r="J113" s="368">
        <v>0</v>
      </c>
      <c r="K113" s="368">
        <v>0</v>
      </c>
    </row>
    <row r="114" spans="1:11" x14ac:dyDescent="0.25">
      <c r="A114" s="367" t="s">
        <v>1187</v>
      </c>
      <c r="B114" s="369">
        <v>4.6500000000000004</v>
      </c>
      <c r="C114" s="369">
        <v>4.6500000000000004</v>
      </c>
      <c r="D114" s="369">
        <v>4.58</v>
      </c>
      <c r="E114" s="369">
        <v>4.58</v>
      </c>
      <c r="F114" s="369">
        <v>4.26</v>
      </c>
      <c r="G114" s="369">
        <v>4.26</v>
      </c>
      <c r="H114" s="369">
        <v>2.2799999999999998</v>
      </c>
      <c r="I114" s="369">
        <v>2.2799999999999998</v>
      </c>
      <c r="J114" s="369">
        <v>1.88</v>
      </c>
      <c r="K114" s="369">
        <v>1.88</v>
      </c>
    </row>
    <row r="115" spans="1:11" x14ac:dyDescent="0.25">
      <c r="A115" s="367" t="s">
        <v>1188</v>
      </c>
      <c r="B115" s="368">
        <v>0</v>
      </c>
      <c r="C115" s="368">
        <v>0</v>
      </c>
      <c r="D115" s="368">
        <v>0</v>
      </c>
      <c r="E115" s="368">
        <v>0</v>
      </c>
      <c r="F115" s="368">
        <v>0</v>
      </c>
      <c r="G115" s="368">
        <v>0</v>
      </c>
      <c r="H115" s="368">
        <v>0</v>
      </c>
      <c r="I115" s="368">
        <v>0</v>
      </c>
      <c r="J115" s="368">
        <v>0</v>
      </c>
      <c r="K115" s="368">
        <v>0</v>
      </c>
    </row>
    <row r="116" spans="1:11" x14ac:dyDescent="0.25">
      <c r="A116" s="367" t="s">
        <v>1189</v>
      </c>
      <c r="B116" s="369">
        <v>2.41</v>
      </c>
      <c r="C116" s="369">
        <v>2.41</v>
      </c>
      <c r="D116" s="369">
        <v>2.41</v>
      </c>
      <c r="E116" s="369">
        <v>2.41</v>
      </c>
      <c r="F116" s="369">
        <v>2.23</v>
      </c>
      <c r="G116" s="369">
        <v>2.23</v>
      </c>
      <c r="H116" s="369">
        <v>0.95</v>
      </c>
      <c r="I116" s="369">
        <v>0.95</v>
      </c>
      <c r="J116" s="369">
        <v>0.55000000000000004</v>
      </c>
      <c r="K116" s="369">
        <v>0.55000000000000004</v>
      </c>
    </row>
    <row r="117" spans="1:11" x14ac:dyDescent="0.25">
      <c r="A117" s="367" t="s">
        <v>391</v>
      </c>
      <c r="B117" s="369">
        <v>2.19</v>
      </c>
      <c r="C117" s="369">
        <v>2.19</v>
      </c>
      <c r="D117" s="369">
        <v>2.12</v>
      </c>
      <c r="E117" s="369">
        <v>2.12</v>
      </c>
      <c r="F117" s="369">
        <v>1.98</v>
      </c>
      <c r="G117" s="369">
        <v>1.98</v>
      </c>
      <c r="H117" s="369">
        <v>1.31</v>
      </c>
      <c r="I117" s="369">
        <v>1.31</v>
      </c>
      <c r="J117" s="369">
        <v>1.31</v>
      </c>
      <c r="K117" s="369">
        <v>1.31</v>
      </c>
    </row>
    <row r="118" spans="1:11" x14ac:dyDescent="0.25">
      <c r="A118" s="367" t="s">
        <v>1190</v>
      </c>
      <c r="B118" s="369">
        <v>0.05</v>
      </c>
      <c r="C118" s="369">
        <v>0.05</v>
      </c>
      <c r="D118" s="369">
        <v>0.05</v>
      </c>
      <c r="E118" s="369">
        <v>0.05</v>
      </c>
      <c r="F118" s="369">
        <v>0.05</v>
      </c>
      <c r="G118" s="369">
        <v>0.05</v>
      </c>
      <c r="H118" s="369">
        <v>0.01</v>
      </c>
      <c r="I118" s="369">
        <v>0.01</v>
      </c>
      <c r="J118" s="369">
        <v>0.01</v>
      </c>
      <c r="K118" s="369">
        <v>0.01</v>
      </c>
    </row>
    <row r="119" spans="1:11" x14ac:dyDescent="0.25">
      <c r="A119" s="367" t="s">
        <v>1191</v>
      </c>
      <c r="B119" s="368">
        <v>0</v>
      </c>
      <c r="C119" s="368">
        <v>0</v>
      </c>
      <c r="D119" s="368">
        <v>0</v>
      </c>
      <c r="E119" s="368">
        <v>0</v>
      </c>
      <c r="F119" s="368">
        <v>0</v>
      </c>
      <c r="G119" s="368">
        <v>0</v>
      </c>
      <c r="H119" s="368">
        <v>0</v>
      </c>
      <c r="I119" s="368">
        <v>0</v>
      </c>
      <c r="J119" s="368">
        <v>0</v>
      </c>
      <c r="K119" s="368">
        <v>0</v>
      </c>
    </row>
    <row r="120" spans="1:11" ht="25.5" x14ac:dyDescent="0.25">
      <c r="A120" s="367" t="s">
        <v>1192</v>
      </c>
      <c r="B120" s="369">
        <v>6.78</v>
      </c>
      <c r="C120" s="369">
        <v>6.78</v>
      </c>
      <c r="D120" s="369">
        <v>6.96</v>
      </c>
      <c r="E120" s="369">
        <v>6.96</v>
      </c>
      <c r="F120" s="369">
        <v>7.26</v>
      </c>
      <c r="G120" s="369">
        <v>7.26</v>
      </c>
      <c r="H120" s="369">
        <v>10.06</v>
      </c>
      <c r="I120" s="369">
        <v>10.06</v>
      </c>
      <c r="J120" s="369">
        <v>11.04</v>
      </c>
      <c r="K120" s="369">
        <v>11.04</v>
      </c>
    </row>
    <row r="121" spans="1:11" x14ac:dyDescent="0.25">
      <c r="A121" s="367" t="s">
        <v>46</v>
      </c>
      <c r="B121" s="369">
        <v>4.8</v>
      </c>
      <c r="C121" s="369">
        <v>4.8</v>
      </c>
      <c r="D121" s="369">
        <v>4.92</v>
      </c>
      <c r="E121" s="369">
        <v>4.92</v>
      </c>
      <c r="F121" s="369">
        <v>4.9400000000000004</v>
      </c>
      <c r="G121" s="369">
        <v>4.9400000000000004</v>
      </c>
      <c r="H121" s="369">
        <v>6.54</v>
      </c>
      <c r="I121" s="369">
        <v>6.54</v>
      </c>
      <c r="J121" s="369">
        <v>7.07</v>
      </c>
      <c r="K121" s="369">
        <v>7.07</v>
      </c>
    </row>
    <row r="122" spans="1:11" x14ac:dyDescent="0.25">
      <c r="A122" s="367" t="s">
        <v>1193</v>
      </c>
      <c r="B122" s="369">
        <v>3.53</v>
      </c>
      <c r="C122" s="369">
        <v>3.53</v>
      </c>
      <c r="D122" s="369">
        <v>3.65</v>
      </c>
      <c r="E122" s="369">
        <v>3.65</v>
      </c>
      <c r="F122" s="369">
        <v>3.67</v>
      </c>
      <c r="G122" s="369">
        <v>3.67</v>
      </c>
      <c r="H122" s="369">
        <v>3.77</v>
      </c>
      <c r="I122" s="369">
        <v>3.77</v>
      </c>
      <c r="J122" s="369">
        <v>3.9</v>
      </c>
      <c r="K122" s="369">
        <v>3.9</v>
      </c>
    </row>
    <row r="123" spans="1:11" x14ac:dyDescent="0.25">
      <c r="A123" s="367" t="s">
        <v>1194</v>
      </c>
      <c r="B123" s="369">
        <v>1.27</v>
      </c>
      <c r="C123" s="369">
        <v>1.27</v>
      </c>
      <c r="D123" s="369">
        <v>1.27</v>
      </c>
      <c r="E123" s="369">
        <v>1.27</v>
      </c>
      <c r="F123" s="369">
        <v>1.27</v>
      </c>
      <c r="G123" s="369">
        <v>1.27</v>
      </c>
      <c r="H123" s="369">
        <v>2.77</v>
      </c>
      <c r="I123" s="369">
        <v>2.77</v>
      </c>
      <c r="J123" s="369">
        <v>3.17</v>
      </c>
      <c r="K123" s="369">
        <v>3.17</v>
      </c>
    </row>
    <row r="124" spans="1:11" x14ac:dyDescent="0.25">
      <c r="A124" s="367" t="s">
        <v>2</v>
      </c>
      <c r="B124" s="369">
        <v>0.56000000000000005</v>
      </c>
      <c r="C124" s="369">
        <v>0.56000000000000005</v>
      </c>
      <c r="D124" s="369">
        <v>0.62</v>
      </c>
      <c r="E124" s="369">
        <v>0.62</v>
      </c>
      <c r="F124" s="369">
        <v>0.69</v>
      </c>
      <c r="G124" s="369">
        <v>0.69</v>
      </c>
      <c r="H124" s="369">
        <v>0.94</v>
      </c>
      <c r="I124" s="369">
        <v>0.94</v>
      </c>
      <c r="J124" s="369">
        <v>1.27</v>
      </c>
      <c r="K124" s="369">
        <v>1.27</v>
      </c>
    </row>
    <row r="125" spans="1:11" x14ac:dyDescent="0.25">
      <c r="A125" s="367" t="s">
        <v>0</v>
      </c>
      <c r="B125" s="369">
        <v>1.42</v>
      </c>
      <c r="C125" s="369">
        <v>1.42</v>
      </c>
      <c r="D125" s="369">
        <v>1.42</v>
      </c>
      <c r="E125" s="369">
        <v>1.42</v>
      </c>
      <c r="F125" s="369">
        <v>1.63</v>
      </c>
      <c r="G125" s="369">
        <v>1.63</v>
      </c>
      <c r="H125" s="369">
        <v>2.58</v>
      </c>
      <c r="I125" s="369">
        <v>2.58</v>
      </c>
      <c r="J125" s="369">
        <v>2.7</v>
      </c>
      <c r="K125" s="369">
        <v>2.7</v>
      </c>
    </row>
    <row r="126" spans="1:11" x14ac:dyDescent="0.25">
      <c r="A126" s="367" t="s">
        <v>1195</v>
      </c>
      <c r="B126" s="369">
        <v>0.01</v>
      </c>
      <c r="C126" s="369">
        <v>0.01</v>
      </c>
      <c r="D126" s="369">
        <v>0.01</v>
      </c>
      <c r="E126" s="369">
        <v>0.01</v>
      </c>
      <c r="F126" s="369">
        <v>0.01</v>
      </c>
      <c r="G126" s="369">
        <v>0.01</v>
      </c>
      <c r="H126" s="369">
        <v>0.01</v>
      </c>
      <c r="I126" s="369">
        <v>0.01</v>
      </c>
      <c r="J126" s="369">
        <v>0.01</v>
      </c>
      <c r="K126" s="369">
        <v>0.01</v>
      </c>
    </row>
    <row r="127" spans="1:11" ht="25.5" x14ac:dyDescent="0.25">
      <c r="A127" s="367" t="s">
        <v>1196</v>
      </c>
      <c r="B127" s="369">
        <v>0.01</v>
      </c>
      <c r="C127" s="369">
        <v>0.01</v>
      </c>
      <c r="D127" s="369">
        <v>0.01</v>
      </c>
      <c r="E127" s="369">
        <v>0.01</v>
      </c>
      <c r="F127" s="369">
        <v>0.01</v>
      </c>
      <c r="G127" s="369">
        <v>0.01</v>
      </c>
      <c r="H127" s="369">
        <v>0.01</v>
      </c>
      <c r="I127" s="369">
        <v>0.01</v>
      </c>
      <c r="J127" s="369">
        <v>0.01</v>
      </c>
      <c r="K127" s="369">
        <v>0.01</v>
      </c>
    </row>
    <row r="128" spans="1:11" ht="25.5" x14ac:dyDescent="0.25">
      <c r="A128" s="367" t="s">
        <v>1197</v>
      </c>
      <c r="B128" s="368">
        <v>0</v>
      </c>
      <c r="C128" s="368">
        <v>0</v>
      </c>
      <c r="D128" s="368">
        <v>0</v>
      </c>
      <c r="E128" s="368">
        <v>0</v>
      </c>
      <c r="F128" s="368">
        <v>0</v>
      </c>
      <c r="G128" s="368">
        <v>0</v>
      </c>
      <c r="H128" s="368">
        <v>0</v>
      </c>
      <c r="I128" s="368">
        <v>0</v>
      </c>
      <c r="J128" s="368">
        <v>0</v>
      </c>
      <c r="K128" s="368">
        <v>0</v>
      </c>
    </row>
    <row r="129" spans="1:11" x14ac:dyDescent="0.25">
      <c r="A129" s="367" t="s">
        <v>1198</v>
      </c>
      <c r="B129" s="369">
        <v>11.44</v>
      </c>
      <c r="C129" s="369">
        <v>11.44</v>
      </c>
      <c r="D129" s="369">
        <v>11.55</v>
      </c>
      <c r="E129" s="369">
        <v>11.55</v>
      </c>
      <c r="F129" s="369">
        <v>11.53</v>
      </c>
      <c r="G129" s="369">
        <v>11.53</v>
      </c>
      <c r="H129" s="369">
        <v>12.35</v>
      </c>
      <c r="I129" s="369">
        <v>12.35</v>
      </c>
      <c r="J129" s="369">
        <v>12.93</v>
      </c>
      <c r="K129" s="369">
        <v>12.93</v>
      </c>
    </row>
    <row r="130" spans="1:11" x14ac:dyDescent="0.25">
      <c r="A130" s="367" t="s">
        <v>1199</v>
      </c>
      <c r="B130" s="369">
        <v>5.36</v>
      </c>
      <c r="C130" s="369">
        <v>5.36</v>
      </c>
      <c r="D130" s="369">
        <v>5.54</v>
      </c>
      <c r="E130" s="369">
        <v>5.54</v>
      </c>
      <c r="F130" s="369">
        <v>5.63</v>
      </c>
      <c r="G130" s="369">
        <v>5.63</v>
      </c>
      <c r="H130" s="369">
        <v>7.49</v>
      </c>
      <c r="I130" s="369">
        <v>7.49</v>
      </c>
      <c r="J130" s="369">
        <v>8.34</v>
      </c>
      <c r="K130" s="369">
        <v>8.34</v>
      </c>
    </row>
    <row r="131" spans="1:11" x14ac:dyDescent="0.25">
      <c r="A131" s="367" t="s">
        <v>1200</v>
      </c>
      <c r="B131" s="368">
        <v>0</v>
      </c>
      <c r="C131" s="369">
        <v>1.52</v>
      </c>
      <c r="D131" s="368">
        <v>0</v>
      </c>
      <c r="E131" s="369">
        <v>1.5</v>
      </c>
      <c r="F131" s="368">
        <v>0</v>
      </c>
      <c r="G131" s="369">
        <v>1.48</v>
      </c>
      <c r="H131" s="368">
        <v>0</v>
      </c>
      <c r="I131" s="369">
        <v>1.22</v>
      </c>
      <c r="J131" s="368">
        <v>0</v>
      </c>
      <c r="K131" s="369">
        <v>1.1499999999999999</v>
      </c>
    </row>
    <row r="132" spans="1:11" x14ac:dyDescent="0.25">
      <c r="A132" s="367" t="s">
        <v>1201</v>
      </c>
      <c r="B132" s="369">
        <v>0.61</v>
      </c>
      <c r="C132" s="369">
        <v>0.61</v>
      </c>
      <c r="D132" s="369">
        <v>0.6</v>
      </c>
      <c r="E132" s="369">
        <v>0.6</v>
      </c>
      <c r="F132" s="369">
        <v>0.59</v>
      </c>
      <c r="G132" s="369">
        <v>0.59</v>
      </c>
      <c r="H132" s="369">
        <v>0.49</v>
      </c>
      <c r="I132" s="369">
        <v>0.49</v>
      </c>
      <c r="J132" s="369">
        <v>0.46</v>
      </c>
      <c r="K132" s="369">
        <v>0.46</v>
      </c>
    </row>
    <row r="133" spans="1:11" x14ac:dyDescent="0.25">
      <c r="A133" s="367" t="s">
        <v>1202</v>
      </c>
      <c r="B133" s="369">
        <v>0.6</v>
      </c>
      <c r="C133" s="369">
        <v>0.6</v>
      </c>
      <c r="D133" s="369">
        <v>0.6</v>
      </c>
      <c r="E133" s="369">
        <v>0.6</v>
      </c>
      <c r="F133" s="369">
        <v>0.6</v>
      </c>
      <c r="G133" s="369">
        <v>0.6</v>
      </c>
      <c r="H133" s="369">
        <v>0.6</v>
      </c>
      <c r="I133" s="369">
        <v>0.6</v>
      </c>
      <c r="J133" s="369">
        <v>0.6</v>
      </c>
      <c r="K133" s="369">
        <v>0.6</v>
      </c>
    </row>
    <row r="134" spans="1:11" x14ac:dyDescent="0.25">
      <c r="A134" s="367" t="s">
        <v>1203</v>
      </c>
      <c r="B134" s="369">
        <v>6.57</v>
      </c>
      <c r="C134" s="369">
        <v>8.09</v>
      </c>
      <c r="D134" s="369">
        <v>6.74</v>
      </c>
      <c r="E134" s="369">
        <v>8.24</v>
      </c>
      <c r="F134" s="369">
        <v>6.82</v>
      </c>
      <c r="G134" s="369">
        <v>8.3000000000000007</v>
      </c>
      <c r="H134" s="369">
        <v>8.58</v>
      </c>
      <c r="I134" s="369">
        <v>9.8000000000000007</v>
      </c>
      <c r="J134" s="369">
        <v>9.4</v>
      </c>
      <c r="K134" s="369">
        <v>10.55</v>
      </c>
    </row>
    <row r="135" spans="1:11" x14ac:dyDescent="0.25">
      <c r="A135" s="367" t="s">
        <v>1204</v>
      </c>
      <c r="B135" s="369">
        <v>4.87</v>
      </c>
      <c r="C135" s="369">
        <v>3.35</v>
      </c>
      <c r="D135" s="369">
        <v>4.8099999999999996</v>
      </c>
      <c r="E135" s="369">
        <v>3.31</v>
      </c>
      <c r="F135" s="369">
        <v>4.71</v>
      </c>
      <c r="G135" s="369">
        <v>3.23</v>
      </c>
      <c r="H135" s="369">
        <v>3.77</v>
      </c>
      <c r="I135" s="369">
        <v>2.5499999999999998</v>
      </c>
      <c r="J135" s="369">
        <v>3.53</v>
      </c>
      <c r="K135" s="369">
        <v>2.38</v>
      </c>
    </row>
    <row r="136" spans="1:11" x14ac:dyDescent="0.25">
      <c r="A136" s="367" t="s">
        <v>1205</v>
      </c>
      <c r="B136" s="369">
        <v>4.96</v>
      </c>
      <c r="C136" s="369">
        <v>4.22</v>
      </c>
      <c r="D136" s="369">
        <v>6.13</v>
      </c>
      <c r="E136" s="369">
        <v>4.24</v>
      </c>
      <c r="F136" s="369">
        <v>6.12</v>
      </c>
      <c r="G136" s="369">
        <v>4.3099999999999996</v>
      </c>
      <c r="H136" s="369">
        <v>6.26</v>
      </c>
      <c r="I136" s="369">
        <v>4.37</v>
      </c>
      <c r="J136" s="369">
        <v>6.56</v>
      </c>
      <c r="K136" s="369">
        <v>4.3600000000000003</v>
      </c>
    </row>
    <row r="137" spans="1:11" x14ac:dyDescent="0.25">
      <c r="A137" s="367" t="s">
        <v>1206</v>
      </c>
      <c r="B137" s="368">
        <v>0</v>
      </c>
      <c r="C137" s="368">
        <v>0</v>
      </c>
      <c r="D137" s="368">
        <v>0</v>
      </c>
      <c r="E137" s="368">
        <v>0</v>
      </c>
      <c r="F137" s="368">
        <v>0</v>
      </c>
      <c r="G137" s="368">
        <v>0</v>
      </c>
      <c r="H137" s="368">
        <v>0</v>
      </c>
      <c r="I137" s="368">
        <v>0</v>
      </c>
      <c r="J137" s="368">
        <v>0</v>
      </c>
      <c r="K137" s="368">
        <v>0</v>
      </c>
    </row>
    <row r="138" spans="1:11" x14ac:dyDescent="0.25">
      <c r="A138" s="367" t="s">
        <v>1207</v>
      </c>
      <c r="B138" s="369">
        <v>-0.09</v>
      </c>
      <c r="C138" s="369">
        <v>-0.87</v>
      </c>
      <c r="D138" s="369">
        <v>-1.32</v>
      </c>
      <c r="E138" s="369">
        <v>-0.93</v>
      </c>
      <c r="F138" s="369">
        <v>-1.41</v>
      </c>
      <c r="G138" s="369">
        <v>-1.08</v>
      </c>
      <c r="H138" s="369">
        <v>-2.4900000000000002</v>
      </c>
      <c r="I138" s="369">
        <v>-1.82</v>
      </c>
      <c r="J138" s="369">
        <v>-3.03</v>
      </c>
      <c r="K138" s="369">
        <v>-1.98</v>
      </c>
    </row>
    <row r="139" spans="1:11" x14ac:dyDescent="0.25">
      <c r="A139" s="367" t="s">
        <v>1208</v>
      </c>
      <c r="B139" s="368">
        <v>0</v>
      </c>
      <c r="C139" s="368">
        <v>0</v>
      </c>
      <c r="D139" s="368">
        <v>0</v>
      </c>
      <c r="E139" s="368">
        <v>0</v>
      </c>
      <c r="F139" s="368">
        <v>0</v>
      </c>
      <c r="G139" s="368">
        <v>0</v>
      </c>
      <c r="H139" s="368">
        <v>0</v>
      </c>
      <c r="I139" s="368">
        <v>0</v>
      </c>
      <c r="J139" s="368">
        <v>0</v>
      </c>
      <c r="K139" s="368">
        <v>0</v>
      </c>
    </row>
    <row r="140" spans="1:11" ht="25.5" x14ac:dyDescent="0.25">
      <c r="A140" s="367" t="s">
        <v>1209</v>
      </c>
      <c r="B140" s="369">
        <v>1.45</v>
      </c>
      <c r="C140" s="369">
        <v>1.1100000000000001</v>
      </c>
      <c r="D140" s="369">
        <v>0.3</v>
      </c>
      <c r="E140" s="369">
        <v>1.1399999999999999</v>
      </c>
      <c r="F140" s="369">
        <v>0.27</v>
      </c>
      <c r="G140" s="369">
        <v>1.0900000000000001</v>
      </c>
      <c r="H140" s="369">
        <v>0.47</v>
      </c>
      <c r="I140" s="369">
        <v>1.17</v>
      </c>
      <c r="J140" s="369">
        <v>0.48</v>
      </c>
      <c r="K140" s="369">
        <v>1.31</v>
      </c>
    </row>
    <row r="141" spans="1:11" x14ac:dyDescent="0.25">
      <c r="A141" s="367" t="s">
        <v>1210</v>
      </c>
      <c r="B141" s="369">
        <v>1.45</v>
      </c>
      <c r="C141" s="369">
        <v>1.1100000000000001</v>
      </c>
      <c r="D141" s="369">
        <v>0.3</v>
      </c>
      <c r="E141" s="369">
        <v>1.1399999999999999</v>
      </c>
      <c r="F141" s="369">
        <v>0.27</v>
      </c>
      <c r="G141" s="369">
        <v>1.0900000000000001</v>
      </c>
      <c r="H141" s="369">
        <v>0.47</v>
      </c>
      <c r="I141" s="369">
        <v>1.17</v>
      </c>
      <c r="J141" s="369">
        <v>0.48</v>
      </c>
      <c r="K141" s="369">
        <v>1.31</v>
      </c>
    </row>
    <row r="142" spans="1:11" x14ac:dyDescent="0.25">
      <c r="A142" s="367" t="s">
        <v>1211</v>
      </c>
      <c r="B142" s="369">
        <v>5.08</v>
      </c>
      <c r="C142" s="369">
        <v>5.08</v>
      </c>
      <c r="D142" s="369">
        <v>6.12</v>
      </c>
      <c r="E142" s="369">
        <v>6.12</v>
      </c>
      <c r="F142" s="369">
        <v>5.78</v>
      </c>
      <c r="G142" s="369">
        <v>5.78</v>
      </c>
      <c r="H142" s="369">
        <v>7.88</v>
      </c>
      <c r="I142" s="369">
        <v>7.88</v>
      </c>
      <c r="J142" s="369">
        <v>8.3800000000000008</v>
      </c>
      <c r="K142" s="369">
        <v>8.3800000000000008</v>
      </c>
    </row>
    <row r="143" spans="1:11" x14ac:dyDescent="0.25">
      <c r="A143" s="367" t="s">
        <v>1212</v>
      </c>
      <c r="B143" s="369">
        <v>5.82</v>
      </c>
      <c r="C143" s="369">
        <v>5.82</v>
      </c>
      <c r="D143" s="369">
        <v>6.52</v>
      </c>
      <c r="E143" s="369">
        <v>6.52</v>
      </c>
      <c r="F143" s="369">
        <v>6.52</v>
      </c>
      <c r="G143" s="369">
        <v>6.52</v>
      </c>
      <c r="H143" s="369">
        <v>8.34</v>
      </c>
      <c r="I143" s="369">
        <v>8.34</v>
      </c>
      <c r="J143" s="369">
        <v>8.84</v>
      </c>
      <c r="K143" s="369">
        <v>8.84</v>
      </c>
    </row>
    <row r="150" spans="1:11" ht="15.75" x14ac:dyDescent="0.25">
      <c r="A150" s="353" t="s">
        <v>1214</v>
      </c>
      <c r="B150" s="353"/>
      <c r="C150" s="353"/>
      <c r="D150" s="353"/>
      <c r="E150" s="353"/>
      <c r="F150" s="353"/>
      <c r="G150" s="353"/>
      <c r="H150" s="353"/>
      <c r="I150" s="353"/>
      <c r="J150" s="353"/>
      <c r="K150" s="353"/>
    </row>
    <row r="151" spans="1:11" x14ac:dyDescent="0.25">
      <c r="A151" s="331"/>
      <c r="B151" s="331"/>
      <c r="C151" s="331"/>
      <c r="D151" s="331"/>
      <c r="E151" s="331"/>
      <c r="F151" s="331"/>
      <c r="G151" s="331"/>
      <c r="H151" s="331"/>
      <c r="I151" s="331"/>
      <c r="J151" s="331"/>
      <c r="K151" s="331"/>
    </row>
    <row r="152" spans="1:11" x14ac:dyDescent="0.25">
      <c r="A152" s="354" t="s">
        <v>1165</v>
      </c>
      <c r="B152" s="355" t="s">
        <v>1230</v>
      </c>
      <c r="C152" s="331"/>
      <c r="D152" s="331"/>
      <c r="E152" s="331"/>
      <c r="F152" s="331"/>
      <c r="G152" s="331"/>
      <c r="H152" s="331"/>
      <c r="I152" s="331"/>
      <c r="J152" s="331"/>
      <c r="K152" s="331"/>
    </row>
    <row r="153" spans="1:11" x14ac:dyDescent="0.25">
      <c r="A153" s="354" t="s">
        <v>1167</v>
      </c>
      <c r="B153" s="355">
        <v>100</v>
      </c>
      <c r="C153" s="331"/>
      <c r="D153" s="331"/>
      <c r="E153" s="331"/>
      <c r="F153" s="331"/>
      <c r="G153" s="331"/>
      <c r="H153" s="331"/>
      <c r="I153" s="331"/>
      <c r="J153" s="331"/>
      <c r="K153" s="331"/>
    </row>
    <row r="154" spans="1:11" x14ac:dyDescent="0.25">
      <c r="A154" s="354" t="s">
        <v>1168</v>
      </c>
      <c r="B154" s="355" t="s">
        <v>1169</v>
      </c>
      <c r="C154" s="331"/>
      <c r="D154" s="331"/>
      <c r="E154" s="331"/>
      <c r="F154" s="331"/>
      <c r="G154" s="331"/>
      <c r="H154" s="331"/>
      <c r="I154" s="331"/>
      <c r="J154" s="331"/>
      <c r="K154" s="331"/>
    </row>
    <row r="155" spans="1:11" x14ac:dyDescent="0.25">
      <c r="A155" s="354" t="s">
        <v>1170</v>
      </c>
      <c r="B155" s="355" t="s">
        <v>1235</v>
      </c>
      <c r="C155" s="331"/>
      <c r="D155" s="331"/>
      <c r="E155" s="331"/>
      <c r="F155" s="331"/>
      <c r="G155" s="331"/>
      <c r="H155" s="331"/>
      <c r="I155" s="331"/>
      <c r="J155" s="331"/>
      <c r="K155" s="331"/>
    </row>
    <row r="156" spans="1:11" x14ac:dyDescent="0.25">
      <c r="A156" s="354" t="s">
        <v>1172</v>
      </c>
      <c r="B156" s="355" t="s">
        <v>1236</v>
      </c>
      <c r="C156" s="331"/>
      <c r="D156" s="331"/>
      <c r="E156" s="331"/>
      <c r="F156" s="331"/>
      <c r="G156" s="331"/>
      <c r="H156" s="331"/>
      <c r="I156" s="331"/>
      <c r="J156" s="331"/>
      <c r="K156" s="331"/>
    </row>
    <row r="157" spans="1:11" x14ac:dyDescent="0.25">
      <c r="A157" s="331"/>
      <c r="B157" s="331"/>
      <c r="C157" s="331"/>
      <c r="D157" s="331"/>
      <c r="E157" s="331"/>
      <c r="F157" s="331"/>
      <c r="G157" s="331"/>
      <c r="H157" s="331"/>
      <c r="I157" s="331"/>
      <c r="J157" s="331"/>
      <c r="K157" s="331"/>
    </row>
    <row r="158" spans="1:11" x14ac:dyDescent="0.25">
      <c r="A158" s="331"/>
      <c r="B158" s="331"/>
      <c r="C158" s="331"/>
      <c r="D158" s="331"/>
      <c r="E158" s="331"/>
      <c r="F158" s="331"/>
      <c r="G158" s="331"/>
      <c r="H158" s="331"/>
      <c r="I158" s="331"/>
      <c r="J158" s="331"/>
      <c r="K158" s="331"/>
    </row>
    <row r="159" spans="1:11" x14ac:dyDescent="0.25">
      <c r="A159" s="356" t="s">
        <v>1174</v>
      </c>
      <c r="B159" s="356"/>
      <c r="C159" s="356"/>
      <c r="D159" s="356"/>
      <c r="E159" s="356"/>
      <c r="F159" s="356"/>
      <c r="G159" s="356"/>
      <c r="H159" s="356"/>
      <c r="I159" s="356"/>
      <c r="J159" s="356"/>
      <c r="K159" s="356"/>
    </row>
    <row r="160" spans="1:11" x14ac:dyDescent="0.25">
      <c r="A160" s="331"/>
      <c r="B160" s="331"/>
      <c r="C160" s="331"/>
      <c r="D160" s="331"/>
      <c r="E160" s="331"/>
      <c r="F160" s="331"/>
      <c r="G160" s="331"/>
      <c r="H160" s="331"/>
      <c r="I160" s="331"/>
      <c r="J160" s="331"/>
      <c r="K160" s="331"/>
    </row>
    <row r="161" spans="1:11" x14ac:dyDescent="0.25">
      <c r="A161" s="357"/>
      <c r="B161" s="357">
        <v>2013</v>
      </c>
      <c r="C161" s="357"/>
      <c r="D161" s="357">
        <v>2015</v>
      </c>
      <c r="E161" s="357"/>
      <c r="F161" s="357">
        <v>2016</v>
      </c>
      <c r="G161" s="357"/>
      <c r="H161" s="357">
        <v>2020</v>
      </c>
      <c r="I161" s="357"/>
      <c r="J161" s="331"/>
      <c r="K161" s="331"/>
    </row>
    <row r="162" spans="1:11" x14ac:dyDescent="0.25">
      <c r="A162" s="357" t="s">
        <v>1175</v>
      </c>
      <c r="B162" s="357" t="s">
        <v>1176</v>
      </c>
      <c r="C162" s="357" t="s">
        <v>1177</v>
      </c>
      <c r="D162" s="357" t="s">
        <v>1178</v>
      </c>
      <c r="E162" s="357" t="s">
        <v>1179</v>
      </c>
      <c r="F162" s="357" t="s">
        <v>1180</v>
      </c>
      <c r="G162" s="357" t="s">
        <v>1181</v>
      </c>
      <c r="H162" s="357" t="s">
        <v>1182</v>
      </c>
      <c r="I162" s="357" t="s">
        <v>1183</v>
      </c>
      <c r="J162" s="331"/>
      <c r="K162" s="331"/>
    </row>
    <row r="163" spans="1:11" x14ac:dyDescent="0.25">
      <c r="A163" s="350" t="s">
        <v>1186</v>
      </c>
      <c r="B163" s="351">
        <v>0</v>
      </c>
      <c r="C163" s="351">
        <v>0</v>
      </c>
      <c r="D163" s="351">
        <v>0</v>
      </c>
      <c r="E163" s="351">
        <v>0</v>
      </c>
      <c r="F163" s="351">
        <v>0</v>
      </c>
      <c r="G163" s="351">
        <v>0</v>
      </c>
      <c r="H163" s="351">
        <v>0</v>
      </c>
      <c r="I163" s="351">
        <v>0</v>
      </c>
      <c r="J163" s="265"/>
      <c r="K163" s="265"/>
    </row>
    <row r="164" spans="1:11" x14ac:dyDescent="0.25">
      <c r="A164" s="350" t="s">
        <v>1187</v>
      </c>
      <c r="B164" s="351">
        <v>6.31</v>
      </c>
      <c r="C164" s="351">
        <v>6.31</v>
      </c>
      <c r="D164" s="352">
        <v>5.24</v>
      </c>
      <c r="E164" s="352">
        <v>5.24</v>
      </c>
      <c r="F164" s="351">
        <v>5.54</v>
      </c>
      <c r="G164" s="351">
        <v>5.54</v>
      </c>
      <c r="H164" s="351">
        <v>5</v>
      </c>
      <c r="I164" s="351">
        <v>5</v>
      </c>
      <c r="J164" s="265"/>
      <c r="K164" s="265"/>
    </row>
    <row r="165" spans="1:11" x14ac:dyDescent="0.25">
      <c r="A165" s="350" t="s">
        <v>1188</v>
      </c>
      <c r="B165" s="351">
        <v>0</v>
      </c>
      <c r="C165" s="351">
        <v>0</v>
      </c>
      <c r="D165" s="352">
        <v>0</v>
      </c>
      <c r="E165" s="352">
        <v>0</v>
      </c>
      <c r="F165" s="351">
        <v>0</v>
      </c>
      <c r="G165" s="351">
        <v>0</v>
      </c>
      <c r="H165" s="351">
        <v>0</v>
      </c>
      <c r="I165" s="351">
        <v>0</v>
      </c>
      <c r="J165" s="265"/>
      <c r="K165" s="265"/>
    </row>
    <row r="166" spans="1:11" x14ac:dyDescent="0.25">
      <c r="A166" s="350" t="s">
        <v>1189</v>
      </c>
      <c r="B166" s="351">
        <v>1.95</v>
      </c>
      <c r="C166" s="351">
        <v>1.95</v>
      </c>
      <c r="D166" s="351">
        <v>1.28</v>
      </c>
      <c r="E166" s="351">
        <v>1.28</v>
      </c>
      <c r="F166" s="351">
        <v>1.78</v>
      </c>
      <c r="G166" s="351">
        <v>1.78</v>
      </c>
      <c r="H166" s="351">
        <v>1.1100000000000001</v>
      </c>
      <c r="I166" s="351">
        <v>1.1100000000000001</v>
      </c>
      <c r="J166" s="265"/>
      <c r="K166" s="265"/>
    </row>
    <row r="167" spans="1:11" x14ac:dyDescent="0.25">
      <c r="A167" s="350" t="s">
        <v>391</v>
      </c>
      <c r="B167" s="351">
        <v>2.71</v>
      </c>
      <c r="C167" s="351">
        <v>2.71</v>
      </c>
      <c r="D167" s="351">
        <v>2.29</v>
      </c>
      <c r="E167" s="351">
        <v>2.29</v>
      </c>
      <c r="F167" s="351">
        <v>2.08</v>
      </c>
      <c r="G167" s="351">
        <v>2.08</v>
      </c>
      <c r="H167" s="351">
        <v>2.21</v>
      </c>
      <c r="I167" s="351">
        <v>2.21</v>
      </c>
      <c r="J167" s="265"/>
      <c r="K167" s="265"/>
    </row>
    <row r="168" spans="1:11" x14ac:dyDescent="0.25">
      <c r="A168" s="350" t="s">
        <v>1190</v>
      </c>
      <c r="B168" s="352">
        <v>0.73</v>
      </c>
      <c r="C168" s="352">
        <v>0.73</v>
      </c>
      <c r="D168" s="350">
        <v>0.73</v>
      </c>
      <c r="E168" s="350">
        <v>0.73</v>
      </c>
      <c r="F168" s="350">
        <v>0.73</v>
      </c>
      <c r="G168" s="350">
        <v>0.73</v>
      </c>
      <c r="H168" s="350">
        <v>0.73</v>
      </c>
      <c r="I168" s="350">
        <v>0.73</v>
      </c>
      <c r="J168" s="265"/>
      <c r="K168" s="265"/>
    </row>
    <row r="169" spans="1:11" x14ac:dyDescent="0.25">
      <c r="A169" s="350" t="s">
        <v>1191</v>
      </c>
      <c r="B169" s="351">
        <v>0.92</v>
      </c>
      <c r="C169" s="351">
        <v>0.92</v>
      </c>
      <c r="D169" s="351">
        <v>0.95</v>
      </c>
      <c r="E169" s="351">
        <v>0.95</v>
      </c>
      <c r="F169" s="351">
        <v>0.95</v>
      </c>
      <c r="G169" s="351">
        <v>0.95</v>
      </c>
      <c r="H169" s="351">
        <v>0.92</v>
      </c>
      <c r="I169" s="351">
        <v>0.92</v>
      </c>
      <c r="J169" s="265"/>
      <c r="K169" s="265"/>
    </row>
    <row r="170" spans="1:11" ht="25.5" x14ac:dyDescent="0.25">
      <c r="A170" s="350" t="s">
        <v>1192</v>
      </c>
      <c r="B170" s="351">
        <v>5.44</v>
      </c>
      <c r="C170" s="351">
        <v>5.44</v>
      </c>
      <c r="D170" s="351">
        <v>7.3</v>
      </c>
      <c r="E170" s="351">
        <v>7.3</v>
      </c>
      <c r="F170" s="351">
        <v>7.91</v>
      </c>
      <c r="G170" s="351">
        <v>7.91</v>
      </c>
      <c r="H170" s="351">
        <v>10.27</v>
      </c>
      <c r="I170" s="351">
        <v>10.27</v>
      </c>
      <c r="J170" s="265"/>
      <c r="K170" s="265"/>
    </row>
    <row r="171" spans="1:11" x14ac:dyDescent="0.25">
      <c r="A171" s="350" t="s">
        <v>46</v>
      </c>
      <c r="B171" s="351">
        <v>4.76</v>
      </c>
      <c r="C171" s="351">
        <v>4.76</v>
      </c>
      <c r="D171" s="351">
        <v>5.34</v>
      </c>
      <c r="E171" s="351">
        <v>5.34</v>
      </c>
      <c r="F171" s="351">
        <v>5.77</v>
      </c>
      <c r="G171" s="351">
        <v>5.77</v>
      </c>
      <c r="H171" s="351">
        <v>6.71</v>
      </c>
      <c r="I171" s="351">
        <v>6.71</v>
      </c>
      <c r="J171" s="265"/>
      <c r="K171" s="265"/>
    </row>
    <row r="172" spans="1:11" x14ac:dyDescent="0.25">
      <c r="A172" s="350" t="s">
        <v>1193</v>
      </c>
      <c r="B172" s="351">
        <v>3.62</v>
      </c>
      <c r="C172" s="351">
        <v>3.62</v>
      </c>
      <c r="D172" s="351">
        <v>3.89</v>
      </c>
      <c r="E172" s="351">
        <v>3.89</v>
      </c>
      <c r="F172" s="351">
        <v>4.03</v>
      </c>
      <c r="G172" s="351">
        <v>4.03</v>
      </c>
      <c r="H172" s="351">
        <v>4.57</v>
      </c>
      <c r="I172" s="351">
        <v>4.57</v>
      </c>
      <c r="J172" s="265"/>
      <c r="K172" s="265"/>
    </row>
    <row r="173" spans="1:11" x14ac:dyDescent="0.25">
      <c r="A173" s="350" t="s">
        <v>1194</v>
      </c>
      <c r="B173" s="352">
        <v>1.1399999999999999</v>
      </c>
      <c r="C173" s="352">
        <v>1.1399999999999999</v>
      </c>
      <c r="D173" s="350">
        <v>1.44</v>
      </c>
      <c r="E173" s="350">
        <v>1.44</v>
      </c>
      <c r="F173" s="350">
        <v>1.74</v>
      </c>
      <c r="G173" s="350">
        <v>1.74</v>
      </c>
      <c r="H173" s="350">
        <v>2.14</v>
      </c>
      <c r="I173" s="350">
        <v>2.14</v>
      </c>
      <c r="J173" s="265"/>
      <c r="K173" s="265"/>
    </row>
    <row r="174" spans="1:11" x14ac:dyDescent="0.25">
      <c r="A174" s="350" t="s">
        <v>2</v>
      </c>
      <c r="B174" s="352">
        <v>0.2</v>
      </c>
      <c r="C174" s="352">
        <v>0.2</v>
      </c>
      <c r="D174" s="352">
        <v>0.43</v>
      </c>
      <c r="E174" s="352">
        <v>0.43</v>
      </c>
      <c r="F174" s="352">
        <v>0.6</v>
      </c>
      <c r="G174" s="352">
        <v>0.6</v>
      </c>
      <c r="H174" s="351">
        <v>1.3</v>
      </c>
      <c r="I174" s="351">
        <v>1.3</v>
      </c>
      <c r="J174" s="265"/>
      <c r="K174" s="265"/>
    </row>
    <row r="175" spans="1:11" x14ac:dyDescent="0.25">
      <c r="A175" s="350" t="s">
        <v>0</v>
      </c>
      <c r="B175" s="351">
        <v>0.47</v>
      </c>
      <c r="C175" s="351">
        <v>0.47</v>
      </c>
      <c r="D175" s="351">
        <v>1.54</v>
      </c>
      <c r="E175" s="351">
        <v>1.54</v>
      </c>
      <c r="F175" s="351">
        <v>1.54</v>
      </c>
      <c r="G175" s="351">
        <v>1.54</v>
      </c>
      <c r="H175" s="351">
        <v>2.2599999999999998</v>
      </c>
      <c r="I175" s="351">
        <v>2.2599999999999998</v>
      </c>
      <c r="J175" s="265"/>
      <c r="K175" s="265"/>
    </row>
    <row r="176" spans="1:11" x14ac:dyDescent="0.25">
      <c r="A176" s="350" t="s">
        <v>1195</v>
      </c>
      <c r="B176" s="351">
        <v>0.01</v>
      </c>
      <c r="C176" s="351">
        <v>0.01</v>
      </c>
      <c r="D176" s="351">
        <v>0.01</v>
      </c>
      <c r="E176" s="351">
        <v>0.01</v>
      </c>
      <c r="F176" s="351">
        <v>0.01</v>
      </c>
      <c r="G176" s="351">
        <v>0.01</v>
      </c>
      <c r="H176" s="351">
        <v>0.01</v>
      </c>
      <c r="I176" s="351">
        <v>0.01</v>
      </c>
      <c r="J176" s="265"/>
      <c r="K176" s="265"/>
    </row>
    <row r="177" spans="1:11" ht="25.5" x14ac:dyDescent="0.25">
      <c r="A177" s="350" t="s">
        <v>1196</v>
      </c>
      <c r="B177" s="351">
        <v>0.01</v>
      </c>
      <c r="C177" s="351">
        <v>0.01</v>
      </c>
      <c r="D177" s="351">
        <v>0.01</v>
      </c>
      <c r="E177" s="351">
        <v>0.01</v>
      </c>
      <c r="F177" s="351">
        <v>0.01</v>
      </c>
      <c r="G177" s="351">
        <v>0.01</v>
      </c>
      <c r="H177" s="351">
        <v>0.01</v>
      </c>
      <c r="I177" s="351">
        <v>0.01</v>
      </c>
      <c r="J177" s="265"/>
      <c r="K177" s="265"/>
    </row>
    <row r="178" spans="1:11" ht="25.5" x14ac:dyDescent="0.25">
      <c r="A178" s="350" t="s">
        <v>1197</v>
      </c>
      <c r="B178" s="350">
        <v>0</v>
      </c>
      <c r="C178" s="350">
        <v>0</v>
      </c>
      <c r="D178" s="350">
        <v>0</v>
      </c>
      <c r="E178" s="350">
        <v>0</v>
      </c>
      <c r="F178" s="350">
        <v>0</v>
      </c>
      <c r="G178" s="350">
        <v>0</v>
      </c>
      <c r="H178" s="350">
        <v>0</v>
      </c>
      <c r="I178" s="350">
        <v>0</v>
      </c>
      <c r="J178" s="265"/>
      <c r="K178" s="265"/>
    </row>
    <row r="179" spans="1:11" x14ac:dyDescent="0.25">
      <c r="A179" s="350" t="s">
        <v>1198</v>
      </c>
      <c r="B179" s="351">
        <v>11.76</v>
      </c>
      <c r="C179" s="351">
        <v>11.76</v>
      </c>
      <c r="D179" s="351">
        <v>12.56</v>
      </c>
      <c r="E179" s="351">
        <v>12.56</v>
      </c>
      <c r="F179" s="351">
        <v>13.46</v>
      </c>
      <c r="G179" s="351">
        <v>13.46</v>
      </c>
      <c r="H179" s="351">
        <v>15.29</v>
      </c>
      <c r="I179" s="351">
        <v>15.29</v>
      </c>
      <c r="J179" s="265"/>
      <c r="K179" s="265"/>
    </row>
    <row r="180" spans="1:11" x14ac:dyDescent="0.25">
      <c r="A180" s="350" t="s">
        <v>1199</v>
      </c>
      <c r="B180" s="351">
        <v>4.96</v>
      </c>
      <c r="C180" s="351">
        <v>4.96</v>
      </c>
      <c r="D180" s="351">
        <v>5.46</v>
      </c>
      <c r="E180" s="351">
        <v>5.46</v>
      </c>
      <c r="F180" s="351">
        <v>6.37</v>
      </c>
      <c r="G180" s="351">
        <v>6.37</v>
      </c>
      <c r="H180" s="352">
        <v>8.01</v>
      </c>
      <c r="I180" s="351">
        <v>8.01</v>
      </c>
      <c r="J180" s="265"/>
      <c r="K180" s="265"/>
    </row>
    <row r="181" spans="1:11" x14ac:dyDescent="0.25">
      <c r="A181" s="350" t="s">
        <v>1200</v>
      </c>
      <c r="B181" s="351">
        <v>0</v>
      </c>
      <c r="C181" s="351">
        <v>1.36</v>
      </c>
      <c r="D181" s="351">
        <v>0</v>
      </c>
      <c r="E181" s="351">
        <v>1.36</v>
      </c>
      <c r="F181" s="351">
        <v>0</v>
      </c>
      <c r="G181" s="351">
        <v>1.42</v>
      </c>
      <c r="H181" s="351">
        <v>0</v>
      </c>
      <c r="I181" s="351">
        <v>1.46</v>
      </c>
      <c r="J181" s="265"/>
      <c r="K181" s="265"/>
    </row>
    <row r="182" spans="1:11" x14ac:dyDescent="0.25">
      <c r="A182" s="350" t="s">
        <v>1201</v>
      </c>
      <c r="B182" s="351">
        <v>0.34</v>
      </c>
      <c r="C182" s="351">
        <v>0.34</v>
      </c>
      <c r="D182" s="351">
        <v>0.34</v>
      </c>
      <c r="E182" s="351">
        <v>0.34</v>
      </c>
      <c r="F182" s="351">
        <v>0.36</v>
      </c>
      <c r="G182" s="351">
        <v>0.36</v>
      </c>
      <c r="H182" s="351">
        <v>0.36</v>
      </c>
      <c r="I182" s="351">
        <v>0.36</v>
      </c>
      <c r="J182" s="265"/>
      <c r="K182" s="265"/>
    </row>
    <row r="183" spans="1:11" x14ac:dyDescent="0.25">
      <c r="A183" s="350" t="s">
        <v>1202</v>
      </c>
      <c r="B183" s="351">
        <v>1.07</v>
      </c>
      <c r="C183" s="351">
        <v>1.07</v>
      </c>
      <c r="D183" s="351">
        <v>1.07</v>
      </c>
      <c r="E183" s="351">
        <v>1.07</v>
      </c>
      <c r="F183" s="351">
        <v>1.07</v>
      </c>
      <c r="G183" s="351">
        <v>1.07</v>
      </c>
      <c r="H183" s="351">
        <v>1.07</v>
      </c>
      <c r="I183" s="351">
        <v>1.07</v>
      </c>
      <c r="J183" s="265"/>
      <c r="K183" s="265"/>
    </row>
    <row r="184" spans="1:11" x14ac:dyDescent="0.25">
      <c r="A184" s="350" t="s">
        <v>1203</v>
      </c>
      <c r="B184" s="351">
        <v>6.38</v>
      </c>
      <c r="C184" s="351">
        <v>7.73</v>
      </c>
      <c r="D184" s="351">
        <v>6.87</v>
      </c>
      <c r="E184" s="351">
        <v>8.23</v>
      </c>
      <c r="F184" s="352">
        <v>7.8</v>
      </c>
      <c r="G184" s="352">
        <v>9.2200000000000006</v>
      </c>
      <c r="H184" s="351">
        <v>9.4499999999999993</v>
      </c>
      <c r="I184" s="351">
        <v>10.9</v>
      </c>
      <c r="J184" s="265"/>
      <c r="K184" s="265"/>
    </row>
    <row r="185" spans="1:11" x14ac:dyDescent="0.25">
      <c r="A185" s="350" t="s">
        <v>1204</v>
      </c>
      <c r="B185" s="351">
        <v>5.38</v>
      </c>
      <c r="C185" s="351">
        <v>4.03</v>
      </c>
      <c r="D185" s="351">
        <v>5.69</v>
      </c>
      <c r="E185" s="351">
        <v>4.33</v>
      </c>
      <c r="F185" s="351">
        <v>5.66</v>
      </c>
      <c r="G185" s="351">
        <v>4.24</v>
      </c>
      <c r="H185" s="351">
        <v>5.84</v>
      </c>
      <c r="I185" s="351">
        <v>4.3899999999999997</v>
      </c>
      <c r="J185" s="265"/>
      <c r="K185" s="265"/>
    </row>
    <row r="186" spans="1:11" x14ac:dyDescent="0.25">
      <c r="A186" s="350" t="s">
        <v>1205</v>
      </c>
      <c r="B186" s="351">
        <v>5.57</v>
      </c>
      <c r="C186" s="351">
        <v>3.6</v>
      </c>
      <c r="D186" s="351">
        <v>5.74</v>
      </c>
      <c r="E186" s="351">
        <v>3.65</v>
      </c>
      <c r="F186" s="351">
        <v>5.74</v>
      </c>
      <c r="G186" s="351">
        <v>3.65</v>
      </c>
      <c r="H186" s="351">
        <v>5.93</v>
      </c>
      <c r="I186" s="351">
        <v>4.2</v>
      </c>
      <c r="J186" s="265"/>
      <c r="K186" s="265"/>
    </row>
    <row r="187" spans="1:11" x14ac:dyDescent="0.25">
      <c r="A187" s="350" t="s">
        <v>1206</v>
      </c>
      <c r="B187" s="350">
        <v>0</v>
      </c>
      <c r="C187" s="350">
        <v>0</v>
      </c>
      <c r="D187" s="350">
        <v>0</v>
      </c>
      <c r="E187" s="350">
        <v>0</v>
      </c>
      <c r="F187" s="350">
        <v>0</v>
      </c>
      <c r="G187" s="350">
        <v>0</v>
      </c>
      <c r="H187" s="350">
        <v>0</v>
      </c>
      <c r="I187" s="350">
        <v>0</v>
      </c>
      <c r="J187" s="265"/>
      <c r="K187" s="265"/>
    </row>
    <row r="188" spans="1:11" x14ac:dyDescent="0.25">
      <c r="A188" s="350" t="s">
        <v>1207</v>
      </c>
      <c r="B188" s="351">
        <v>-0.19</v>
      </c>
      <c r="C188" s="351">
        <v>0.43</v>
      </c>
      <c r="D188" s="351">
        <v>-0.05</v>
      </c>
      <c r="E188" s="351">
        <v>0.68</v>
      </c>
      <c r="F188" s="351">
        <v>-0.08</v>
      </c>
      <c r="G188" s="351">
        <v>0.59</v>
      </c>
      <c r="H188" s="351">
        <v>-0.09</v>
      </c>
      <c r="I188" s="352">
        <v>0.19</v>
      </c>
      <c r="J188" s="265"/>
      <c r="K188" s="265"/>
    </row>
    <row r="189" spans="1:11" x14ac:dyDescent="0.25">
      <c r="A189" s="350" t="s">
        <v>1208</v>
      </c>
      <c r="B189" s="351">
        <v>0</v>
      </c>
      <c r="C189" s="351">
        <v>0</v>
      </c>
      <c r="D189" s="352">
        <v>0</v>
      </c>
      <c r="E189" s="352">
        <v>0</v>
      </c>
      <c r="F189" s="352">
        <v>0</v>
      </c>
      <c r="G189" s="352">
        <v>0</v>
      </c>
      <c r="H189" s="352">
        <v>0</v>
      </c>
      <c r="I189" s="352">
        <v>0</v>
      </c>
      <c r="J189" s="265"/>
      <c r="K189" s="265"/>
    </row>
    <row r="190" spans="1:11" ht="25.5" x14ac:dyDescent="0.25">
      <c r="A190" s="350" t="s">
        <v>1209</v>
      </c>
      <c r="B190" s="351">
        <v>0.66</v>
      </c>
      <c r="C190" s="351">
        <v>1.66</v>
      </c>
      <c r="D190" s="351">
        <v>0.71</v>
      </c>
      <c r="E190" s="351">
        <v>1.71</v>
      </c>
      <c r="F190" s="351">
        <v>0.75</v>
      </c>
      <c r="G190" s="351">
        <v>1.72</v>
      </c>
      <c r="H190" s="351">
        <v>0.72</v>
      </c>
      <c r="I190" s="351">
        <v>1.29</v>
      </c>
      <c r="J190" s="265"/>
      <c r="K190" s="265"/>
    </row>
    <row r="191" spans="1:11" x14ac:dyDescent="0.25">
      <c r="A191" s="350" t="s">
        <v>1210</v>
      </c>
      <c r="B191" s="351">
        <v>0.66</v>
      </c>
      <c r="C191" s="351">
        <v>1.66</v>
      </c>
      <c r="D191" s="351">
        <v>0.71</v>
      </c>
      <c r="E191" s="351">
        <v>1.71</v>
      </c>
      <c r="F191" s="351">
        <v>0.75</v>
      </c>
      <c r="G191" s="351">
        <v>1.72</v>
      </c>
      <c r="H191" s="351">
        <v>0.72</v>
      </c>
      <c r="I191" s="351">
        <v>1.29</v>
      </c>
      <c r="J191" s="265"/>
      <c r="K191" s="265"/>
    </row>
    <row r="192" spans="1:11" x14ac:dyDescent="0.25">
      <c r="A192" s="350" t="s">
        <v>1211</v>
      </c>
      <c r="B192" s="352">
        <v>5.68</v>
      </c>
      <c r="C192" s="351">
        <v>5.68</v>
      </c>
      <c r="D192" s="351">
        <v>6.44</v>
      </c>
      <c r="E192" s="352">
        <v>6.44</v>
      </c>
      <c r="F192" s="351">
        <v>6.84</v>
      </c>
      <c r="G192" s="352">
        <v>6.84</v>
      </c>
      <c r="H192" s="351">
        <v>9.14</v>
      </c>
      <c r="I192" s="352">
        <v>9.14</v>
      </c>
      <c r="J192" s="265"/>
      <c r="K192" s="265"/>
    </row>
    <row r="193" spans="1:11" x14ac:dyDescent="0.25">
      <c r="A193" s="350" t="s">
        <v>1212</v>
      </c>
      <c r="B193" s="351">
        <v>6.42</v>
      </c>
      <c r="C193" s="351">
        <v>6.42</v>
      </c>
      <c r="D193" s="351">
        <v>7.34</v>
      </c>
      <c r="E193" s="351">
        <v>7.34</v>
      </c>
      <c r="F193" s="351">
        <v>7.34</v>
      </c>
      <c r="G193" s="351">
        <v>7.34</v>
      </c>
      <c r="H193" s="351">
        <v>9.14</v>
      </c>
      <c r="I193" s="351">
        <v>9.14</v>
      </c>
      <c r="J193" s="265"/>
      <c r="K193" s="265"/>
    </row>
  </sheetData>
  <mergeCells count="2">
    <mergeCell ref="A69:L70"/>
    <mergeCell ref="B2:F2"/>
  </mergeCell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93"/>
  <sheetViews>
    <sheetView topLeftCell="A38" workbookViewId="0">
      <selection activeCell="C26" sqref="C26"/>
    </sheetView>
  </sheetViews>
  <sheetFormatPr baseColWidth="10" defaultRowHeight="15" x14ac:dyDescent="0.25"/>
  <cols>
    <col min="1" max="1" width="28.42578125" customWidth="1"/>
    <col min="2" max="2" width="25.7109375" customWidth="1"/>
    <col min="3" max="11" width="11.42578125" customWidth="1"/>
  </cols>
  <sheetData>
    <row r="1" spans="1:13" s="265" customFormat="1" x14ac:dyDescent="0.25"/>
    <row r="2" spans="1:13" s="265" customFormat="1" x14ac:dyDescent="0.25">
      <c r="B2" s="506" t="s">
        <v>987</v>
      </c>
      <c r="C2" s="507"/>
      <c r="D2" s="507"/>
      <c r="E2" s="507"/>
      <c r="F2" s="508"/>
      <c r="G2" s="266"/>
      <c r="H2" s="266"/>
      <c r="I2" s="266"/>
      <c r="J2" s="266"/>
      <c r="K2" s="266"/>
      <c r="L2" s="266"/>
      <c r="M2" s="266"/>
    </row>
    <row r="3" spans="1:13" s="265" customFormat="1" x14ac:dyDescent="0.25">
      <c r="B3" s="336">
        <v>2013</v>
      </c>
      <c r="C3" s="336">
        <v>2013</v>
      </c>
      <c r="D3" s="336">
        <v>2014</v>
      </c>
      <c r="E3" s="336">
        <v>2013</v>
      </c>
      <c r="F3" s="336">
        <v>2014</v>
      </c>
      <c r="G3" s="266"/>
      <c r="H3" s="266"/>
      <c r="I3" s="266"/>
      <c r="J3" s="266"/>
      <c r="K3" s="266"/>
      <c r="L3" s="266"/>
      <c r="M3" s="266"/>
    </row>
    <row r="4" spans="1:13" s="265" customFormat="1" x14ac:dyDescent="0.25">
      <c r="B4" s="85" t="s">
        <v>1050</v>
      </c>
      <c r="C4" s="119" t="s">
        <v>1277</v>
      </c>
      <c r="D4" s="85" t="s">
        <v>1277</v>
      </c>
      <c r="E4" s="85" t="s">
        <v>1213</v>
      </c>
      <c r="F4" s="85" t="s">
        <v>1213</v>
      </c>
      <c r="G4" s="266"/>
      <c r="H4" s="266"/>
      <c r="I4" s="266"/>
      <c r="J4" s="272"/>
      <c r="K4" s="272"/>
      <c r="L4" s="266"/>
      <c r="M4" s="266"/>
    </row>
    <row r="5" spans="1:13" s="265" customFormat="1" x14ac:dyDescent="0.25">
      <c r="A5" s="201" t="s">
        <v>1034</v>
      </c>
      <c r="B5" s="196">
        <f>$B$6+$B$15</f>
        <v>56770</v>
      </c>
      <c r="C5" s="196">
        <f>C6+C15</f>
        <v>50015.97</v>
      </c>
      <c r="D5" s="196">
        <f>D6+D15</f>
        <v>49856.35</v>
      </c>
      <c r="E5" s="196">
        <f>E6+E15</f>
        <v>50500</v>
      </c>
      <c r="F5" s="196">
        <f>F6+F15</f>
        <v>50390</v>
      </c>
      <c r="G5" s="266"/>
      <c r="H5" s="266"/>
      <c r="I5" s="266"/>
      <c r="J5" s="266"/>
      <c r="K5" s="266"/>
      <c r="L5" s="266"/>
      <c r="M5" s="266"/>
    </row>
    <row r="6" spans="1:13" s="265" customFormat="1" x14ac:dyDescent="0.25">
      <c r="A6" s="202" t="s">
        <v>340</v>
      </c>
      <c r="B6" s="198">
        <f>Y71</f>
        <v>49786</v>
      </c>
      <c r="C6" s="198">
        <f>J51+J52+J53</f>
        <v>42149.5</v>
      </c>
      <c r="D6" s="198">
        <f>K51+K52+K53</f>
        <v>41989.88</v>
      </c>
      <c r="E6" s="198">
        <f>B164*1000</f>
        <v>43000</v>
      </c>
      <c r="F6" s="198">
        <f>B114*1000</f>
        <v>42810</v>
      </c>
      <c r="G6" s="266"/>
      <c r="H6" s="266"/>
      <c r="I6" s="266"/>
      <c r="J6" s="266"/>
      <c r="K6" s="266"/>
      <c r="L6" s="266"/>
      <c r="M6" s="266"/>
    </row>
    <row r="7" spans="1:13" s="265" customFormat="1" x14ac:dyDescent="0.25">
      <c r="A7" s="203" t="s">
        <v>341</v>
      </c>
      <c r="B7" s="197" t="s">
        <v>304</v>
      </c>
      <c r="C7" s="542">
        <f>J51</f>
        <v>11641.67</v>
      </c>
      <c r="D7" s="542">
        <f>K51</f>
        <v>11482.28</v>
      </c>
      <c r="E7" s="197">
        <f>B165*1000</f>
        <v>1200</v>
      </c>
      <c r="F7" s="197">
        <f>B115*1000</f>
        <v>3000</v>
      </c>
      <c r="G7" s="266"/>
      <c r="H7" s="266"/>
      <c r="I7" s="266"/>
      <c r="J7" s="266"/>
      <c r="K7" s="266"/>
      <c r="L7" s="266"/>
      <c r="M7" s="266"/>
    </row>
    <row r="8" spans="1:13" s="265" customFormat="1" x14ac:dyDescent="0.25">
      <c r="A8" s="203" t="s">
        <v>345</v>
      </c>
      <c r="B8" s="197" t="s">
        <v>304</v>
      </c>
      <c r="C8" s="543"/>
      <c r="D8" s="543"/>
      <c r="E8" s="197">
        <f>B166*1000</f>
        <v>9900</v>
      </c>
      <c r="F8" s="198">
        <f>B116*1000</f>
        <v>7510</v>
      </c>
      <c r="G8" s="266"/>
      <c r="H8" s="266"/>
      <c r="I8" s="266"/>
      <c r="J8" s="266"/>
      <c r="K8" s="266"/>
      <c r="L8" s="266"/>
      <c r="M8" s="266"/>
    </row>
    <row r="9" spans="1:13" s="265" customFormat="1" x14ac:dyDescent="0.25">
      <c r="A9" s="204" t="s">
        <v>1046</v>
      </c>
      <c r="B9" s="197" t="s">
        <v>304</v>
      </c>
      <c r="C9" s="197" t="s">
        <v>304</v>
      </c>
      <c r="D9" s="197" t="s">
        <v>304</v>
      </c>
      <c r="E9" s="197" t="s">
        <v>304</v>
      </c>
      <c r="F9" s="197" t="s">
        <v>304</v>
      </c>
      <c r="G9" s="266"/>
      <c r="H9" s="266"/>
      <c r="I9" s="266"/>
      <c r="J9" s="266"/>
      <c r="K9" s="266"/>
      <c r="L9" s="266"/>
      <c r="M9" s="266"/>
    </row>
    <row r="10" spans="1:13" s="265" customFormat="1" x14ac:dyDescent="0.25">
      <c r="A10" s="203" t="s">
        <v>996</v>
      </c>
      <c r="B10" s="197" t="s">
        <v>304</v>
      </c>
      <c r="C10" s="197">
        <f>J52</f>
        <v>3308.8199999999997</v>
      </c>
      <c r="D10" s="197">
        <f>K52</f>
        <v>3308.59</v>
      </c>
      <c r="E10" s="197">
        <f>B168*1000</f>
        <v>0</v>
      </c>
      <c r="F10" s="197">
        <f>B118*1000</f>
        <v>0</v>
      </c>
      <c r="G10" s="266"/>
      <c r="H10" s="266"/>
      <c r="I10" s="266"/>
      <c r="J10" s="266"/>
      <c r="K10" s="266"/>
      <c r="L10" s="266"/>
      <c r="M10" s="266"/>
    </row>
    <row r="11" spans="1:13" s="265" customFormat="1" x14ac:dyDescent="0.25">
      <c r="A11" s="203" t="s">
        <v>342</v>
      </c>
      <c r="B11" s="197" t="s">
        <v>304</v>
      </c>
      <c r="C11" s="197">
        <f>C12</f>
        <v>27199.01</v>
      </c>
      <c r="D11" s="197">
        <f>D12</f>
        <v>27199.01</v>
      </c>
      <c r="E11" s="197">
        <f>B167*1000</f>
        <v>31900</v>
      </c>
      <c r="F11" s="197">
        <f>B117*1000</f>
        <v>31720</v>
      </c>
      <c r="G11" s="266"/>
      <c r="H11" s="266"/>
      <c r="I11" s="266"/>
      <c r="J11" s="266"/>
      <c r="K11" s="266"/>
      <c r="L11" s="266"/>
      <c r="M11" s="266"/>
    </row>
    <row r="12" spans="1:13" s="265" customFormat="1" ht="15" customHeight="1" x14ac:dyDescent="0.25">
      <c r="A12" s="205" t="s">
        <v>1035</v>
      </c>
      <c r="B12" s="197" t="s">
        <v>304</v>
      </c>
      <c r="C12" s="197">
        <f>J53</f>
        <v>27199.01</v>
      </c>
      <c r="D12" s="197">
        <f>K53</f>
        <v>27199.01</v>
      </c>
      <c r="E12" s="197" t="s">
        <v>304</v>
      </c>
      <c r="F12" s="197" t="s">
        <v>304</v>
      </c>
      <c r="G12" s="266"/>
      <c r="H12" s="266"/>
      <c r="I12" s="266"/>
      <c r="J12" s="266"/>
      <c r="K12" s="266"/>
      <c r="L12" s="266"/>
      <c r="M12" s="266"/>
    </row>
    <row r="13" spans="1:13" s="265" customFormat="1" x14ac:dyDescent="0.25">
      <c r="A13" s="206" t="s">
        <v>1036</v>
      </c>
      <c r="B13" s="197" t="s">
        <v>304</v>
      </c>
      <c r="C13" s="197" t="s">
        <v>304</v>
      </c>
      <c r="D13" s="197" t="s">
        <v>304</v>
      </c>
      <c r="E13" s="197" t="s">
        <v>304</v>
      </c>
      <c r="F13" s="197" t="s">
        <v>304</v>
      </c>
      <c r="G13" s="266"/>
      <c r="H13" s="266"/>
      <c r="I13" s="266"/>
      <c r="J13" s="266"/>
      <c r="K13" s="266"/>
      <c r="L13" s="266"/>
      <c r="M13" s="266"/>
    </row>
    <row r="14" spans="1:13" s="265" customFormat="1" x14ac:dyDescent="0.25">
      <c r="A14" s="203" t="s">
        <v>343</v>
      </c>
      <c r="B14" s="197" t="s">
        <v>304</v>
      </c>
      <c r="C14" s="197" t="s">
        <v>304</v>
      </c>
      <c r="D14" s="197" t="s">
        <v>304</v>
      </c>
      <c r="E14" s="197">
        <f>B169*1000</f>
        <v>0</v>
      </c>
      <c r="F14" s="197">
        <f>B119*1000</f>
        <v>570</v>
      </c>
      <c r="G14" s="266"/>
      <c r="H14" s="266"/>
      <c r="I14" s="266"/>
      <c r="J14" s="266"/>
      <c r="K14" s="266"/>
      <c r="L14" s="266"/>
      <c r="M14" s="266"/>
    </row>
    <row r="15" spans="1:13" s="265" customFormat="1" x14ac:dyDescent="0.25">
      <c r="A15" s="202" t="s">
        <v>344</v>
      </c>
      <c r="B15" s="198">
        <f>Y72</f>
        <v>6984</v>
      </c>
      <c r="C15" s="198">
        <f>J50</f>
        <v>7866.47</v>
      </c>
      <c r="D15" s="198">
        <f>K50</f>
        <v>7866.47</v>
      </c>
      <c r="E15" s="197">
        <f>B163*1000</f>
        <v>7500</v>
      </c>
      <c r="F15" s="198">
        <f>B113*1000</f>
        <v>7580</v>
      </c>
      <c r="G15" s="266"/>
      <c r="H15" s="266"/>
      <c r="I15" s="266"/>
      <c r="J15" s="266"/>
      <c r="K15" s="266"/>
      <c r="L15" s="266"/>
      <c r="M15" s="266"/>
    </row>
    <row r="16" spans="1:13" s="265" customFormat="1" x14ac:dyDescent="0.25">
      <c r="A16" s="208" t="s">
        <v>1030</v>
      </c>
      <c r="B16" s="199">
        <f>B17+B21+B24</f>
        <v>49068</v>
      </c>
      <c r="C16" s="199">
        <f>C17+C21+C29+C24</f>
        <v>50791.000230000122</v>
      </c>
      <c r="D16" s="199">
        <f>D17+D21+D29+D24</f>
        <v>50853.436740000128</v>
      </c>
      <c r="E16" s="199">
        <f>(B170+B176)*1000</f>
        <v>49000</v>
      </c>
      <c r="F16" s="199">
        <f>(B120+B126)*1000</f>
        <v>50370.000000000007</v>
      </c>
      <c r="G16" s="266"/>
      <c r="H16" s="266"/>
      <c r="I16" s="266"/>
      <c r="J16" s="266"/>
      <c r="K16" s="266"/>
      <c r="L16" s="266"/>
      <c r="M16" s="266"/>
    </row>
    <row r="17" spans="1:13" s="265" customFormat="1" x14ac:dyDescent="0.25">
      <c r="A17" s="202" t="s">
        <v>339</v>
      </c>
      <c r="B17" s="198">
        <f>Y73</f>
        <v>19094</v>
      </c>
      <c r="C17" s="198">
        <f>J49+J55</f>
        <v>19894.72278</v>
      </c>
      <c r="D17" s="198">
        <f>K49+K55</f>
        <v>19901.102780000001</v>
      </c>
      <c r="E17" s="197">
        <f>B176*1000</f>
        <v>18800</v>
      </c>
      <c r="F17" s="198">
        <f>B126*1000</f>
        <v>19370</v>
      </c>
      <c r="G17" s="266"/>
      <c r="H17" s="266"/>
      <c r="I17" s="266"/>
      <c r="J17" s="266"/>
      <c r="K17" s="266"/>
      <c r="L17" s="266"/>
      <c r="M17" s="266"/>
    </row>
    <row r="18" spans="1:13" s="265" customFormat="1" ht="15" customHeight="1" x14ac:dyDescent="0.25">
      <c r="A18" s="205" t="s">
        <v>1028</v>
      </c>
      <c r="B18" s="197" t="s">
        <v>304</v>
      </c>
      <c r="C18" s="197">
        <f>J47</f>
        <v>15268.88</v>
      </c>
      <c r="D18" s="197">
        <f>K47</f>
        <v>15275.259999999998</v>
      </c>
      <c r="E18" s="197" t="s">
        <v>304</v>
      </c>
      <c r="F18" s="197" t="s">
        <v>304</v>
      </c>
      <c r="G18" s="266"/>
      <c r="H18" s="266"/>
      <c r="I18" s="266"/>
      <c r="J18" s="266"/>
      <c r="K18" s="266"/>
      <c r="L18" s="266"/>
      <c r="M18" s="266"/>
    </row>
    <row r="19" spans="1:13" s="265" customFormat="1" ht="30" x14ac:dyDescent="0.25">
      <c r="A19" s="205" t="s">
        <v>1033</v>
      </c>
      <c r="B19" s="197" t="s">
        <v>304</v>
      </c>
      <c r="C19" s="197" t="s">
        <v>304</v>
      </c>
      <c r="D19" s="197" t="s">
        <v>304</v>
      </c>
      <c r="E19" s="197" t="s">
        <v>304</v>
      </c>
      <c r="F19" s="197" t="s">
        <v>304</v>
      </c>
      <c r="G19" s="266"/>
      <c r="H19" s="266"/>
      <c r="I19" s="266"/>
      <c r="J19" s="266"/>
      <c r="K19" s="266"/>
      <c r="L19" s="266"/>
      <c r="M19" s="266"/>
    </row>
    <row r="20" spans="1:13" s="265" customFormat="1" x14ac:dyDescent="0.25">
      <c r="A20" s="205" t="s">
        <v>396</v>
      </c>
      <c r="B20" s="197" t="s">
        <v>304</v>
      </c>
      <c r="C20" s="197">
        <f>J48</f>
        <v>2516.9</v>
      </c>
      <c r="D20" s="197">
        <f>K48</f>
        <v>2516.9</v>
      </c>
      <c r="E20" s="197" t="s">
        <v>304</v>
      </c>
      <c r="F20" s="197" t="s">
        <v>304</v>
      </c>
      <c r="G20" s="266"/>
      <c r="H20" s="266"/>
      <c r="I20" s="266"/>
      <c r="J20" s="266"/>
      <c r="K20" s="266"/>
      <c r="L20" s="266"/>
      <c r="M20" s="266"/>
    </row>
    <row r="21" spans="1:13" s="265" customFormat="1" x14ac:dyDescent="0.25">
      <c r="A21" s="205" t="s">
        <v>46</v>
      </c>
      <c r="B21" s="197">
        <f>Y74</f>
        <v>22958</v>
      </c>
      <c r="C21" s="197">
        <f>J56</f>
        <v>22996.600349999993</v>
      </c>
      <c r="D21" s="197">
        <f>K56+K54</f>
        <v>23008.110849999994</v>
      </c>
      <c r="E21" s="197">
        <f>B171*1000</f>
        <v>22600</v>
      </c>
      <c r="F21" s="197">
        <f>B121*1000</f>
        <v>23000</v>
      </c>
      <c r="G21" s="266"/>
      <c r="H21" s="266"/>
      <c r="I21" s="266"/>
      <c r="J21" s="266"/>
      <c r="K21" s="266"/>
      <c r="L21" s="266"/>
      <c r="M21" s="266"/>
    </row>
    <row r="22" spans="1:13" s="265" customFormat="1" x14ac:dyDescent="0.25">
      <c r="A22" s="205" t="s">
        <v>1032</v>
      </c>
      <c r="B22" s="197" t="s">
        <v>304</v>
      </c>
      <c r="C22" s="197" t="s">
        <v>304</v>
      </c>
      <c r="D22" s="197" t="s">
        <v>304</v>
      </c>
      <c r="E22" s="197">
        <f>B172*1000</f>
        <v>22600</v>
      </c>
      <c r="F22" s="197">
        <f>B122*1000</f>
        <v>23000</v>
      </c>
      <c r="G22" s="266"/>
      <c r="H22" s="266"/>
      <c r="I22" s="266"/>
      <c r="J22" s="266"/>
      <c r="K22" s="266"/>
      <c r="L22" s="266"/>
      <c r="M22" s="266"/>
    </row>
    <row r="23" spans="1:13" s="265" customFormat="1" x14ac:dyDescent="0.25">
      <c r="A23" s="205" t="s">
        <v>1031</v>
      </c>
      <c r="B23" s="197" t="s">
        <v>304</v>
      </c>
      <c r="C23" s="197" t="s">
        <v>304</v>
      </c>
      <c r="D23" s="197" t="s">
        <v>304</v>
      </c>
      <c r="E23" s="197">
        <f>B173*1000</f>
        <v>0</v>
      </c>
      <c r="F23" s="197">
        <f>B123*1000</f>
        <v>0</v>
      </c>
      <c r="G23" s="266"/>
      <c r="H23" s="266"/>
      <c r="I23" s="266"/>
      <c r="J23" s="266"/>
      <c r="K23" s="266"/>
      <c r="L23" s="266"/>
      <c r="M23" s="266"/>
    </row>
    <row r="24" spans="1:13" s="265" customFormat="1" x14ac:dyDescent="0.25">
      <c r="A24" s="205" t="s">
        <v>2</v>
      </c>
      <c r="B24" s="197">
        <f>B25+B26</f>
        <v>7016</v>
      </c>
      <c r="C24" s="197">
        <f>C25+C26</f>
        <v>6948.1276900001285</v>
      </c>
      <c r="D24" s="197">
        <f>D25+D26</f>
        <v>6955.1507000001302</v>
      </c>
      <c r="E24" s="197">
        <f>B174*1000</f>
        <v>6600</v>
      </c>
      <c r="F24" s="197">
        <f>B124*1000</f>
        <v>6950</v>
      </c>
      <c r="G24" s="266"/>
      <c r="H24" s="266"/>
      <c r="I24" s="266"/>
      <c r="J24" s="266"/>
      <c r="K24" s="266"/>
      <c r="L24" s="266"/>
      <c r="M24" s="266"/>
    </row>
    <row r="25" spans="1:13" s="265" customFormat="1" x14ac:dyDescent="0.25">
      <c r="A25" s="205" t="s">
        <v>1048</v>
      </c>
      <c r="B25" s="197">
        <f>Y75</f>
        <v>4766</v>
      </c>
      <c r="C25" s="197">
        <f>J57</f>
        <v>4648.6001900001284</v>
      </c>
      <c r="D25" s="197">
        <f>K57</f>
        <v>4655.6232000001301</v>
      </c>
      <c r="E25" s="197" t="s">
        <v>304</v>
      </c>
      <c r="F25" s="197" t="s">
        <v>304</v>
      </c>
      <c r="G25" s="266"/>
      <c r="H25" s="266"/>
      <c r="I25" s="266"/>
      <c r="J25" s="266"/>
      <c r="K25" s="266"/>
      <c r="L25" s="266"/>
      <c r="M25" s="266"/>
    </row>
    <row r="26" spans="1:13" s="265" customFormat="1" x14ac:dyDescent="0.25">
      <c r="A26" s="205" t="s">
        <v>1049</v>
      </c>
      <c r="B26" s="197">
        <f>Y76</f>
        <v>2250</v>
      </c>
      <c r="C26" s="197">
        <f>J58</f>
        <v>2299.5275000000001</v>
      </c>
      <c r="D26" s="197">
        <f>K58</f>
        <v>2299.5275000000001</v>
      </c>
      <c r="E26" s="197" t="s">
        <v>304</v>
      </c>
      <c r="F26" s="197" t="s">
        <v>304</v>
      </c>
      <c r="G26" s="266"/>
      <c r="H26" s="266"/>
      <c r="I26" s="266"/>
      <c r="J26" s="266"/>
      <c r="K26" s="266"/>
      <c r="L26" s="266"/>
      <c r="M26" s="266"/>
    </row>
    <row r="27" spans="1:13" s="265" customFormat="1" x14ac:dyDescent="0.25">
      <c r="A27" s="205" t="s">
        <v>49</v>
      </c>
      <c r="B27" s="197" t="s">
        <v>304</v>
      </c>
      <c r="C27" s="197"/>
      <c r="D27" s="197"/>
      <c r="E27" s="197" t="s">
        <v>304</v>
      </c>
      <c r="F27" s="197" t="s">
        <v>304</v>
      </c>
      <c r="G27" s="266"/>
      <c r="H27" s="266"/>
      <c r="I27" s="266"/>
      <c r="J27" s="266"/>
      <c r="K27" s="266"/>
      <c r="L27" s="266"/>
      <c r="M27" s="266"/>
    </row>
    <row r="28" spans="1:13" s="265" customFormat="1" ht="30" x14ac:dyDescent="0.25">
      <c r="A28" s="205" t="s">
        <v>1079</v>
      </c>
      <c r="B28" s="197" t="s">
        <v>304</v>
      </c>
      <c r="C28" s="197"/>
      <c r="D28" s="197"/>
      <c r="E28" s="197" t="s">
        <v>304</v>
      </c>
      <c r="F28" s="197" t="s">
        <v>304</v>
      </c>
      <c r="G28" s="266"/>
      <c r="H28" s="266"/>
      <c r="I28" s="266"/>
      <c r="J28" s="266"/>
      <c r="K28" s="266"/>
      <c r="L28" s="266"/>
      <c r="M28" s="266"/>
    </row>
    <row r="29" spans="1:13" s="265" customFormat="1" x14ac:dyDescent="0.25">
      <c r="A29" s="205" t="s">
        <v>1066</v>
      </c>
      <c r="B29" s="197" t="s">
        <v>304</v>
      </c>
      <c r="C29" s="197">
        <f>J59</f>
        <v>951.54941000000008</v>
      </c>
      <c r="D29" s="197">
        <f>K59</f>
        <v>989.07240999999999</v>
      </c>
      <c r="E29" s="197">
        <f>E30</f>
        <v>900</v>
      </c>
      <c r="F29" s="197">
        <f>F30</f>
        <v>940</v>
      </c>
      <c r="G29" s="266"/>
      <c r="H29" s="266"/>
      <c r="I29" s="266"/>
      <c r="J29" s="266"/>
      <c r="K29" s="266"/>
      <c r="L29" s="266"/>
      <c r="M29" s="266"/>
    </row>
    <row r="30" spans="1:13" s="265" customFormat="1" x14ac:dyDescent="0.25">
      <c r="A30" s="209" t="s">
        <v>1067</v>
      </c>
      <c r="B30" s="197" t="s">
        <v>304</v>
      </c>
      <c r="C30" s="197" t="s">
        <v>304</v>
      </c>
      <c r="D30" s="197" t="s">
        <v>304</v>
      </c>
      <c r="E30" s="197">
        <f>B175*1000</f>
        <v>900</v>
      </c>
      <c r="F30" s="197">
        <f>B125*1000</f>
        <v>940</v>
      </c>
      <c r="G30" s="273"/>
      <c r="I30" s="273"/>
      <c r="J30" s="273"/>
      <c r="K30" s="273"/>
    </row>
    <row r="31" spans="1:13" s="265" customFormat="1" x14ac:dyDescent="0.25">
      <c r="A31" s="209" t="s">
        <v>1068</v>
      </c>
      <c r="B31" s="197" t="s">
        <v>304</v>
      </c>
      <c r="C31" s="197" t="s">
        <v>304</v>
      </c>
      <c r="D31" s="197" t="s">
        <v>304</v>
      </c>
      <c r="E31" s="197" t="s">
        <v>304</v>
      </c>
      <c r="F31" s="197" t="s">
        <v>304</v>
      </c>
      <c r="G31" s="273"/>
      <c r="I31" s="273"/>
      <c r="J31" s="273"/>
      <c r="K31" s="273"/>
    </row>
    <row r="32" spans="1:13" s="265" customFormat="1" x14ac:dyDescent="0.25">
      <c r="A32" s="209" t="s">
        <v>1069</v>
      </c>
      <c r="B32" s="197" t="s">
        <v>304</v>
      </c>
      <c r="C32" s="197" t="s">
        <v>304</v>
      </c>
      <c r="D32" s="197" t="s">
        <v>304</v>
      </c>
      <c r="E32" s="197" t="s">
        <v>304</v>
      </c>
      <c r="F32" s="197" t="s">
        <v>304</v>
      </c>
      <c r="G32" s="273"/>
      <c r="I32" s="273"/>
      <c r="J32" s="273"/>
      <c r="K32" s="273"/>
    </row>
    <row r="33" spans="1:17" s="265" customFormat="1" x14ac:dyDescent="0.25">
      <c r="A33" s="209" t="s">
        <v>1070</v>
      </c>
      <c r="B33" s="197" t="s">
        <v>304</v>
      </c>
      <c r="C33" s="197" t="s">
        <v>304</v>
      </c>
      <c r="D33" s="197" t="s">
        <v>304</v>
      </c>
      <c r="E33" s="197" t="s">
        <v>304</v>
      </c>
      <c r="F33" s="197" t="s">
        <v>304</v>
      </c>
      <c r="G33" s="273"/>
      <c r="I33" s="273"/>
      <c r="J33" s="273"/>
      <c r="K33" s="273"/>
    </row>
    <row r="34" spans="1:17" s="265" customFormat="1" x14ac:dyDescent="0.25">
      <c r="A34" s="210" t="s">
        <v>1047</v>
      </c>
      <c r="B34" s="454" t="s">
        <v>304</v>
      </c>
      <c r="C34" s="200">
        <f>J60</f>
        <v>7223.0362999999979</v>
      </c>
      <c r="D34" s="200">
        <f>K60</f>
        <v>7218.6427999999987</v>
      </c>
      <c r="E34" s="200" t="s">
        <v>304</v>
      </c>
      <c r="F34" s="200" t="s">
        <v>304</v>
      </c>
      <c r="G34" s="273"/>
      <c r="I34" s="273"/>
      <c r="J34" s="273"/>
      <c r="K34" s="273"/>
    </row>
    <row r="35" spans="1:17" s="265" customFormat="1" x14ac:dyDescent="0.25">
      <c r="A35" s="205" t="s">
        <v>30</v>
      </c>
      <c r="B35" s="197">
        <f>B16+B5</f>
        <v>105838</v>
      </c>
      <c r="C35" s="197">
        <f>C16+C5+C34</f>
        <v>108030.00653000012</v>
      </c>
      <c r="D35" s="197">
        <f>D16+D5+D34</f>
        <v>107928.42954000013</v>
      </c>
      <c r="E35" s="197">
        <f>B179*1000</f>
        <v>99600</v>
      </c>
      <c r="F35" s="197">
        <f>B129*1000</f>
        <v>101100</v>
      </c>
      <c r="G35" s="273"/>
      <c r="H35" s="273"/>
      <c r="I35" s="273"/>
      <c r="J35" s="273"/>
      <c r="K35" s="273"/>
    </row>
    <row r="36" spans="1:17" s="265" customFormat="1" x14ac:dyDescent="0.25"/>
    <row r="37" spans="1:17" s="265" customFormat="1" x14ac:dyDescent="0.25"/>
    <row r="38" spans="1:17" s="265" customFormat="1" x14ac:dyDescent="0.25"/>
    <row r="39" spans="1:17" s="110" customFormat="1" ht="15.75" thickBot="1" x14ac:dyDescent="0.3"/>
    <row r="40" spans="1:17" ht="15.75" thickTop="1" x14ac:dyDescent="0.25">
      <c r="J40" t="s">
        <v>998</v>
      </c>
    </row>
    <row r="41" spans="1:17" x14ac:dyDescent="0.25">
      <c r="J41" t="s">
        <v>999</v>
      </c>
      <c r="L41">
        <v>42313</v>
      </c>
      <c r="N41" s="67" t="s">
        <v>1286</v>
      </c>
    </row>
    <row r="42" spans="1:17" x14ac:dyDescent="0.25">
      <c r="N42" s="544" t="s">
        <v>1285</v>
      </c>
      <c r="O42" s="545"/>
      <c r="P42" s="545"/>
      <c r="Q42" s="545"/>
    </row>
    <row r="43" spans="1:17" x14ac:dyDescent="0.25">
      <c r="I43" t="s">
        <v>1000</v>
      </c>
      <c r="N43" s="545"/>
      <c r="O43" s="545"/>
      <c r="P43" s="545"/>
      <c r="Q43" s="545"/>
    </row>
    <row r="44" spans="1:17" x14ac:dyDescent="0.25">
      <c r="N44" s="545"/>
      <c r="O44" s="545"/>
      <c r="P44" s="545"/>
      <c r="Q44" s="545"/>
    </row>
    <row r="45" spans="1:17" x14ac:dyDescent="0.25">
      <c r="C45">
        <v>2006</v>
      </c>
      <c r="D45">
        <v>2007</v>
      </c>
      <c r="E45">
        <v>2008</v>
      </c>
      <c r="F45">
        <v>2009</v>
      </c>
      <c r="G45">
        <v>2010</v>
      </c>
      <c r="H45">
        <v>2011</v>
      </c>
      <c r="I45">
        <v>2012</v>
      </c>
      <c r="J45">
        <v>2013</v>
      </c>
      <c r="K45">
        <v>2014</v>
      </c>
      <c r="L45">
        <v>2015</v>
      </c>
      <c r="N45" s="545"/>
      <c r="O45" s="545"/>
      <c r="P45" s="545"/>
      <c r="Q45" s="545"/>
    </row>
    <row r="46" spans="1:17" ht="18.75" x14ac:dyDescent="0.3">
      <c r="B46" s="84" t="s">
        <v>1025</v>
      </c>
      <c r="N46" s="545"/>
      <c r="O46" s="545"/>
      <c r="P46" s="545"/>
      <c r="Q46" s="545"/>
    </row>
    <row r="47" spans="1:17" x14ac:dyDescent="0.25">
      <c r="A47" t="s">
        <v>1017</v>
      </c>
      <c r="B47" t="s">
        <v>1001</v>
      </c>
      <c r="C47">
        <v>14983.46</v>
      </c>
      <c r="D47">
        <v>14990.199999999999</v>
      </c>
      <c r="E47">
        <v>15038.32</v>
      </c>
      <c r="F47">
        <v>15038.32</v>
      </c>
      <c r="G47">
        <v>15047.529999999999</v>
      </c>
      <c r="H47">
        <v>15054.89</v>
      </c>
      <c r="I47">
        <v>15269.3</v>
      </c>
      <c r="J47">
        <v>15268.88</v>
      </c>
      <c r="K47">
        <v>15275.259999999998</v>
      </c>
      <c r="L47">
        <v>15275.259999999998</v>
      </c>
      <c r="N47" s="545"/>
      <c r="O47" s="545"/>
      <c r="P47" s="545"/>
      <c r="Q47" s="545"/>
    </row>
    <row r="48" spans="1:17" x14ac:dyDescent="0.25">
      <c r="A48" t="s">
        <v>1016</v>
      </c>
      <c r="B48" t="s">
        <v>1002</v>
      </c>
      <c r="C48">
        <v>2516.9</v>
      </c>
      <c r="D48">
        <v>2516.9</v>
      </c>
      <c r="E48">
        <v>2516.9</v>
      </c>
      <c r="F48">
        <v>2516.9</v>
      </c>
      <c r="G48">
        <v>2516.9</v>
      </c>
      <c r="H48">
        <v>2516.9</v>
      </c>
      <c r="I48">
        <v>2516.9</v>
      </c>
      <c r="J48">
        <v>2516.9</v>
      </c>
      <c r="K48">
        <v>2516.9</v>
      </c>
      <c r="L48">
        <v>3370.5</v>
      </c>
      <c r="N48" s="545"/>
      <c r="O48" s="545"/>
      <c r="P48" s="545"/>
      <c r="Q48" s="545"/>
    </row>
    <row r="49" spans="1:17" x14ac:dyDescent="0.25">
      <c r="A49" t="s">
        <v>1026</v>
      </c>
      <c r="B49" t="s">
        <v>1003</v>
      </c>
      <c r="C49">
        <v>17500.36</v>
      </c>
      <c r="D49">
        <v>17507.099999999999</v>
      </c>
      <c r="E49">
        <v>17555.22</v>
      </c>
      <c r="F49">
        <v>17555.22</v>
      </c>
      <c r="G49">
        <v>17564.43</v>
      </c>
      <c r="H49">
        <v>17571.79</v>
      </c>
      <c r="I49">
        <v>17786.2</v>
      </c>
      <c r="J49">
        <v>17785.78</v>
      </c>
      <c r="K49">
        <v>17792.16</v>
      </c>
      <c r="L49">
        <v>18645.759999999998</v>
      </c>
      <c r="N49" s="545"/>
      <c r="O49" s="545"/>
      <c r="P49" s="545"/>
      <c r="Q49" s="545"/>
    </row>
    <row r="50" spans="1:17" x14ac:dyDescent="0.25">
      <c r="A50" t="s">
        <v>462</v>
      </c>
      <c r="B50" t="s">
        <v>1</v>
      </c>
      <c r="C50">
        <v>7729.59</v>
      </c>
      <c r="D50">
        <v>7729.59</v>
      </c>
      <c r="E50">
        <v>7729.59</v>
      </c>
      <c r="F50">
        <v>7729.59</v>
      </c>
      <c r="G50">
        <v>7790.86</v>
      </c>
      <c r="H50">
        <v>7866.47</v>
      </c>
      <c r="I50">
        <v>7866.47</v>
      </c>
      <c r="J50">
        <v>7866.47</v>
      </c>
      <c r="K50">
        <v>7866.47</v>
      </c>
      <c r="L50">
        <v>7866.47</v>
      </c>
      <c r="N50" s="545"/>
      <c r="O50" s="545"/>
      <c r="P50" s="545"/>
      <c r="Q50" s="545"/>
    </row>
    <row r="51" spans="1:17" x14ac:dyDescent="0.25">
      <c r="A51" t="s">
        <v>1027</v>
      </c>
      <c r="B51" t="s">
        <v>1004</v>
      </c>
      <c r="C51">
        <v>11962.84</v>
      </c>
      <c r="D51">
        <v>11895.23</v>
      </c>
      <c r="E51">
        <v>11897.57</v>
      </c>
      <c r="F51">
        <v>11897.57</v>
      </c>
      <c r="G51">
        <v>11918.55</v>
      </c>
      <c r="H51">
        <v>12158.55</v>
      </c>
      <c r="I51">
        <v>11624.21</v>
      </c>
      <c r="J51">
        <v>11641.67</v>
      </c>
      <c r="K51">
        <v>11482.28</v>
      </c>
      <c r="L51">
        <v>11482.28</v>
      </c>
      <c r="N51" s="545"/>
      <c r="O51" s="545"/>
      <c r="P51" s="545"/>
      <c r="Q51" s="545"/>
    </row>
    <row r="52" spans="1:17" x14ac:dyDescent="0.25">
      <c r="A52" t="s">
        <v>1278</v>
      </c>
      <c r="B52" t="s">
        <v>1005</v>
      </c>
      <c r="C52">
        <v>9351.14</v>
      </c>
      <c r="D52">
        <v>7572</v>
      </c>
      <c r="E52">
        <v>7192</v>
      </c>
      <c r="F52">
        <v>6025.3799999999992</v>
      </c>
      <c r="G52">
        <v>5149.04</v>
      </c>
      <c r="H52">
        <v>3720.9300000000003</v>
      </c>
      <c r="I52">
        <v>3432.33</v>
      </c>
      <c r="J52">
        <v>3308.8199999999997</v>
      </c>
      <c r="K52">
        <v>3308.59</v>
      </c>
      <c r="L52">
        <v>2784.34</v>
      </c>
    </row>
    <row r="53" spans="1:17" x14ac:dyDescent="0.25">
      <c r="A53" t="s">
        <v>220</v>
      </c>
      <c r="B53" t="s">
        <v>1013</v>
      </c>
      <c r="C53">
        <v>16683.2</v>
      </c>
      <c r="D53">
        <v>22385.33</v>
      </c>
      <c r="E53">
        <v>23100.120000000003</v>
      </c>
      <c r="F53">
        <v>24495.87</v>
      </c>
      <c r="G53">
        <v>27138.94</v>
      </c>
      <c r="H53">
        <v>27163.75</v>
      </c>
      <c r="I53">
        <v>27199.01</v>
      </c>
      <c r="J53">
        <v>27199.01</v>
      </c>
      <c r="K53">
        <v>27199.01</v>
      </c>
      <c r="L53">
        <v>27199.01</v>
      </c>
    </row>
    <row r="54" spans="1:17" x14ac:dyDescent="0.25">
      <c r="A54" t="s">
        <v>1019</v>
      </c>
      <c r="B54" t="s">
        <v>1006</v>
      </c>
      <c r="C54" t="s">
        <v>304</v>
      </c>
      <c r="D54" t="s">
        <v>304</v>
      </c>
      <c r="E54" t="s">
        <v>304</v>
      </c>
      <c r="F54" t="s">
        <v>304</v>
      </c>
      <c r="G54" t="s">
        <v>304</v>
      </c>
      <c r="H54" t="s">
        <v>304</v>
      </c>
      <c r="I54" t="s">
        <v>304</v>
      </c>
      <c r="J54" t="s">
        <v>304</v>
      </c>
      <c r="K54">
        <v>11.5</v>
      </c>
      <c r="L54">
        <v>11.5</v>
      </c>
    </row>
    <row r="55" spans="1:17" x14ac:dyDescent="0.25">
      <c r="A55" t="s">
        <v>1018</v>
      </c>
      <c r="B55" t="s">
        <v>1014</v>
      </c>
      <c r="C55">
        <v>1796.6145499999998</v>
      </c>
      <c r="D55">
        <v>1871.4925499999999</v>
      </c>
      <c r="E55">
        <v>1981.1275499999997</v>
      </c>
      <c r="F55">
        <v>2022.9100500000002</v>
      </c>
      <c r="G55">
        <v>2036.9373800000001</v>
      </c>
      <c r="H55">
        <v>2042.3991799999999</v>
      </c>
      <c r="I55">
        <v>2042.7641799999999</v>
      </c>
      <c r="J55">
        <v>2108.9427800000003</v>
      </c>
      <c r="K55">
        <v>2108.9427800000003</v>
      </c>
      <c r="L55">
        <v>2109.2677800000001</v>
      </c>
    </row>
    <row r="56" spans="1:17" x14ac:dyDescent="0.25">
      <c r="A56" t="s">
        <v>46</v>
      </c>
      <c r="B56" t="s">
        <v>1007</v>
      </c>
      <c r="C56">
        <v>11420.231</v>
      </c>
      <c r="D56">
        <v>13667.821</v>
      </c>
      <c r="E56">
        <v>16117.987999999998</v>
      </c>
      <c r="F56">
        <v>18869.003000000001</v>
      </c>
      <c r="G56">
        <v>19715.314750000001</v>
      </c>
      <c r="H56">
        <v>21174.89875</v>
      </c>
      <c r="I56">
        <v>22765.853349999998</v>
      </c>
      <c r="J56">
        <v>22996.600349999993</v>
      </c>
      <c r="K56">
        <v>22996.610849999994</v>
      </c>
      <c r="L56">
        <v>23002.610849999994</v>
      </c>
    </row>
    <row r="57" spans="1:17" x14ac:dyDescent="0.25">
      <c r="A57" t="s">
        <v>1020</v>
      </c>
      <c r="B57" t="s">
        <v>1008</v>
      </c>
      <c r="C57">
        <v>125.48101000000065</v>
      </c>
      <c r="D57">
        <v>636.92814999999985</v>
      </c>
      <c r="E57">
        <v>3352.5526900001041</v>
      </c>
      <c r="F57">
        <v>3398.0961200001029</v>
      </c>
      <c r="G57">
        <v>3838.4486700001239</v>
      </c>
      <c r="H57">
        <v>4259.3511400001616</v>
      </c>
      <c r="I57">
        <v>4559.5296800001552</v>
      </c>
      <c r="J57">
        <v>4648.6001900001284</v>
      </c>
      <c r="K57">
        <v>4655.6232000001301</v>
      </c>
      <c r="L57">
        <v>4673.5015400001303</v>
      </c>
    </row>
    <row r="58" spans="1:17" x14ac:dyDescent="0.25">
      <c r="A58" t="s">
        <v>2</v>
      </c>
      <c r="B58" t="s">
        <v>1009</v>
      </c>
      <c r="C58">
        <v>11.02</v>
      </c>
      <c r="D58">
        <v>11.02</v>
      </c>
      <c r="E58">
        <v>60.92</v>
      </c>
      <c r="F58">
        <v>232.22</v>
      </c>
      <c r="G58">
        <v>532.02</v>
      </c>
      <c r="H58">
        <v>998.62</v>
      </c>
      <c r="I58">
        <v>1950.02</v>
      </c>
      <c r="J58">
        <v>2299.5275000000001</v>
      </c>
      <c r="K58">
        <v>2299.5275000000001</v>
      </c>
      <c r="L58">
        <v>2299.5275000000001</v>
      </c>
    </row>
    <row r="59" spans="1:17" x14ac:dyDescent="0.25">
      <c r="A59" t="s">
        <v>1021</v>
      </c>
      <c r="B59" t="s">
        <v>1010</v>
      </c>
      <c r="C59">
        <v>574.14150000000006</v>
      </c>
      <c r="D59">
        <v>588.16691000000003</v>
      </c>
      <c r="E59">
        <v>634.57191</v>
      </c>
      <c r="F59">
        <v>782.12290999999993</v>
      </c>
      <c r="G59">
        <v>821.13190999999995</v>
      </c>
      <c r="H59">
        <v>887.06791000000021</v>
      </c>
      <c r="I59">
        <v>975.40941000000021</v>
      </c>
      <c r="J59">
        <v>951.54941000000008</v>
      </c>
      <c r="K59">
        <v>989.07240999999999</v>
      </c>
      <c r="L59">
        <v>989.07240999999999</v>
      </c>
    </row>
    <row r="60" spans="1:17" ht="30" x14ac:dyDescent="0.25">
      <c r="A60" s="49" t="s">
        <v>1024</v>
      </c>
      <c r="B60" t="s">
        <v>1011</v>
      </c>
      <c r="C60">
        <v>6462.7766999999994</v>
      </c>
      <c r="D60">
        <v>6617.3066999999992</v>
      </c>
      <c r="E60">
        <v>6870.2876999999989</v>
      </c>
      <c r="F60">
        <v>7076.7895999999982</v>
      </c>
      <c r="G60">
        <v>7240.0357999999969</v>
      </c>
      <c r="H60">
        <v>7317.6472999999978</v>
      </c>
      <c r="I60">
        <v>7280.7038000000002</v>
      </c>
      <c r="J60">
        <v>7223.0362999999979</v>
      </c>
      <c r="K60">
        <v>7218.6427999999987</v>
      </c>
      <c r="L60">
        <v>7218.7427999999991</v>
      </c>
    </row>
    <row r="61" spans="1:17" x14ac:dyDescent="0.25">
      <c r="B61" t="s">
        <v>299</v>
      </c>
      <c r="C61">
        <v>83617.39476000001</v>
      </c>
      <c r="D61">
        <v>90481.985310000004</v>
      </c>
      <c r="E61">
        <v>96491.947850000099</v>
      </c>
      <c r="F61">
        <v>100084.77168000012</v>
      </c>
      <c r="G61">
        <v>103745.70851000013</v>
      </c>
      <c r="H61">
        <v>105161.47428000014</v>
      </c>
      <c r="I61">
        <v>107482.50042000016</v>
      </c>
      <c r="J61">
        <v>108030.00653000012</v>
      </c>
      <c r="K61">
        <v>107928.42954000011</v>
      </c>
      <c r="L61">
        <v>108282.0828800001</v>
      </c>
    </row>
    <row r="62" spans="1:17" x14ac:dyDescent="0.25">
      <c r="B62" t="s">
        <v>1022</v>
      </c>
      <c r="J62">
        <f>SUM(J49:J60)</f>
        <v>108030.00653000012</v>
      </c>
    </row>
    <row r="63" spans="1:17" x14ac:dyDescent="0.25">
      <c r="B63" t="s">
        <v>1023</v>
      </c>
    </row>
    <row r="64" spans="1:17" x14ac:dyDescent="0.25">
      <c r="B64" t="s">
        <v>1012</v>
      </c>
    </row>
    <row r="65" spans="1:27" x14ac:dyDescent="0.25">
      <c r="B65" t="s">
        <v>1015</v>
      </c>
    </row>
    <row r="67" spans="1:27" x14ac:dyDescent="0.25">
      <c r="A67" s="450" t="s">
        <v>1276</v>
      </c>
    </row>
    <row r="69" spans="1:27" ht="15.75" x14ac:dyDescent="0.25">
      <c r="B69" s="267">
        <v>1990</v>
      </c>
      <c r="C69" s="267">
        <v>1991</v>
      </c>
      <c r="D69" s="267">
        <v>1992</v>
      </c>
      <c r="E69" s="267">
        <v>1993</v>
      </c>
      <c r="F69" s="267">
        <v>1994</v>
      </c>
      <c r="G69" s="267">
        <v>1995</v>
      </c>
      <c r="H69" s="267">
        <v>1996</v>
      </c>
      <c r="I69" s="267">
        <v>1997</v>
      </c>
      <c r="J69" s="267">
        <v>1998</v>
      </c>
      <c r="K69" s="267">
        <v>1999</v>
      </c>
      <c r="L69" s="267">
        <v>2000</v>
      </c>
      <c r="M69" s="267">
        <v>2001</v>
      </c>
      <c r="N69" s="267">
        <v>2002</v>
      </c>
      <c r="O69" s="267">
        <v>2003</v>
      </c>
      <c r="P69" s="267">
        <v>2004</v>
      </c>
      <c r="Q69" s="267">
        <v>2005</v>
      </c>
      <c r="R69" s="267">
        <v>2006</v>
      </c>
      <c r="S69" s="267">
        <v>2007</v>
      </c>
      <c r="T69" s="267">
        <v>2008</v>
      </c>
      <c r="U69" s="267">
        <v>2009</v>
      </c>
      <c r="V69" s="267">
        <v>2010</v>
      </c>
      <c r="W69" s="267">
        <v>2011</v>
      </c>
      <c r="X69" s="267">
        <v>2012</v>
      </c>
      <c r="Y69" s="267">
        <v>2013</v>
      </c>
    </row>
    <row r="70" spans="1:27" s="266" customFormat="1" x14ac:dyDescent="0.25">
      <c r="A70" s="268" t="s">
        <v>271</v>
      </c>
      <c r="B70" s="270">
        <v>42844</v>
      </c>
      <c r="C70" s="270">
        <v>43029</v>
      </c>
      <c r="D70" s="270">
        <v>43232</v>
      </c>
      <c r="E70" s="270">
        <v>43301</v>
      </c>
      <c r="F70" s="270">
        <v>44052</v>
      </c>
      <c r="G70" s="270">
        <v>45621</v>
      </c>
      <c r="H70" s="270">
        <v>46665</v>
      </c>
      <c r="I70" s="270">
        <v>48350</v>
      </c>
      <c r="J70" s="270">
        <v>49802</v>
      </c>
      <c r="K70" s="270">
        <v>51266</v>
      </c>
      <c r="L70" s="270">
        <v>53924</v>
      </c>
      <c r="M70" s="270">
        <v>55879</v>
      </c>
      <c r="N70" s="270">
        <v>60497</v>
      </c>
      <c r="O70" s="270">
        <v>68906</v>
      </c>
      <c r="P70" s="270">
        <v>69575</v>
      </c>
      <c r="Q70" s="270">
        <v>76574</v>
      </c>
      <c r="R70" s="270">
        <v>81244</v>
      </c>
      <c r="S70" s="270">
        <v>88719</v>
      </c>
      <c r="T70" s="270">
        <v>93653</v>
      </c>
      <c r="U70" s="270">
        <v>96576</v>
      </c>
      <c r="V70" s="270">
        <v>101788</v>
      </c>
      <c r="W70" s="270">
        <v>102806</v>
      </c>
      <c r="X70" s="270">
        <v>105171</v>
      </c>
      <c r="Y70" s="270">
        <v>105838</v>
      </c>
      <c r="Z70" s="452"/>
      <c r="AA70" s="453"/>
    </row>
    <row r="71" spans="1:27" s="266" customFormat="1" x14ac:dyDescent="0.25">
      <c r="A71" s="269" t="s">
        <v>272</v>
      </c>
      <c r="B71" s="271">
        <v>20209</v>
      </c>
      <c r="C71" s="271">
        <v>20295</v>
      </c>
      <c r="D71" s="271">
        <v>20380</v>
      </c>
      <c r="E71" s="271">
        <v>20447</v>
      </c>
      <c r="F71" s="271">
        <v>21055</v>
      </c>
      <c r="G71" s="271">
        <v>21943</v>
      </c>
      <c r="H71" s="271">
        <v>22732</v>
      </c>
      <c r="I71" s="271">
        <v>24191</v>
      </c>
      <c r="J71" s="271">
        <v>25243</v>
      </c>
      <c r="K71" s="271">
        <v>25644</v>
      </c>
      <c r="L71" s="271">
        <v>26243</v>
      </c>
      <c r="M71" s="271">
        <v>26915</v>
      </c>
      <c r="N71" s="271">
        <v>29941</v>
      </c>
      <c r="O71" s="271">
        <v>37310</v>
      </c>
      <c r="P71" s="271">
        <v>35477</v>
      </c>
      <c r="Q71" s="271">
        <v>40799</v>
      </c>
      <c r="R71" s="271">
        <v>43659</v>
      </c>
      <c r="S71" s="271">
        <v>47412</v>
      </c>
      <c r="T71" s="271">
        <v>47832</v>
      </c>
      <c r="U71" s="271">
        <v>47760</v>
      </c>
      <c r="V71" s="271">
        <v>50457</v>
      </c>
      <c r="W71" s="271">
        <v>49786</v>
      </c>
      <c r="X71" s="271">
        <v>49736</v>
      </c>
      <c r="Y71" s="271">
        <v>49786</v>
      </c>
      <c r="Z71" s="452"/>
      <c r="AA71" s="453"/>
    </row>
    <row r="72" spans="1:27" s="266" customFormat="1" x14ac:dyDescent="0.25">
      <c r="A72" s="269" t="s">
        <v>1</v>
      </c>
      <c r="B72" s="271">
        <v>6973</v>
      </c>
      <c r="C72" s="271">
        <v>6987</v>
      </c>
      <c r="D72" s="271">
        <v>7020</v>
      </c>
      <c r="E72" s="271">
        <v>7020</v>
      </c>
      <c r="F72" s="271">
        <v>7020</v>
      </c>
      <c r="G72" s="271">
        <v>7068</v>
      </c>
      <c r="H72" s="271">
        <v>7090</v>
      </c>
      <c r="I72" s="271">
        <v>7250</v>
      </c>
      <c r="J72" s="271">
        <v>7300</v>
      </c>
      <c r="K72" s="271">
        <v>7354</v>
      </c>
      <c r="L72" s="271">
        <v>7503</v>
      </c>
      <c r="M72" s="271">
        <v>7519</v>
      </c>
      <c r="N72" s="271">
        <v>7577</v>
      </c>
      <c r="O72" s="271">
        <v>7581</v>
      </c>
      <c r="P72" s="271">
        <v>7577</v>
      </c>
      <c r="Q72" s="271">
        <v>7577</v>
      </c>
      <c r="R72" s="271">
        <v>7365</v>
      </c>
      <c r="S72" s="271">
        <v>7365</v>
      </c>
      <c r="T72" s="271">
        <v>7365</v>
      </c>
      <c r="U72" s="271">
        <v>7365</v>
      </c>
      <c r="V72" s="271">
        <v>7450</v>
      </c>
      <c r="W72" s="271">
        <v>7450</v>
      </c>
      <c r="X72" s="271">
        <v>7450</v>
      </c>
      <c r="Y72" s="271">
        <v>6984</v>
      </c>
      <c r="Z72" s="452"/>
      <c r="AA72" s="453"/>
    </row>
    <row r="73" spans="1:27" s="266" customFormat="1" x14ac:dyDescent="0.25">
      <c r="A73" s="269" t="s">
        <v>258</v>
      </c>
      <c r="B73" s="271">
        <v>15657</v>
      </c>
      <c r="C73" s="271">
        <v>15740</v>
      </c>
      <c r="D73" s="271">
        <v>15795</v>
      </c>
      <c r="E73" s="271">
        <v>15795</v>
      </c>
      <c r="F73" s="271">
        <v>15930</v>
      </c>
      <c r="G73" s="271">
        <v>16505</v>
      </c>
      <c r="H73" s="271">
        <v>16609</v>
      </c>
      <c r="I73" s="271">
        <v>16482</v>
      </c>
      <c r="J73" s="271">
        <v>16402</v>
      </c>
      <c r="K73" s="271">
        <v>16646</v>
      </c>
      <c r="L73" s="271">
        <v>17960</v>
      </c>
      <c r="M73" s="271">
        <v>18032</v>
      </c>
      <c r="N73" s="271">
        <v>18068</v>
      </c>
      <c r="O73" s="271">
        <v>18043</v>
      </c>
      <c r="P73" s="271">
        <v>18167</v>
      </c>
      <c r="Q73" s="271">
        <v>18220</v>
      </c>
      <c r="R73" s="271">
        <v>18318</v>
      </c>
      <c r="S73" s="271">
        <v>18372</v>
      </c>
      <c r="T73" s="271">
        <v>18451</v>
      </c>
      <c r="U73" s="271">
        <v>18505</v>
      </c>
      <c r="V73" s="271">
        <v>18535</v>
      </c>
      <c r="W73" s="271">
        <v>18540</v>
      </c>
      <c r="X73" s="271">
        <v>18550</v>
      </c>
      <c r="Y73" s="271">
        <v>19094</v>
      </c>
      <c r="Z73" s="452"/>
      <c r="AA73" s="453"/>
    </row>
    <row r="74" spans="1:27" s="266" customFormat="1" x14ac:dyDescent="0.25">
      <c r="A74" s="269" t="s">
        <v>46</v>
      </c>
      <c r="B74" s="271">
        <v>2</v>
      </c>
      <c r="C74" s="271">
        <v>3</v>
      </c>
      <c r="D74" s="271">
        <v>33</v>
      </c>
      <c r="E74" s="271">
        <v>34</v>
      </c>
      <c r="F74" s="271">
        <v>41</v>
      </c>
      <c r="G74" s="271">
        <v>98</v>
      </c>
      <c r="H74" s="271">
        <v>227</v>
      </c>
      <c r="I74" s="271">
        <v>420</v>
      </c>
      <c r="J74" s="271">
        <v>848</v>
      </c>
      <c r="K74" s="271">
        <v>1613</v>
      </c>
      <c r="L74" s="271">
        <v>2206</v>
      </c>
      <c r="M74" s="271">
        <v>3397</v>
      </c>
      <c r="N74" s="271">
        <v>4891</v>
      </c>
      <c r="O74" s="271">
        <v>5945</v>
      </c>
      <c r="P74" s="271">
        <v>8317</v>
      </c>
      <c r="Q74" s="271">
        <v>9918</v>
      </c>
      <c r="R74" s="271">
        <v>11722</v>
      </c>
      <c r="S74" s="271">
        <v>14820</v>
      </c>
      <c r="T74" s="271">
        <v>16555</v>
      </c>
      <c r="U74" s="271">
        <v>19176</v>
      </c>
      <c r="V74" s="271">
        <v>20693</v>
      </c>
      <c r="W74" s="271">
        <v>21529</v>
      </c>
      <c r="X74" s="271">
        <v>22789</v>
      </c>
      <c r="Y74" s="271">
        <v>22958</v>
      </c>
      <c r="Z74" s="452"/>
      <c r="AA74" s="453"/>
    </row>
    <row r="75" spans="1:27" s="266" customFormat="1" x14ac:dyDescent="0.25">
      <c r="A75" s="269" t="s">
        <v>273</v>
      </c>
      <c r="B75" s="271">
        <v>3</v>
      </c>
      <c r="C75" s="271">
        <v>4</v>
      </c>
      <c r="D75" s="271">
        <v>4</v>
      </c>
      <c r="E75" s="271">
        <v>5</v>
      </c>
      <c r="F75" s="271">
        <v>6</v>
      </c>
      <c r="G75" s="271">
        <v>7</v>
      </c>
      <c r="H75" s="271">
        <v>7</v>
      </c>
      <c r="I75" s="271">
        <v>7</v>
      </c>
      <c r="J75" s="271">
        <v>9</v>
      </c>
      <c r="K75" s="271">
        <v>9</v>
      </c>
      <c r="L75" s="271">
        <v>12</v>
      </c>
      <c r="M75" s="271">
        <v>16</v>
      </c>
      <c r="N75" s="271">
        <v>20</v>
      </c>
      <c r="O75" s="271">
        <v>27</v>
      </c>
      <c r="P75" s="271">
        <v>37</v>
      </c>
      <c r="Q75" s="271">
        <v>60</v>
      </c>
      <c r="R75" s="271">
        <v>169</v>
      </c>
      <c r="S75" s="271">
        <v>739</v>
      </c>
      <c r="T75" s="271">
        <v>3389</v>
      </c>
      <c r="U75" s="271">
        <v>3488</v>
      </c>
      <c r="V75" s="271">
        <v>3921</v>
      </c>
      <c r="W75" s="271">
        <v>4352</v>
      </c>
      <c r="X75" s="271">
        <v>4646</v>
      </c>
      <c r="Y75" s="271">
        <v>4766</v>
      </c>
      <c r="Z75" s="452"/>
      <c r="AA75" s="453"/>
    </row>
    <row r="76" spans="1:27" s="266" customFormat="1" x14ac:dyDescent="0.25">
      <c r="A76" s="269" t="s">
        <v>274</v>
      </c>
      <c r="B76" s="271">
        <v>0</v>
      </c>
      <c r="C76" s="271">
        <v>0</v>
      </c>
      <c r="D76" s="271">
        <v>0</v>
      </c>
      <c r="E76" s="271">
        <v>0</v>
      </c>
      <c r="F76" s="271">
        <v>0</v>
      </c>
      <c r="G76" s="271">
        <v>0</v>
      </c>
      <c r="H76" s="271">
        <v>0</v>
      </c>
      <c r="I76" s="271">
        <v>0</v>
      </c>
      <c r="J76" s="271">
        <v>0</v>
      </c>
      <c r="K76" s="271">
        <v>0</v>
      </c>
      <c r="L76" s="271">
        <v>0</v>
      </c>
      <c r="M76" s="271">
        <v>0</v>
      </c>
      <c r="N76" s="271">
        <v>0</v>
      </c>
      <c r="O76" s="271">
        <v>0</v>
      </c>
      <c r="P76" s="271">
        <v>0</v>
      </c>
      <c r="Q76" s="271">
        <v>0</v>
      </c>
      <c r="R76" s="271">
        <v>11</v>
      </c>
      <c r="S76" s="271">
        <v>11</v>
      </c>
      <c r="T76" s="271">
        <v>61</v>
      </c>
      <c r="U76" s="271">
        <v>282</v>
      </c>
      <c r="V76" s="271">
        <v>732</v>
      </c>
      <c r="W76" s="271">
        <v>1149</v>
      </c>
      <c r="X76" s="271">
        <v>2000</v>
      </c>
      <c r="Y76" s="271">
        <v>2250</v>
      </c>
      <c r="Z76" s="452"/>
      <c r="AA76" s="453"/>
    </row>
    <row r="77" spans="1:27" s="266" customFormat="1" x14ac:dyDescent="0.25">
      <c r="A77" s="269" t="s">
        <v>275</v>
      </c>
      <c r="B77" s="271">
        <v>0</v>
      </c>
      <c r="C77" s="271">
        <v>0</v>
      </c>
      <c r="D77" s="271">
        <v>0</v>
      </c>
      <c r="E77" s="271">
        <v>0</v>
      </c>
      <c r="F77" s="271">
        <v>0</v>
      </c>
      <c r="G77" s="271">
        <v>0</v>
      </c>
      <c r="H77" s="271">
        <v>0</v>
      </c>
      <c r="I77" s="271">
        <v>0</v>
      </c>
      <c r="J77" s="271">
        <v>0</v>
      </c>
      <c r="K77" s="271">
        <v>0</v>
      </c>
      <c r="L77" s="271">
        <v>0</v>
      </c>
      <c r="M77" s="271">
        <v>0</v>
      </c>
      <c r="N77" s="271">
        <v>0</v>
      </c>
      <c r="O77" s="271">
        <v>0</v>
      </c>
      <c r="P77" s="271">
        <v>0</v>
      </c>
      <c r="Q77" s="271">
        <v>0</v>
      </c>
      <c r="R77" s="271">
        <v>0</v>
      </c>
      <c r="S77" s="271">
        <v>0</v>
      </c>
      <c r="T77" s="271">
        <v>0</v>
      </c>
      <c r="U77" s="271">
        <v>0</v>
      </c>
      <c r="V77" s="271">
        <v>0</v>
      </c>
      <c r="W77" s="271">
        <v>0</v>
      </c>
      <c r="X77" s="271">
        <v>0</v>
      </c>
      <c r="Y77" s="271">
        <v>0</v>
      </c>
      <c r="Z77" s="452"/>
      <c r="AA77" s="453"/>
    </row>
    <row r="78" spans="1:27" s="266" customFormat="1" x14ac:dyDescent="0.25">
      <c r="A78" s="269" t="s">
        <v>276</v>
      </c>
      <c r="B78" s="271">
        <v>0</v>
      </c>
      <c r="C78" s="271">
        <v>0</v>
      </c>
      <c r="D78" s="271">
        <v>0</v>
      </c>
      <c r="E78" s="271">
        <v>0</v>
      </c>
      <c r="F78" s="271">
        <v>0</v>
      </c>
      <c r="G78" s="271">
        <v>0</v>
      </c>
      <c r="H78" s="271">
        <v>0</v>
      </c>
      <c r="I78" s="271">
        <v>0</v>
      </c>
      <c r="J78" s="271">
        <v>0</v>
      </c>
      <c r="K78" s="271">
        <v>0</v>
      </c>
      <c r="L78" s="271">
        <v>0</v>
      </c>
      <c r="M78" s="271">
        <v>0</v>
      </c>
      <c r="N78" s="271">
        <v>0</v>
      </c>
      <c r="O78" s="271">
        <v>0</v>
      </c>
      <c r="P78" s="271">
        <v>0</v>
      </c>
      <c r="Q78" s="271">
        <v>0</v>
      </c>
      <c r="R78" s="271">
        <v>0</v>
      </c>
      <c r="S78" s="271">
        <v>0</v>
      </c>
      <c r="T78" s="271">
        <v>0</v>
      </c>
      <c r="U78" s="271">
        <v>0</v>
      </c>
      <c r="V78" s="271">
        <v>0</v>
      </c>
      <c r="W78" s="271">
        <v>0</v>
      </c>
      <c r="X78" s="271">
        <v>0</v>
      </c>
      <c r="Y78" s="271">
        <v>0</v>
      </c>
      <c r="Z78" s="452"/>
      <c r="AA78" s="453"/>
    </row>
    <row r="79" spans="1:27" s="266" customFormat="1" x14ac:dyDescent="0.25">
      <c r="A79" s="269" t="s">
        <v>277</v>
      </c>
      <c r="B79" s="271">
        <v>0</v>
      </c>
      <c r="C79" s="271">
        <v>0</v>
      </c>
      <c r="D79" s="271">
        <v>0</v>
      </c>
      <c r="E79" s="271">
        <v>0</v>
      </c>
      <c r="F79" s="271">
        <v>0</v>
      </c>
      <c r="G79" s="271">
        <v>0</v>
      </c>
      <c r="H79" s="271">
        <v>0</v>
      </c>
      <c r="I79" s="271">
        <v>0</v>
      </c>
      <c r="J79" s="271">
        <v>0</v>
      </c>
      <c r="K79" s="271">
        <v>0</v>
      </c>
      <c r="L79" s="271">
        <v>0</v>
      </c>
      <c r="M79" s="271">
        <v>0</v>
      </c>
      <c r="N79" s="271">
        <v>0</v>
      </c>
      <c r="O79" s="271">
        <v>0</v>
      </c>
      <c r="P79" s="271">
        <v>0</v>
      </c>
      <c r="Q79" s="271">
        <v>0</v>
      </c>
      <c r="R79" s="271">
        <v>0</v>
      </c>
      <c r="S79" s="271">
        <v>0</v>
      </c>
      <c r="T79" s="271">
        <v>0</v>
      </c>
      <c r="U79" s="271">
        <v>0</v>
      </c>
      <c r="V79" s="271">
        <v>0</v>
      </c>
      <c r="W79" s="271">
        <v>0</v>
      </c>
      <c r="X79" s="271">
        <v>0</v>
      </c>
      <c r="Y79" s="271">
        <v>0</v>
      </c>
      <c r="Z79" s="452"/>
      <c r="AA79" s="453"/>
    </row>
    <row r="100" spans="1:11" ht="15.75" x14ac:dyDescent="0.25">
      <c r="A100" s="458" t="s">
        <v>1164</v>
      </c>
      <c r="B100" s="458"/>
      <c r="C100" s="458"/>
      <c r="D100" s="458"/>
      <c r="E100" s="458"/>
      <c r="F100" s="458"/>
      <c r="G100" s="458"/>
      <c r="H100" s="458"/>
      <c r="I100" s="458"/>
      <c r="J100" s="458"/>
      <c r="K100" s="458"/>
    </row>
    <row r="101" spans="1:11" x14ac:dyDescent="0.25">
      <c r="A101" s="403"/>
      <c r="B101" s="403"/>
      <c r="C101" s="403"/>
      <c r="D101" s="403"/>
      <c r="E101" s="403"/>
      <c r="F101" s="403"/>
      <c r="G101" s="403"/>
      <c r="H101" s="403"/>
      <c r="I101" s="403"/>
      <c r="J101" s="403"/>
      <c r="K101" s="403"/>
    </row>
    <row r="102" spans="1:11" x14ac:dyDescent="0.25">
      <c r="A102" s="459" t="s">
        <v>1165</v>
      </c>
      <c r="B102" s="460" t="s">
        <v>1279</v>
      </c>
      <c r="C102" s="403"/>
      <c r="D102" s="403"/>
      <c r="E102" s="403"/>
      <c r="F102" s="403"/>
      <c r="G102" s="403"/>
      <c r="H102" s="403"/>
      <c r="I102" s="403"/>
      <c r="J102" s="403"/>
      <c r="K102" s="403"/>
    </row>
    <row r="103" spans="1:11" x14ac:dyDescent="0.25">
      <c r="A103" s="459" t="s">
        <v>1167</v>
      </c>
      <c r="B103" s="460">
        <v>94</v>
      </c>
      <c r="C103" s="403"/>
      <c r="D103" s="403"/>
      <c r="E103" s="403"/>
      <c r="F103" s="403"/>
      <c r="G103" s="403"/>
      <c r="H103" s="403"/>
      <c r="I103" s="403"/>
      <c r="J103" s="403"/>
      <c r="K103" s="403"/>
    </row>
    <row r="104" spans="1:11" x14ac:dyDescent="0.25">
      <c r="A104" s="459" t="s">
        <v>1168</v>
      </c>
      <c r="B104" s="460" t="s">
        <v>1169</v>
      </c>
      <c r="C104" s="403"/>
      <c r="D104" s="403"/>
      <c r="E104" s="403"/>
      <c r="F104" s="403"/>
      <c r="G104" s="403"/>
      <c r="H104" s="403"/>
      <c r="I104" s="403"/>
      <c r="J104" s="403"/>
      <c r="K104" s="403"/>
    </row>
    <row r="105" spans="1:11" x14ac:dyDescent="0.25">
      <c r="A105" s="459" t="s">
        <v>1170</v>
      </c>
      <c r="B105" s="460" t="s">
        <v>1280</v>
      </c>
      <c r="C105" s="403"/>
      <c r="D105" s="403"/>
      <c r="E105" s="403"/>
      <c r="F105" s="403"/>
      <c r="G105" s="403"/>
      <c r="H105" s="403"/>
      <c r="I105" s="403"/>
      <c r="J105" s="403"/>
      <c r="K105" s="403"/>
    </row>
    <row r="106" spans="1:11" x14ac:dyDescent="0.25">
      <c r="A106" s="459" t="s">
        <v>1172</v>
      </c>
      <c r="B106" s="460" t="s">
        <v>1281</v>
      </c>
      <c r="C106" s="403"/>
      <c r="D106" s="403"/>
      <c r="E106" s="403"/>
      <c r="F106" s="403"/>
      <c r="G106" s="403"/>
      <c r="H106" s="403"/>
      <c r="I106" s="403"/>
      <c r="J106" s="403"/>
      <c r="K106" s="403"/>
    </row>
    <row r="107" spans="1:11" x14ac:dyDescent="0.25">
      <c r="A107" s="403"/>
      <c r="B107" s="403"/>
      <c r="C107" s="403"/>
      <c r="D107" s="403"/>
      <c r="E107" s="403"/>
      <c r="F107" s="403"/>
      <c r="G107" s="403"/>
      <c r="H107" s="403"/>
      <c r="I107" s="403"/>
      <c r="J107" s="403"/>
      <c r="K107" s="403"/>
    </row>
    <row r="108" spans="1:11" x14ac:dyDescent="0.25">
      <c r="A108" s="403"/>
      <c r="B108" s="403"/>
      <c r="C108" s="403"/>
      <c r="D108" s="403"/>
      <c r="E108" s="403"/>
      <c r="F108" s="403"/>
      <c r="G108" s="403"/>
      <c r="H108" s="403"/>
      <c r="I108" s="403"/>
      <c r="J108" s="403"/>
      <c r="K108" s="403"/>
    </row>
    <row r="109" spans="1:11" x14ac:dyDescent="0.25">
      <c r="A109" s="461" t="s">
        <v>1174</v>
      </c>
      <c r="B109" s="461"/>
      <c r="C109" s="461"/>
      <c r="D109" s="461"/>
      <c r="E109" s="461"/>
      <c r="F109" s="461"/>
      <c r="G109" s="461"/>
      <c r="H109" s="461"/>
      <c r="I109" s="461"/>
      <c r="J109" s="461"/>
      <c r="K109" s="461"/>
    </row>
    <row r="110" spans="1:11" x14ac:dyDescent="0.25">
      <c r="A110" s="403"/>
      <c r="B110" s="403"/>
      <c r="C110" s="403"/>
      <c r="D110" s="403"/>
      <c r="E110" s="403"/>
      <c r="F110" s="403"/>
      <c r="G110" s="403"/>
      <c r="H110" s="403"/>
      <c r="I110" s="403"/>
      <c r="J110" s="403"/>
      <c r="K110" s="403"/>
    </row>
    <row r="111" spans="1:11" x14ac:dyDescent="0.25">
      <c r="A111" s="462"/>
      <c r="B111" s="462">
        <v>2014</v>
      </c>
      <c r="C111" s="462"/>
      <c r="D111" s="462">
        <v>2015</v>
      </c>
      <c r="E111" s="462"/>
      <c r="F111" s="462">
        <v>2016</v>
      </c>
      <c r="G111" s="462"/>
      <c r="H111" s="462">
        <v>2020</v>
      </c>
      <c r="I111" s="462"/>
      <c r="J111" s="462">
        <v>2025</v>
      </c>
      <c r="K111" s="462"/>
    </row>
    <row r="112" spans="1:11" x14ac:dyDescent="0.25">
      <c r="A112" s="462" t="s">
        <v>1175</v>
      </c>
      <c r="B112" s="462" t="s">
        <v>1176</v>
      </c>
      <c r="C112" s="462" t="s">
        <v>1177</v>
      </c>
      <c r="D112" s="462" t="s">
        <v>1178</v>
      </c>
      <c r="E112" s="462" t="s">
        <v>1179</v>
      </c>
      <c r="F112" s="462" t="s">
        <v>1180</v>
      </c>
      <c r="G112" s="462" t="s">
        <v>1181</v>
      </c>
      <c r="H112" s="462" t="s">
        <v>1182</v>
      </c>
      <c r="I112" s="462" t="s">
        <v>1183</v>
      </c>
      <c r="J112" s="462" t="s">
        <v>1184</v>
      </c>
      <c r="K112" s="462" t="s">
        <v>1185</v>
      </c>
    </row>
    <row r="113" spans="1:11" x14ac:dyDescent="0.25">
      <c r="A113" s="455" t="s">
        <v>1186</v>
      </c>
      <c r="B113" s="456">
        <v>7.58</v>
      </c>
      <c r="C113" s="456">
        <v>7.58</v>
      </c>
      <c r="D113" s="456">
        <v>7.58</v>
      </c>
      <c r="E113" s="456">
        <v>7.58</v>
      </c>
      <c r="F113" s="456">
        <v>7.58</v>
      </c>
      <c r="G113" s="456">
        <v>7.58</v>
      </c>
      <c r="H113" s="456">
        <v>7.58</v>
      </c>
      <c r="I113" s="456">
        <v>7.58</v>
      </c>
      <c r="J113" s="456">
        <v>7.13</v>
      </c>
      <c r="K113" s="456">
        <v>7.13</v>
      </c>
    </row>
    <row r="114" spans="1:11" x14ac:dyDescent="0.25">
      <c r="A114" s="455" t="s">
        <v>1187</v>
      </c>
      <c r="B114" s="456">
        <v>42.81</v>
      </c>
      <c r="C114" s="456">
        <v>42.84</v>
      </c>
      <c r="D114" s="456">
        <v>42.87</v>
      </c>
      <c r="E114" s="456">
        <v>42.63</v>
      </c>
      <c r="F114" s="456">
        <v>42.4</v>
      </c>
      <c r="G114" s="456">
        <v>42.2</v>
      </c>
      <c r="H114" s="456">
        <v>41.9</v>
      </c>
      <c r="I114" s="456">
        <v>41.91</v>
      </c>
      <c r="J114" s="456">
        <v>42.71</v>
      </c>
      <c r="K114" s="456">
        <v>43.39</v>
      </c>
    </row>
    <row r="115" spans="1:11" x14ac:dyDescent="0.25">
      <c r="A115" s="455" t="s">
        <v>1188</v>
      </c>
      <c r="B115" s="457">
        <v>3</v>
      </c>
      <c r="C115" s="457">
        <v>3</v>
      </c>
      <c r="D115" s="457">
        <v>3</v>
      </c>
      <c r="E115" s="457">
        <v>3</v>
      </c>
      <c r="F115" s="457">
        <v>3</v>
      </c>
      <c r="G115" s="457">
        <v>3</v>
      </c>
      <c r="H115" s="457">
        <v>3</v>
      </c>
      <c r="I115" s="457">
        <v>3</v>
      </c>
      <c r="J115" s="456">
        <v>1.6</v>
      </c>
      <c r="K115" s="456">
        <v>1.6</v>
      </c>
    </row>
    <row r="116" spans="1:11" x14ac:dyDescent="0.25">
      <c r="A116" s="455" t="s">
        <v>1189</v>
      </c>
      <c r="B116" s="456">
        <v>7.51</v>
      </c>
      <c r="C116" s="456">
        <v>7.51</v>
      </c>
      <c r="D116" s="456">
        <v>7.51</v>
      </c>
      <c r="E116" s="456">
        <v>7.51</v>
      </c>
      <c r="F116" s="456">
        <v>7.51</v>
      </c>
      <c r="G116" s="456">
        <v>7.29</v>
      </c>
      <c r="H116" s="456">
        <v>6.86</v>
      </c>
      <c r="I116" s="456">
        <v>6.86</v>
      </c>
      <c r="J116" s="456">
        <v>2.6</v>
      </c>
      <c r="K116" s="456">
        <v>2.76</v>
      </c>
    </row>
    <row r="117" spans="1:11" x14ac:dyDescent="0.25">
      <c r="A117" s="455" t="s">
        <v>391</v>
      </c>
      <c r="B117" s="456">
        <v>31.72</v>
      </c>
      <c r="C117" s="456">
        <v>31.75</v>
      </c>
      <c r="D117" s="456">
        <v>31.78</v>
      </c>
      <c r="E117" s="456">
        <v>31.8</v>
      </c>
      <c r="F117" s="456">
        <v>31.82</v>
      </c>
      <c r="G117" s="456">
        <v>31.84</v>
      </c>
      <c r="H117" s="456">
        <v>31.97</v>
      </c>
      <c r="I117" s="456">
        <v>31.98</v>
      </c>
      <c r="J117" s="456">
        <v>38.51</v>
      </c>
      <c r="K117" s="456">
        <v>39.03</v>
      </c>
    </row>
    <row r="118" spans="1:11" x14ac:dyDescent="0.25">
      <c r="A118" s="455" t="s">
        <v>1190</v>
      </c>
      <c r="B118" s="457">
        <v>0</v>
      </c>
      <c r="C118" s="457">
        <v>0</v>
      </c>
      <c r="D118" s="457">
        <v>0</v>
      </c>
      <c r="E118" s="457">
        <v>0</v>
      </c>
      <c r="F118" s="457">
        <v>0</v>
      </c>
      <c r="G118" s="457">
        <v>0</v>
      </c>
      <c r="H118" s="457">
        <v>0</v>
      </c>
      <c r="I118" s="457">
        <v>0</v>
      </c>
      <c r="J118" s="457">
        <v>0</v>
      </c>
      <c r="K118" s="457">
        <v>0</v>
      </c>
    </row>
    <row r="119" spans="1:11" x14ac:dyDescent="0.25">
      <c r="A119" s="455" t="s">
        <v>1191</v>
      </c>
      <c r="B119" s="456">
        <v>0.56999999999999995</v>
      </c>
      <c r="C119" s="456">
        <v>0.56999999999999995</v>
      </c>
      <c r="D119" s="456">
        <v>0.56999999999999995</v>
      </c>
      <c r="E119" s="456">
        <v>0.32</v>
      </c>
      <c r="F119" s="456">
        <v>7.0000000000000007E-2</v>
      </c>
      <c r="G119" s="456">
        <v>7.0000000000000007E-2</v>
      </c>
      <c r="H119" s="456">
        <v>7.0000000000000007E-2</v>
      </c>
      <c r="I119" s="456">
        <v>7.0000000000000007E-2</v>
      </c>
      <c r="J119" s="457">
        <v>0</v>
      </c>
      <c r="K119" s="457">
        <v>0</v>
      </c>
    </row>
    <row r="120" spans="1:11" ht="25.5" x14ac:dyDescent="0.25">
      <c r="A120" s="455" t="s">
        <v>1192</v>
      </c>
      <c r="B120" s="457">
        <v>31</v>
      </c>
      <c r="C120" s="456">
        <v>31.23</v>
      </c>
      <c r="D120" s="456">
        <v>31.46</v>
      </c>
      <c r="E120" s="456">
        <v>31.82</v>
      </c>
      <c r="F120" s="456">
        <v>32.18</v>
      </c>
      <c r="G120" s="456">
        <v>32.54</v>
      </c>
      <c r="H120" s="456">
        <v>35.049999999999997</v>
      </c>
      <c r="I120" s="456">
        <v>35.409999999999997</v>
      </c>
      <c r="J120" s="456">
        <v>43.35</v>
      </c>
      <c r="K120" s="456">
        <v>44.33</v>
      </c>
    </row>
    <row r="121" spans="1:11" x14ac:dyDescent="0.25">
      <c r="A121" s="455" t="s">
        <v>46</v>
      </c>
      <c r="B121" s="457">
        <v>23</v>
      </c>
      <c r="C121" s="456">
        <v>23.25</v>
      </c>
      <c r="D121" s="456">
        <v>23.51</v>
      </c>
      <c r="E121" s="456">
        <v>23.76</v>
      </c>
      <c r="F121" s="456">
        <v>24.02</v>
      </c>
      <c r="G121" s="456">
        <v>24.27</v>
      </c>
      <c r="H121" s="456">
        <v>26.05</v>
      </c>
      <c r="I121" s="456">
        <v>26.31</v>
      </c>
      <c r="J121" s="456">
        <v>30.14</v>
      </c>
      <c r="K121" s="456">
        <v>30.61</v>
      </c>
    </row>
    <row r="122" spans="1:11" x14ac:dyDescent="0.25">
      <c r="A122" s="455" t="s">
        <v>1193</v>
      </c>
      <c r="B122" s="457">
        <v>23</v>
      </c>
      <c r="C122" s="456">
        <v>23.25</v>
      </c>
      <c r="D122" s="456">
        <v>23.51</v>
      </c>
      <c r="E122" s="456">
        <v>23.76</v>
      </c>
      <c r="F122" s="456">
        <v>24.02</v>
      </c>
      <c r="G122" s="456">
        <v>24.27</v>
      </c>
      <c r="H122" s="456">
        <v>26.05</v>
      </c>
      <c r="I122" s="456">
        <v>26.31</v>
      </c>
      <c r="J122" s="456">
        <v>29.94</v>
      </c>
      <c r="K122" s="456">
        <v>30.36</v>
      </c>
    </row>
    <row r="123" spans="1:11" x14ac:dyDescent="0.25">
      <c r="A123" s="455" t="s">
        <v>1194</v>
      </c>
      <c r="B123" s="457">
        <v>0</v>
      </c>
      <c r="C123" s="457">
        <v>0</v>
      </c>
      <c r="D123" s="457">
        <v>0</v>
      </c>
      <c r="E123" s="457">
        <v>0</v>
      </c>
      <c r="F123" s="457">
        <v>0</v>
      </c>
      <c r="G123" s="457">
        <v>0</v>
      </c>
      <c r="H123" s="457">
        <v>0</v>
      </c>
      <c r="I123" s="457">
        <v>0</v>
      </c>
      <c r="J123" s="456">
        <v>0.2</v>
      </c>
      <c r="K123" s="456">
        <v>0.25</v>
      </c>
    </row>
    <row r="124" spans="1:11" x14ac:dyDescent="0.25">
      <c r="A124" s="455" t="s">
        <v>2</v>
      </c>
      <c r="B124" s="456">
        <v>6.95</v>
      </c>
      <c r="C124" s="456">
        <v>6.91</v>
      </c>
      <c r="D124" s="456">
        <v>6.88</v>
      </c>
      <c r="E124" s="456">
        <v>6.97</v>
      </c>
      <c r="F124" s="456">
        <v>7.06</v>
      </c>
      <c r="G124" s="456">
        <v>7.16</v>
      </c>
      <c r="H124" s="456">
        <v>7.8</v>
      </c>
      <c r="I124" s="456">
        <v>7.9</v>
      </c>
      <c r="J124" s="456">
        <v>11.51</v>
      </c>
      <c r="K124" s="456">
        <v>11.95</v>
      </c>
    </row>
    <row r="125" spans="1:11" x14ac:dyDescent="0.25">
      <c r="A125" s="455" t="s">
        <v>0</v>
      </c>
      <c r="B125" s="456">
        <v>0.94</v>
      </c>
      <c r="C125" s="456">
        <v>0.95</v>
      </c>
      <c r="D125" s="456">
        <v>0.97</v>
      </c>
      <c r="E125" s="456">
        <v>0.98</v>
      </c>
      <c r="F125" s="456">
        <v>0.99</v>
      </c>
      <c r="G125" s="457">
        <v>1</v>
      </c>
      <c r="H125" s="456">
        <v>1.0900000000000001</v>
      </c>
      <c r="I125" s="456">
        <v>1.1000000000000001</v>
      </c>
      <c r="J125" s="456">
        <v>1.57</v>
      </c>
      <c r="K125" s="456">
        <v>1.62</v>
      </c>
    </row>
    <row r="126" spans="1:11" x14ac:dyDescent="0.25">
      <c r="A126" s="455" t="s">
        <v>1195</v>
      </c>
      <c r="B126" s="456">
        <v>19.37</v>
      </c>
      <c r="C126" s="456">
        <v>19.8</v>
      </c>
      <c r="D126" s="456">
        <v>20.239999999999998</v>
      </c>
      <c r="E126" s="456">
        <v>20.25</v>
      </c>
      <c r="F126" s="456">
        <v>20.27</v>
      </c>
      <c r="G126" s="456">
        <v>20.3</v>
      </c>
      <c r="H126" s="456">
        <v>20.83</v>
      </c>
      <c r="I126" s="456">
        <v>20.85</v>
      </c>
      <c r="J126" s="456">
        <v>23.73</v>
      </c>
      <c r="K126" s="456">
        <v>23.74</v>
      </c>
    </row>
    <row r="127" spans="1:11" ht="25.5" x14ac:dyDescent="0.25">
      <c r="A127" s="455" t="s">
        <v>1196</v>
      </c>
      <c r="B127" s="456">
        <v>14.23</v>
      </c>
      <c r="C127" s="456">
        <v>14.24</v>
      </c>
      <c r="D127" s="456">
        <v>14.25</v>
      </c>
      <c r="E127" s="456">
        <v>14.27</v>
      </c>
      <c r="F127" s="456">
        <v>14.29</v>
      </c>
      <c r="G127" s="456">
        <v>14.31</v>
      </c>
      <c r="H127" s="456">
        <v>14.45</v>
      </c>
      <c r="I127" s="456">
        <v>14.47</v>
      </c>
      <c r="J127" s="456">
        <v>14.58</v>
      </c>
      <c r="K127" s="456">
        <v>14.6</v>
      </c>
    </row>
    <row r="128" spans="1:11" ht="25.5" x14ac:dyDescent="0.25">
      <c r="A128" s="455" t="s">
        <v>1197</v>
      </c>
      <c r="B128" s="456">
        <v>0.34</v>
      </c>
      <c r="C128" s="456">
        <v>0.34</v>
      </c>
      <c r="D128" s="456">
        <v>0.34</v>
      </c>
      <c r="E128" s="456">
        <v>0.34</v>
      </c>
      <c r="F128" s="456">
        <v>0.34</v>
      </c>
      <c r="G128" s="456">
        <v>0.34</v>
      </c>
      <c r="H128" s="456">
        <v>0.34</v>
      </c>
      <c r="I128" s="456">
        <v>0.34</v>
      </c>
      <c r="J128" s="456">
        <v>0.28999999999999998</v>
      </c>
      <c r="K128" s="456">
        <v>0.28000000000000003</v>
      </c>
    </row>
    <row r="129" spans="1:11" x14ac:dyDescent="0.25">
      <c r="A129" s="455" t="s">
        <v>1198</v>
      </c>
      <c r="B129" s="456">
        <v>101.1</v>
      </c>
      <c r="C129" s="456">
        <v>101.79</v>
      </c>
      <c r="D129" s="456">
        <v>102.49</v>
      </c>
      <c r="E129" s="456">
        <v>102.62</v>
      </c>
      <c r="F129" s="456">
        <v>102.77</v>
      </c>
      <c r="G129" s="456">
        <v>102.96</v>
      </c>
      <c r="H129" s="456">
        <v>105.7</v>
      </c>
      <c r="I129" s="456">
        <v>106.09</v>
      </c>
      <c r="J129" s="456">
        <v>117.21</v>
      </c>
      <c r="K129" s="456">
        <v>118.87</v>
      </c>
    </row>
    <row r="130" spans="1:11" x14ac:dyDescent="0.25">
      <c r="A130" s="455" t="s">
        <v>1199</v>
      </c>
      <c r="B130" s="456">
        <v>40.24</v>
      </c>
      <c r="C130" s="456">
        <v>38.840000000000003</v>
      </c>
      <c r="D130" s="456">
        <v>40.840000000000003</v>
      </c>
      <c r="E130" s="456">
        <v>39.47</v>
      </c>
      <c r="F130" s="456">
        <v>41.54</v>
      </c>
      <c r="G130" s="456">
        <v>40.07</v>
      </c>
      <c r="H130" s="456">
        <v>44.42</v>
      </c>
      <c r="I130" s="456">
        <v>42.55</v>
      </c>
      <c r="J130" s="456">
        <v>52.86</v>
      </c>
      <c r="K130" s="456">
        <v>49.49</v>
      </c>
    </row>
    <row r="131" spans="1:11" x14ac:dyDescent="0.25">
      <c r="A131" s="455" t="s">
        <v>1200</v>
      </c>
      <c r="B131" s="456">
        <v>1.6</v>
      </c>
      <c r="C131" s="456">
        <v>2.4</v>
      </c>
      <c r="D131" s="456">
        <v>1.6</v>
      </c>
      <c r="E131" s="456">
        <v>2.4</v>
      </c>
      <c r="F131" s="456">
        <v>1.6</v>
      </c>
      <c r="G131" s="456">
        <v>2.4</v>
      </c>
      <c r="H131" s="456">
        <v>1.6</v>
      </c>
      <c r="I131" s="456">
        <v>2.4</v>
      </c>
      <c r="J131" s="456">
        <v>1.6</v>
      </c>
      <c r="K131" s="456">
        <v>2.4</v>
      </c>
    </row>
    <row r="132" spans="1:11" x14ac:dyDescent="0.25">
      <c r="A132" s="455" t="s">
        <v>1201</v>
      </c>
      <c r="B132" s="456">
        <v>3.8</v>
      </c>
      <c r="C132" s="456">
        <v>3.8</v>
      </c>
      <c r="D132" s="456">
        <v>3.8</v>
      </c>
      <c r="E132" s="456">
        <v>3.8</v>
      </c>
      <c r="F132" s="456">
        <v>3.8</v>
      </c>
      <c r="G132" s="456">
        <v>3.8</v>
      </c>
      <c r="H132" s="456">
        <v>3.8</v>
      </c>
      <c r="I132" s="456">
        <v>3.8</v>
      </c>
      <c r="J132" s="456">
        <v>3.8</v>
      </c>
      <c r="K132" s="456">
        <v>3.8</v>
      </c>
    </row>
    <row r="133" spans="1:11" x14ac:dyDescent="0.25">
      <c r="A133" s="455" t="s">
        <v>1202</v>
      </c>
      <c r="B133" s="456">
        <v>3.1</v>
      </c>
      <c r="C133" s="457">
        <v>3</v>
      </c>
      <c r="D133" s="456">
        <v>3.1</v>
      </c>
      <c r="E133" s="457">
        <v>3</v>
      </c>
      <c r="F133" s="456">
        <v>3.1</v>
      </c>
      <c r="G133" s="457">
        <v>3</v>
      </c>
      <c r="H133" s="456">
        <v>3.2</v>
      </c>
      <c r="I133" s="456">
        <v>3.1</v>
      </c>
      <c r="J133" s="456">
        <v>3.3</v>
      </c>
      <c r="K133" s="456">
        <v>3.2</v>
      </c>
    </row>
    <row r="134" spans="1:11" x14ac:dyDescent="0.25">
      <c r="A134" s="455" t="s">
        <v>1203</v>
      </c>
      <c r="B134" s="456">
        <v>48.74</v>
      </c>
      <c r="C134" s="456">
        <v>48.04</v>
      </c>
      <c r="D134" s="456">
        <v>49.34</v>
      </c>
      <c r="E134" s="456">
        <v>48.67</v>
      </c>
      <c r="F134" s="456">
        <v>50.04</v>
      </c>
      <c r="G134" s="456">
        <v>49.27</v>
      </c>
      <c r="H134" s="456">
        <v>53.02</v>
      </c>
      <c r="I134" s="456">
        <v>51.85</v>
      </c>
      <c r="J134" s="456">
        <v>61.56</v>
      </c>
      <c r="K134" s="456">
        <v>58.89</v>
      </c>
    </row>
    <row r="135" spans="1:11" x14ac:dyDescent="0.25">
      <c r="A135" s="455" t="s">
        <v>1204</v>
      </c>
      <c r="B135" s="456">
        <v>52.36</v>
      </c>
      <c r="C135" s="456">
        <v>53.75</v>
      </c>
      <c r="D135" s="456">
        <v>53.15</v>
      </c>
      <c r="E135" s="456">
        <v>53.95</v>
      </c>
      <c r="F135" s="456">
        <v>52.73</v>
      </c>
      <c r="G135" s="456">
        <v>53.69</v>
      </c>
      <c r="H135" s="456">
        <v>52.68</v>
      </c>
      <c r="I135" s="456">
        <v>54.24</v>
      </c>
      <c r="J135" s="456">
        <v>55.65</v>
      </c>
      <c r="K135" s="456">
        <v>59.98</v>
      </c>
    </row>
    <row r="136" spans="1:11" x14ac:dyDescent="0.25">
      <c r="A136" s="455" t="s">
        <v>1205</v>
      </c>
      <c r="B136" s="456">
        <v>38.409999999999997</v>
      </c>
      <c r="C136" s="456">
        <v>33.44</v>
      </c>
      <c r="D136" s="456">
        <v>38.85</v>
      </c>
      <c r="E136" s="456">
        <v>34.020000000000003</v>
      </c>
      <c r="F136" s="456">
        <v>39.549999999999997</v>
      </c>
      <c r="G136" s="456">
        <v>34.69</v>
      </c>
      <c r="H136" s="456">
        <v>43.09</v>
      </c>
      <c r="I136" s="456">
        <v>38.369999999999997</v>
      </c>
      <c r="J136" s="456">
        <v>48.5</v>
      </c>
      <c r="K136" s="456">
        <v>42.7</v>
      </c>
    </row>
    <row r="137" spans="1:11" x14ac:dyDescent="0.25">
      <c r="A137" s="455" t="s">
        <v>1206</v>
      </c>
      <c r="B137" s="457">
        <v>2</v>
      </c>
      <c r="C137" s="457">
        <v>2</v>
      </c>
      <c r="D137" s="457">
        <v>2</v>
      </c>
      <c r="E137" s="457">
        <v>2</v>
      </c>
      <c r="F137" s="457">
        <v>2</v>
      </c>
      <c r="G137" s="457">
        <v>2</v>
      </c>
      <c r="H137" s="456">
        <v>2.2000000000000002</v>
      </c>
      <c r="I137" s="456">
        <v>2.2000000000000002</v>
      </c>
      <c r="J137" s="456">
        <v>2.5</v>
      </c>
      <c r="K137" s="456">
        <v>2.5</v>
      </c>
    </row>
    <row r="138" spans="1:11" x14ac:dyDescent="0.25">
      <c r="A138" s="455" t="s">
        <v>1207</v>
      </c>
      <c r="B138" s="456">
        <v>15.95</v>
      </c>
      <c r="C138" s="456">
        <v>22.31</v>
      </c>
      <c r="D138" s="456">
        <v>16.3</v>
      </c>
      <c r="E138" s="456">
        <v>21.93</v>
      </c>
      <c r="F138" s="456">
        <v>15.18</v>
      </c>
      <c r="G138" s="457">
        <v>21</v>
      </c>
      <c r="H138" s="456">
        <v>11.79</v>
      </c>
      <c r="I138" s="456">
        <v>18.07</v>
      </c>
      <c r="J138" s="456">
        <v>9.65</v>
      </c>
      <c r="K138" s="456">
        <v>19.78</v>
      </c>
    </row>
    <row r="139" spans="1:11" x14ac:dyDescent="0.25">
      <c r="A139" s="455" t="s">
        <v>1208</v>
      </c>
      <c r="B139" s="456">
        <v>2.1800000000000002</v>
      </c>
      <c r="C139" s="457">
        <v>2</v>
      </c>
      <c r="D139" s="456">
        <v>2.2000000000000002</v>
      </c>
      <c r="E139" s="456">
        <v>2.04</v>
      </c>
      <c r="F139" s="456">
        <v>2.2400000000000002</v>
      </c>
      <c r="G139" s="456">
        <v>2.08</v>
      </c>
      <c r="H139" s="456">
        <v>2.44</v>
      </c>
      <c r="I139" s="456">
        <v>2.2999999999999998</v>
      </c>
      <c r="J139" s="456">
        <v>2.7</v>
      </c>
      <c r="K139" s="456">
        <v>2.6</v>
      </c>
    </row>
    <row r="140" spans="1:11" ht="25.5" x14ac:dyDescent="0.25">
      <c r="A140" s="455" t="s">
        <v>1209</v>
      </c>
      <c r="B140" s="456">
        <v>5.09</v>
      </c>
      <c r="C140" s="456">
        <v>6.56</v>
      </c>
      <c r="D140" s="456">
        <v>5.15</v>
      </c>
      <c r="E140" s="456">
        <v>6.68</v>
      </c>
      <c r="F140" s="456">
        <v>5.25</v>
      </c>
      <c r="G140" s="456">
        <v>6.81</v>
      </c>
      <c r="H140" s="456">
        <v>5.71</v>
      </c>
      <c r="I140" s="456">
        <v>7.53</v>
      </c>
      <c r="J140" s="456">
        <v>6.4</v>
      </c>
      <c r="K140" s="456">
        <v>8.4</v>
      </c>
    </row>
    <row r="141" spans="1:11" x14ac:dyDescent="0.25">
      <c r="A141" s="455" t="s">
        <v>1210</v>
      </c>
      <c r="B141" s="456">
        <v>7.27</v>
      </c>
      <c r="C141" s="456">
        <v>8.56</v>
      </c>
      <c r="D141" s="456">
        <v>7.35</v>
      </c>
      <c r="E141" s="456">
        <v>8.7200000000000006</v>
      </c>
      <c r="F141" s="456">
        <v>7.49</v>
      </c>
      <c r="G141" s="456">
        <v>8.89</v>
      </c>
      <c r="H141" s="456">
        <v>8.15</v>
      </c>
      <c r="I141" s="456">
        <v>9.83</v>
      </c>
      <c r="J141" s="456">
        <v>9.1</v>
      </c>
      <c r="K141" s="457">
        <v>11</v>
      </c>
    </row>
    <row r="142" spans="1:11" x14ac:dyDescent="0.25">
      <c r="A142" s="455" t="s">
        <v>1211</v>
      </c>
      <c r="B142" s="456">
        <v>2.9</v>
      </c>
      <c r="C142" s="456">
        <v>2.6</v>
      </c>
      <c r="D142" s="456">
        <v>4.2</v>
      </c>
      <c r="E142" s="456">
        <v>4.2</v>
      </c>
      <c r="F142" s="456">
        <v>4.2</v>
      </c>
      <c r="G142" s="456">
        <v>4.2</v>
      </c>
      <c r="H142" s="456">
        <v>4.5999999999999996</v>
      </c>
      <c r="I142" s="456">
        <v>4.5999999999999996</v>
      </c>
      <c r="J142" s="456">
        <v>5.6</v>
      </c>
      <c r="K142" s="456">
        <v>5.6</v>
      </c>
    </row>
    <row r="143" spans="1:11" x14ac:dyDescent="0.25">
      <c r="A143" s="455" t="s">
        <v>1212</v>
      </c>
      <c r="B143" s="456">
        <v>2.5</v>
      </c>
      <c r="C143" s="456">
        <v>2.2999999999999998</v>
      </c>
      <c r="D143" s="456">
        <v>3.7</v>
      </c>
      <c r="E143" s="456">
        <v>3.5</v>
      </c>
      <c r="F143" s="456">
        <v>3.7</v>
      </c>
      <c r="G143" s="456">
        <v>3.5</v>
      </c>
      <c r="H143" s="456">
        <v>4.5999999999999996</v>
      </c>
      <c r="I143" s="456">
        <v>4.5999999999999996</v>
      </c>
      <c r="J143" s="456">
        <v>5.6</v>
      </c>
      <c r="K143" s="456">
        <v>5.6</v>
      </c>
    </row>
    <row r="150" spans="1:11" ht="15.75" x14ac:dyDescent="0.25">
      <c r="A150" s="458" t="s">
        <v>1214</v>
      </c>
      <c r="B150" s="458"/>
      <c r="C150" s="458"/>
      <c r="D150" s="458"/>
      <c r="E150" s="458"/>
      <c r="F150" s="458"/>
      <c r="G150" s="458"/>
      <c r="H150" s="458"/>
      <c r="I150" s="458"/>
      <c r="J150" s="458"/>
      <c r="K150" s="458"/>
    </row>
    <row r="151" spans="1:11" x14ac:dyDescent="0.25">
      <c r="A151" s="403"/>
      <c r="B151" s="403"/>
      <c r="C151" s="403"/>
      <c r="D151" s="403"/>
      <c r="E151" s="403"/>
      <c r="F151" s="403"/>
      <c r="G151" s="403"/>
      <c r="H151" s="403"/>
      <c r="I151" s="403"/>
      <c r="J151" s="403"/>
      <c r="K151" s="403"/>
    </row>
    <row r="152" spans="1:11" x14ac:dyDescent="0.25">
      <c r="A152" s="459" t="s">
        <v>1165</v>
      </c>
      <c r="B152" s="460" t="s">
        <v>1279</v>
      </c>
      <c r="C152" s="403"/>
      <c r="D152" s="403"/>
      <c r="E152" s="403"/>
      <c r="F152" s="403"/>
      <c r="G152" s="403"/>
      <c r="H152" s="403"/>
      <c r="I152" s="403"/>
      <c r="J152" s="403"/>
      <c r="K152" s="403"/>
    </row>
    <row r="153" spans="1:11" x14ac:dyDescent="0.25">
      <c r="A153" s="459" t="s">
        <v>1167</v>
      </c>
      <c r="B153" s="460">
        <v>94</v>
      </c>
      <c r="C153" s="403"/>
      <c r="D153" s="403"/>
      <c r="E153" s="403"/>
      <c r="F153" s="403"/>
      <c r="G153" s="403"/>
      <c r="H153" s="403"/>
      <c r="I153" s="403"/>
      <c r="J153" s="403"/>
      <c r="K153" s="403"/>
    </row>
    <row r="154" spans="1:11" x14ac:dyDescent="0.25">
      <c r="A154" s="459" t="s">
        <v>1168</v>
      </c>
      <c r="B154" s="460" t="s">
        <v>1169</v>
      </c>
      <c r="C154" s="403"/>
      <c r="D154" s="403"/>
      <c r="E154" s="403"/>
      <c r="F154" s="403"/>
      <c r="G154" s="403"/>
      <c r="H154" s="403"/>
      <c r="I154" s="403"/>
      <c r="J154" s="403"/>
      <c r="K154" s="403"/>
    </row>
    <row r="155" spans="1:11" x14ac:dyDescent="0.25">
      <c r="A155" s="459" t="s">
        <v>1170</v>
      </c>
      <c r="B155" s="460" t="s">
        <v>1282</v>
      </c>
      <c r="C155" s="403"/>
      <c r="D155" s="403"/>
      <c r="E155" s="403"/>
      <c r="F155" s="403"/>
      <c r="G155" s="403"/>
      <c r="H155" s="403"/>
      <c r="I155" s="403"/>
      <c r="J155" s="403"/>
      <c r="K155" s="403"/>
    </row>
    <row r="156" spans="1:11" x14ac:dyDescent="0.25">
      <c r="A156" s="459" t="s">
        <v>1172</v>
      </c>
      <c r="B156" s="460" t="s">
        <v>1283</v>
      </c>
      <c r="C156" s="403"/>
      <c r="D156" s="403"/>
      <c r="E156" s="403"/>
      <c r="F156" s="403"/>
      <c r="G156" s="403"/>
      <c r="H156" s="403"/>
      <c r="I156" s="403"/>
      <c r="J156" s="403"/>
      <c r="K156" s="403"/>
    </row>
    <row r="157" spans="1:11" x14ac:dyDescent="0.25">
      <c r="A157" s="403"/>
      <c r="B157" s="403"/>
      <c r="C157" s="403"/>
      <c r="D157" s="403"/>
      <c r="E157" s="403"/>
      <c r="F157" s="403"/>
      <c r="G157" s="403"/>
      <c r="H157" s="403"/>
      <c r="I157" s="403"/>
      <c r="J157" s="403"/>
      <c r="K157" s="403"/>
    </row>
    <row r="158" spans="1:11" x14ac:dyDescent="0.25">
      <c r="A158" s="403"/>
      <c r="B158" s="403"/>
      <c r="C158" s="403"/>
      <c r="D158" s="403"/>
      <c r="E158" s="403"/>
      <c r="F158" s="403"/>
      <c r="G158" s="403"/>
      <c r="H158" s="403"/>
      <c r="I158" s="403"/>
      <c r="J158" s="403"/>
      <c r="K158" s="403"/>
    </row>
    <row r="159" spans="1:11" x14ac:dyDescent="0.25">
      <c r="A159" s="461" t="s">
        <v>1174</v>
      </c>
      <c r="B159" s="461"/>
      <c r="C159" s="461"/>
      <c r="D159" s="461"/>
      <c r="E159" s="461"/>
      <c r="F159" s="461"/>
      <c r="G159" s="461"/>
      <c r="H159" s="461"/>
      <c r="I159" s="461"/>
      <c r="J159" s="461"/>
      <c r="K159" s="461"/>
    </row>
    <row r="160" spans="1:11" x14ac:dyDescent="0.25">
      <c r="A160" s="403"/>
      <c r="B160" s="403"/>
      <c r="C160" s="403"/>
      <c r="D160" s="403"/>
      <c r="E160" s="403"/>
      <c r="F160" s="403"/>
      <c r="G160" s="403"/>
      <c r="H160" s="403"/>
      <c r="I160" s="403"/>
      <c r="J160" s="403"/>
      <c r="K160" s="403"/>
    </row>
    <row r="161" spans="1:11" x14ac:dyDescent="0.25">
      <c r="A161" s="462"/>
      <c r="B161" s="462">
        <v>2013</v>
      </c>
      <c r="C161" s="462"/>
      <c r="D161" s="462">
        <v>2015</v>
      </c>
      <c r="E161" s="462"/>
      <c r="F161" s="462">
        <v>2016</v>
      </c>
      <c r="G161" s="462"/>
      <c r="H161" s="462">
        <v>2020</v>
      </c>
      <c r="I161" s="462"/>
      <c r="J161" s="403"/>
      <c r="K161" s="403"/>
    </row>
    <row r="162" spans="1:11" x14ac:dyDescent="0.25">
      <c r="A162" s="462" t="s">
        <v>1175</v>
      </c>
      <c r="B162" s="462" t="s">
        <v>1176</v>
      </c>
      <c r="C162" s="462" t="s">
        <v>1177</v>
      </c>
      <c r="D162" s="462" t="s">
        <v>1178</v>
      </c>
      <c r="E162" s="462" t="s">
        <v>1179</v>
      </c>
      <c r="F162" s="462" t="s">
        <v>1180</v>
      </c>
      <c r="G162" s="462" t="s">
        <v>1181</v>
      </c>
      <c r="H162" s="462" t="s">
        <v>1182</v>
      </c>
      <c r="I162" s="462" t="s">
        <v>1183</v>
      </c>
      <c r="J162" s="403"/>
      <c r="K162" s="403"/>
    </row>
    <row r="163" spans="1:11" x14ac:dyDescent="0.25">
      <c r="A163" s="455" t="s">
        <v>1186</v>
      </c>
      <c r="B163" s="456">
        <v>7.5</v>
      </c>
      <c r="C163" s="456">
        <v>7.3</v>
      </c>
      <c r="D163" s="456">
        <v>7.1</v>
      </c>
      <c r="E163" s="456">
        <v>7.1</v>
      </c>
      <c r="F163" s="456">
        <v>7.1</v>
      </c>
      <c r="G163" s="456">
        <v>7.1</v>
      </c>
      <c r="H163" s="456">
        <v>7.1</v>
      </c>
      <c r="I163" s="456">
        <v>7.1</v>
      </c>
      <c r="J163" s="265"/>
      <c r="K163" s="265"/>
    </row>
    <row r="164" spans="1:11" x14ac:dyDescent="0.25">
      <c r="A164" s="455" t="s">
        <v>1187</v>
      </c>
      <c r="B164" s="457">
        <v>43</v>
      </c>
      <c r="C164" s="456">
        <v>42.9</v>
      </c>
      <c r="D164" s="456">
        <v>42.5</v>
      </c>
      <c r="E164" s="456">
        <v>42.6</v>
      </c>
      <c r="F164" s="456">
        <v>42.7</v>
      </c>
      <c r="G164" s="456">
        <v>41.8</v>
      </c>
      <c r="H164" s="456">
        <v>43.3</v>
      </c>
      <c r="I164" s="456">
        <v>44.2</v>
      </c>
      <c r="J164" s="265"/>
      <c r="K164" s="265"/>
    </row>
    <row r="165" spans="1:11" x14ac:dyDescent="0.25">
      <c r="A165" s="455" t="s">
        <v>1188</v>
      </c>
      <c r="B165" s="456">
        <v>1.2</v>
      </c>
      <c r="C165" s="456">
        <v>1.1000000000000001</v>
      </c>
      <c r="D165" s="456">
        <v>1.1000000000000001</v>
      </c>
      <c r="E165" s="456">
        <v>1.1000000000000001</v>
      </c>
      <c r="F165" s="456">
        <v>1.1000000000000001</v>
      </c>
      <c r="G165" s="456">
        <v>1.1000000000000001</v>
      </c>
      <c r="H165" s="456">
        <v>1.1000000000000001</v>
      </c>
      <c r="I165" s="456">
        <v>1.1000000000000001</v>
      </c>
      <c r="J165" s="265"/>
      <c r="K165" s="265"/>
    </row>
    <row r="166" spans="1:11" x14ac:dyDescent="0.25">
      <c r="A166" s="455" t="s">
        <v>1189</v>
      </c>
      <c r="B166" s="456">
        <v>9.9</v>
      </c>
      <c r="C166" s="456">
        <v>9.6999999999999993</v>
      </c>
      <c r="D166" s="456">
        <v>9.3000000000000007</v>
      </c>
      <c r="E166" s="456">
        <v>9.3000000000000007</v>
      </c>
      <c r="F166" s="456">
        <v>9.3000000000000007</v>
      </c>
      <c r="G166" s="456">
        <v>8.3000000000000007</v>
      </c>
      <c r="H166" s="456">
        <v>7.3</v>
      </c>
      <c r="I166" s="456">
        <v>7.1</v>
      </c>
      <c r="J166" s="265"/>
      <c r="K166" s="265"/>
    </row>
    <row r="167" spans="1:11" x14ac:dyDescent="0.25">
      <c r="A167" s="455" t="s">
        <v>391</v>
      </c>
      <c r="B167" s="456">
        <v>31.9</v>
      </c>
      <c r="C167" s="457">
        <v>32</v>
      </c>
      <c r="D167" s="456">
        <v>32.1</v>
      </c>
      <c r="E167" s="456">
        <v>32.200000000000003</v>
      </c>
      <c r="F167" s="456">
        <v>32.299999999999997</v>
      </c>
      <c r="G167" s="456">
        <v>32.4</v>
      </c>
      <c r="H167" s="456">
        <v>34.9</v>
      </c>
      <c r="I167" s="456">
        <v>35.9</v>
      </c>
      <c r="J167" s="265"/>
      <c r="K167" s="265"/>
    </row>
    <row r="168" spans="1:11" x14ac:dyDescent="0.25">
      <c r="A168" s="455" t="s">
        <v>1190</v>
      </c>
      <c r="B168" s="457">
        <v>0</v>
      </c>
      <c r="C168" s="457">
        <v>0</v>
      </c>
      <c r="D168" s="457">
        <v>0</v>
      </c>
      <c r="E168" s="457">
        <v>0</v>
      </c>
      <c r="F168" s="457">
        <v>0</v>
      </c>
      <c r="G168" s="457">
        <v>0</v>
      </c>
      <c r="H168" s="457">
        <v>0</v>
      </c>
      <c r="I168" s="457">
        <v>0</v>
      </c>
      <c r="J168" s="265"/>
      <c r="K168" s="265"/>
    </row>
    <row r="169" spans="1:11" x14ac:dyDescent="0.25">
      <c r="A169" s="455" t="s">
        <v>1191</v>
      </c>
      <c r="B169" s="457">
        <v>0</v>
      </c>
      <c r="C169" s="457">
        <v>0</v>
      </c>
      <c r="D169" s="457">
        <v>0</v>
      </c>
      <c r="E169" s="457">
        <v>0</v>
      </c>
      <c r="F169" s="457">
        <v>0</v>
      </c>
      <c r="G169" s="457">
        <v>0</v>
      </c>
      <c r="H169" s="457">
        <v>0</v>
      </c>
      <c r="I169" s="457">
        <v>0</v>
      </c>
      <c r="J169" s="265"/>
      <c r="K169" s="265"/>
    </row>
    <row r="170" spans="1:11" ht="25.5" x14ac:dyDescent="0.25">
      <c r="A170" s="455" t="s">
        <v>1192</v>
      </c>
      <c r="B170" s="456">
        <v>30.2</v>
      </c>
      <c r="C170" s="457">
        <v>31</v>
      </c>
      <c r="D170" s="456">
        <v>32.799999999999997</v>
      </c>
      <c r="E170" s="456">
        <v>33.6</v>
      </c>
      <c r="F170" s="456">
        <v>34.299999999999997</v>
      </c>
      <c r="G170" s="457">
        <v>35</v>
      </c>
      <c r="H170" s="457">
        <v>40</v>
      </c>
      <c r="I170" s="456">
        <v>40.799999999999997</v>
      </c>
      <c r="J170" s="265"/>
      <c r="K170" s="265"/>
    </row>
    <row r="171" spans="1:11" x14ac:dyDescent="0.25">
      <c r="A171" s="455" t="s">
        <v>46</v>
      </c>
      <c r="B171" s="456">
        <v>22.6</v>
      </c>
      <c r="C171" s="456">
        <v>23.1</v>
      </c>
      <c r="D171" s="456">
        <v>24.4</v>
      </c>
      <c r="E171" s="456">
        <v>24.9</v>
      </c>
      <c r="F171" s="456">
        <v>25.3</v>
      </c>
      <c r="G171" s="456">
        <v>25.8</v>
      </c>
      <c r="H171" s="456">
        <v>28.9</v>
      </c>
      <c r="I171" s="456">
        <v>29.4</v>
      </c>
      <c r="J171" s="265"/>
      <c r="K171" s="265"/>
    </row>
    <row r="172" spans="1:11" x14ac:dyDescent="0.25">
      <c r="A172" s="455" t="s">
        <v>1193</v>
      </c>
      <c r="B172" s="456">
        <v>22.6</v>
      </c>
      <c r="C172" s="456">
        <v>23.1</v>
      </c>
      <c r="D172" s="456">
        <v>24.4</v>
      </c>
      <c r="E172" s="456">
        <v>24.9</v>
      </c>
      <c r="F172" s="456">
        <v>25.3</v>
      </c>
      <c r="G172" s="456">
        <v>25.8</v>
      </c>
      <c r="H172" s="456">
        <v>28.9</v>
      </c>
      <c r="I172" s="456">
        <v>29.4</v>
      </c>
      <c r="J172" s="265"/>
      <c r="K172" s="265"/>
    </row>
    <row r="173" spans="1:11" x14ac:dyDescent="0.25">
      <c r="A173" s="455" t="s">
        <v>1194</v>
      </c>
      <c r="B173" s="457">
        <v>0</v>
      </c>
      <c r="C173" s="457">
        <v>0</v>
      </c>
      <c r="D173" s="457">
        <v>0</v>
      </c>
      <c r="E173" s="457">
        <v>0</v>
      </c>
      <c r="F173" s="457">
        <v>0</v>
      </c>
      <c r="G173" s="457">
        <v>0</v>
      </c>
      <c r="H173" s="457">
        <v>0</v>
      </c>
      <c r="I173" s="457">
        <v>0</v>
      </c>
      <c r="J173" s="265"/>
      <c r="K173" s="265"/>
    </row>
    <row r="174" spans="1:11" x14ac:dyDescent="0.25">
      <c r="A174" s="455" t="s">
        <v>2</v>
      </c>
      <c r="B174" s="456">
        <v>6.6</v>
      </c>
      <c r="C174" s="456">
        <v>6.9</v>
      </c>
      <c r="D174" s="456">
        <v>7.4</v>
      </c>
      <c r="E174" s="456">
        <v>7.6</v>
      </c>
      <c r="F174" s="456">
        <v>7.9</v>
      </c>
      <c r="G174" s="456">
        <v>8.1</v>
      </c>
      <c r="H174" s="457">
        <v>10</v>
      </c>
      <c r="I174" s="456">
        <v>10.199999999999999</v>
      </c>
      <c r="J174" s="265"/>
      <c r="K174" s="265"/>
    </row>
    <row r="175" spans="1:11" x14ac:dyDescent="0.25">
      <c r="A175" s="455" t="s">
        <v>0</v>
      </c>
      <c r="B175" s="456">
        <v>0.9</v>
      </c>
      <c r="C175" s="456">
        <v>0.9</v>
      </c>
      <c r="D175" s="457">
        <v>1</v>
      </c>
      <c r="E175" s="457">
        <v>1</v>
      </c>
      <c r="F175" s="457">
        <v>1</v>
      </c>
      <c r="G175" s="457">
        <v>1</v>
      </c>
      <c r="H175" s="457">
        <v>1</v>
      </c>
      <c r="I175" s="456">
        <v>1.1000000000000001</v>
      </c>
      <c r="J175" s="265"/>
      <c r="K175" s="265"/>
    </row>
    <row r="176" spans="1:11" x14ac:dyDescent="0.25">
      <c r="A176" s="455" t="s">
        <v>1195</v>
      </c>
      <c r="B176" s="456">
        <v>18.8</v>
      </c>
      <c r="C176" s="456">
        <v>19.3</v>
      </c>
      <c r="D176" s="456">
        <v>19.899999999999999</v>
      </c>
      <c r="E176" s="456">
        <v>20.100000000000001</v>
      </c>
      <c r="F176" s="456">
        <v>20.399999999999999</v>
      </c>
      <c r="G176" s="456">
        <v>20.399999999999999</v>
      </c>
      <c r="H176" s="456">
        <v>20.8</v>
      </c>
      <c r="I176" s="456">
        <v>20.8</v>
      </c>
      <c r="J176" s="265"/>
      <c r="K176" s="265"/>
    </row>
    <row r="177" spans="1:11" ht="25.5" x14ac:dyDescent="0.25">
      <c r="A177" s="455" t="s">
        <v>1196</v>
      </c>
      <c r="B177" s="456">
        <v>13.6</v>
      </c>
      <c r="C177" s="456">
        <v>13.7</v>
      </c>
      <c r="D177" s="456">
        <v>13.9</v>
      </c>
      <c r="E177" s="456">
        <v>13.9</v>
      </c>
      <c r="F177" s="457">
        <v>14</v>
      </c>
      <c r="G177" s="457">
        <v>14</v>
      </c>
      <c r="H177" s="456">
        <v>14.4</v>
      </c>
      <c r="I177" s="456">
        <v>14.4</v>
      </c>
      <c r="J177" s="265"/>
      <c r="K177" s="265"/>
    </row>
    <row r="178" spans="1:11" ht="25.5" x14ac:dyDescent="0.25">
      <c r="A178" s="455" t="s">
        <v>1197</v>
      </c>
      <c r="B178" s="456">
        <v>0.1</v>
      </c>
      <c r="C178" s="456">
        <v>0.1</v>
      </c>
      <c r="D178" s="456">
        <v>0.1</v>
      </c>
      <c r="E178" s="456">
        <v>0.1</v>
      </c>
      <c r="F178" s="456">
        <v>0.1</v>
      </c>
      <c r="G178" s="456">
        <v>0.1</v>
      </c>
      <c r="H178" s="456">
        <v>0.2</v>
      </c>
      <c r="I178" s="456">
        <v>0.2</v>
      </c>
      <c r="J178" s="265"/>
      <c r="K178" s="265"/>
    </row>
    <row r="179" spans="1:11" x14ac:dyDescent="0.25">
      <c r="A179" s="455" t="s">
        <v>1198</v>
      </c>
      <c r="B179" s="456">
        <v>99.6</v>
      </c>
      <c r="C179" s="456">
        <v>100.6</v>
      </c>
      <c r="D179" s="456">
        <v>102.4</v>
      </c>
      <c r="E179" s="456">
        <v>103.5</v>
      </c>
      <c r="F179" s="456">
        <v>104.6</v>
      </c>
      <c r="G179" s="456">
        <v>104.4</v>
      </c>
      <c r="H179" s="456">
        <v>111.4</v>
      </c>
      <c r="I179" s="456">
        <v>113.1</v>
      </c>
      <c r="J179" s="265"/>
      <c r="K179" s="265"/>
    </row>
    <row r="180" spans="1:11" x14ac:dyDescent="0.25">
      <c r="A180" s="455" t="s">
        <v>1199</v>
      </c>
      <c r="B180" s="456">
        <v>39.299999999999997</v>
      </c>
      <c r="C180" s="456">
        <v>38.200000000000003</v>
      </c>
      <c r="D180" s="456">
        <v>41.9</v>
      </c>
      <c r="E180" s="456">
        <v>40.700000000000003</v>
      </c>
      <c r="F180" s="456">
        <v>43.5</v>
      </c>
      <c r="G180" s="456">
        <v>41.8</v>
      </c>
      <c r="H180" s="456">
        <v>49.4</v>
      </c>
      <c r="I180" s="456">
        <v>46.5</v>
      </c>
      <c r="J180" s="265"/>
      <c r="K180" s="265"/>
    </row>
    <row r="181" spans="1:11" x14ac:dyDescent="0.25">
      <c r="A181" s="455" t="s">
        <v>1200</v>
      </c>
      <c r="B181" s="456">
        <v>1.6</v>
      </c>
      <c r="C181" s="456">
        <v>2.4</v>
      </c>
      <c r="D181" s="456">
        <v>1.6</v>
      </c>
      <c r="E181" s="456">
        <v>2.4</v>
      </c>
      <c r="F181" s="456">
        <v>1.6</v>
      </c>
      <c r="G181" s="456">
        <v>2.4</v>
      </c>
      <c r="H181" s="456">
        <v>1.6</v>
      </c>
      <c r="I181" s="456">
        <v>2.4</v>
      </c>
      <c r="J181" s="265"/>
      <c r="K181" s="265"/>
    </row>
    <row r="182" spans="1:11" x14ac:dyDescent="0.25">
      <c r="A182" s="455" t="s">
        <v>1201</v>
      </c>
      <c r="B182" s="456">
        <v>3.8</v>
      </c>
      <c r="C182" s="456">
        <v>3.8</v>
      </c>
      <c r="D182" s="456">
        <v>3.8</v>
      </c>
      <c r="E182" s="456">
        <v>3.8</v>
      </c>
      <c r="F182" s="456">
        <v>3.8</v>
      </c>
      <c r="G182" s="456">
        <v>3.8</v>
      </c>
      <c r="H182" s="456">
        <v>3.8</v>
      </c>
      <c r="I182" s="456">
        <v>3.8</v>
      </c>
      <c r="J182" s="265"/>
      <c r="K182" s="265"/>
    </row>
    <row r="183" spans="1:11" x14ac:dyDescent="0.25">
      <c r="A183" s="455" t="s">
        <v>1202</v>
      </c>
      <c r="B183" s="456">
        <v>3.1</v>
      </c>
      <c r="C183" s="457">
        <v>3</v>
      </c>
      <c r="D183" s="456">
        <v>3.1</v>
      </c>
      <c r="E183" s="457">
        <v>3</v>
      </c>
      <c r="F183" s="456">
        <v>3.1</v>
      </c>
      <c r="G183" s="457">
        <v>3</v>
      </c>
      <c r="H183" s="456">
        <v>3.2</v>
      </c>
      <c r="I183" s="456">
        <v>3.1</v>
      </c>
      <c r="J183" s="265"/>
      <c r="K183" s="265"/>
    </row>
    <row r="184" spans="1:11" x14ac:dyDescent="0.25">
      <c r="A184" s="455" t="s">
        <v>1203</v>
      </c>
      <c r="B184" s="456">
        <v>47.8</v>
      </c>
      <c r="C184" s="456">
        <v>47.4</v>
      </c>
      <c r="D184" s="456">
        <v>50.4</v>
      </c>
      <c r="E184" s="456">
        <v>49.9</v>
      </c>
      <c r="F184" s="457">
        <v>52</v>
      </c>
      <c r="G184" s="457">
        <v>51</v>
      </c>
      <c r="H184" s="457">
        <v>58</v>
      </c>
      <c r="I184" s="456">
        <v>55.8</v>
      </c>
      <c r="J184" s="265"/>
      <c r="K184" s="265"/>
    </row>
    <row r="185" spans="1:11" x14ac:dyDescent="0.25">
      <c r="A185" s="455" t="s">
        <v>1204</v>
      </c>
      <c r="B185" s="456">
        <v>51.8</v>
      </c>
      <c r="C185" s="456">
        <v>53.2</v>
      </c>
      <c r="D185" s="457">
        <v>52</v>
      </c>
      <c r="E185" s="456">
        <v>53.6</v>
      </c>
      <c r="F185" s="456">
        <v>52.6</v>
      </c>
      <c r="G185" s="456">
        <v>53.4</v>
      </c>
      <c r="H185" s="456">
        <v>53.4</v>
      </c>
      <c r="I185" s="456">
        <v>57.3</v>
      </c>
      <c r="J185" s="265"/>
      <c r="K185" s="265"/>
    </row>
    <row r="186" spans="1:11" x14ac:dyDescent="0.25">
      <c r="A186" s="455" t="s">
        <v>1205</v>
      </c>
      <c r="B186" s="456">
        <v>39.4</v>
      </c>
      <c r="C186" s="456">
        <v>34.700000000000003</v>
      </c>
      <c r="D186" s="456">
        <v>40.5</v>
      </c>
      <c r="E186" s="456">
        <v>35.9</v>
      </c>
      <c r="F186" s="456">
        <v>41.4</v>
      </c>
      <c r="G186" s="457">
        <v>37</v>
      </c>
      <c r="H186" s="456">
        <v>46.4</v>
      </c>
      <c r="I186" s="456">
        <v>41.3</v>
      </c>
      <c r="J186" s="265"/>
      <c r="K186" s="265"/>
    </row>
    <row r="187" spans="1:11" x14ac:dyDescent="0.25">
      <c r="A187" s="455" t="s">
        <v>1206</v>
      </c>
      <c r="B187" s="457">
        <v>2</v>
      </c>
      <c r="C187" s="457">
        <v>2</v>
      </c>
      <c r="D187" s="456">
        <v>2.1</v>
      </c>
      <c r="E187" s="456">
        <v>2.1</v>
      </c>
      <c r="F187" s="456">
        <v>2.1</v>
      </c>
      <c r="G187" s="456">
        <v>2.1</v>
      </c>
      <c r="H187" s="456">
        <v>2.2999999999999998</v>
      </c>
      <c r="I187" s="456">
        <v>2.2999999999999998</v>
      </c>
      <c r="J187" s="265"/>
      <c r="K187" s="265"/>
    </row>
    <row r="188" spans="1:11" x14ac:dyDescent="0.25">
      <c r="A188" s="455" t="s">
        <v>1207</v>
      </c>
      <c r="B188" s="456">
        <v>14.4</v>
      </c>
      <c r="C188" s="456">
        <v>20.5</v>
      </c>
      <c r="D188" s="456">
        <v>13.6</v>
      </c>
      <c r="E188" s="456">
        <v>19.8</v>
      </c>
      <c r="F188" s="456">
        <v>13.3</v>
      </c>
      <c r="G188" s="456">
        <v>18.5</v>
      </c>
      <c r="H188" s="456">
        <v>9.3000000000000007</v>
      </c>
      <c r="I188" s="456">
        <v>18.3</v>
      </c>
      <c r="J188" s="265"/>
      <c r="K188" s="265"/>
    </row>
    <row r="189" spans="1:11" x14ac:dyDescent="0.25">
      <c r="A189" s="455" t="s">
        <v>1208</v>
      </c>
      <c r="B189" s="456">
        <v>2.2000000000000002</v>
      </c>
      <c r="C189" s="456">
        <v>2.1</v>
      </c>
      <c r="D189" s="456">
        <v>2.2999999999999998</v>
      </c>
      <c r="E189" s="456">
        <v>2.2000000000000002</v>
      </c>
      <c r="F189" s="456">
        <v>2.2999999999999998</v>
      </c>
      <c r="G189" s="456">
        <v>2.2000000000000002</v>
      </c>
      <c r="H189" s="456">
        <v>2.6</v>
      </c>
      <c r="I189" s="456">
        <v>2.5</v>
      </c>
      <c r="J189" s="265"/>
      <c r="K189" s="265"/>
    </row>
    <row r="190" spans="1:11" ht="25.5" x14ac:dyDescent="0.25">
      <c r="A190" s="455" t="s">
        <v>1209</v>
      </c>
      <c r="B190" s="456">
        <v>5.2</v>
      </c>
      <c r="C190" s="456">
        <v>6.8</v>
      </c>
      <c r="D190" s="456">
        <v>5.4</v>
      </c>
      <c r="E190" s="456">
        <v>7.1</v>
      </c>
      <c r="F190" s="456">
        <v>5.5</v>
      </c>
      <c r="G190" s="456">
        <v>7.3</v>
      </c>
      <c r="H190" s="456">
        <v>6.1</v>
      </c>
      <c r="I190" s="456">
        <v>8.1</v>
      </c>
      <c r="J190" s="265"/>
      <c r="K190" s="265"/>
    </row>
    <row r="191" spans="1:11" x14ac:dyDescent="0.25">
      <c r="A191" s="455" t="s">
        <v>1210</v>
      </c>
      <c r="B191" s="456">
        <v>7.4</v>
      </c>
      <c r="C191" s="456">
        <v>8.9</v>
      </c>
      <c r="D191" s="456">
        <v>7.7</v>
      </c>
      <c r="E191" s="456">
        <v>9.3000000000000007</v>
      </c>
      <c r="F191" s="456">
        <v>7.8</v>
      </c>
      <c r="G191" s="456">
        <v>9.5</v>
      </c>
      <c r="H191" s="456">
        <v>8.6999999999999993</v>
      </c>
      <c r="I191" s="456">
        <v>10.6</v>
      </c>
      <c r="J191" s="265"/>
      <c r="K191" s="265"/>
    </row>
    <row r="192" spans="1:11" x14ac:dyDescent="0.25">
      <c r="A192" s="455" t="s">
        <v>1211</v>
      </c>
      <c r="B192" s="456">
        <v>2.9</v>
      </c>
      <c r="C192" s="456">
        <v>2.6</v>
      </c>
      <c r="D192" s="456">
        <v>4.2</v>
      </c>
      <c r="E192" s="456">
        <v>4.2</v>
      </c>
      <c r="F192" s="456">
        <v>4.5999999999999996</v>
      </c>
      <c r="G192" s="456">
        <v>4.5999999999999996</v>
      </c>
      <c r="H192" s="456">
        <v>5.6</v>
      </c>
      <c r="I192" s="456">
        <v>5.6</v>
      </c>
      <c r="J192" s="265"/>
      <c r="K192" s="265"/>
    </row>
    <row r="193" spans="1:11" x14ac:dyDescent="0.25">
      <c r="A193" s="455" t="s">
        <v>1212</v>
      </c>
      <c r="B193" s="456">
        <v>2.5</v>
      </c>
      <c r="C193" s="456">
        <v>2.2999999999999998</v>
      </c>
      <c r="D193" s="456">
        <v>3.7</v>
      </c>
      <c r="E193" s="456">
        <v>3.5</v>
      </c>
      <c r="F193" s="456">
        <v>4.2</v>
      </c>
      <c r="G193" s="456">
        <v>4.2</v>
      </c>
      <c r="H193" s="456">
        <v>5.6</v>
      </c>
      <c r="I193" s="456">
        <v>5.6</v>
      </c>
      <c r="J193" s="265"/>
      <c r="K193" s="265"/>
    </row>
  </sheetData>
  <mergeCells count="4">
    <mergeCell ref="B2:F2"/>
    <mergeCell ref="C7:C8"/>
    <mergeCell ref="D7:D8"/>
    <mergeCell ref="N42:Q51"/>
  </mergeCells>
  <pageMargins left="0.7" right="0.7" top="0.78740157499999996" bottom="0.78740157499999996"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3"/>
  <sheetViews>
    <sheetView topLeftCell="A34" workbookViewId="0">
      <selection activeCell="B52" sqref="B52"/>
    </sheetView>
  </sheetViews>
  <sheetFormatPr baseColWidth="10" defaultRowHeight="15" x14ac:dyDescent="0.25"/>
  <cols>
    <col min="1" max="1" width="37.7109375" customWidth="1"/>
    <col min="2" max="2" width="26.28515625" customWidth="1"/>
    <col min="3" max="3" width="29" customWidth="1"/>
    <col min="4" max="4" width="28.5703125" customWidth="1"/>
    <col min="11" max="11" width="24.85546875" customWidth="1"/>
  </cols>
  <sheetData>
    <row r="1" spans="1:11" x14ac:dyDescent="0.25">
      <c r="A1" s="1"/>
    </row>
    <row r="2" spans="1:11" s="154" customFormat="1" x14ac:dyDescent="0.25">
      <c r="B2" s="506" t="s">
        <v>987</v>
      </c>
      <c r="C2" s="507"/>
      <c r="D2" s="507"/>
      <c r="E2" s="507"/>
      <c r="F2" s="508"/>
    </row>
    <row r="3" spans="1:11" s="154" customFormat="1" x14ac:dyDescent="0.25">
      <c r="B3" s="336">
        <v>2013</v>
      </c>
      <c r="C3" s="336">
        <v>2014</v>
      </c>
      <c r="D3" s="336">
        <v>2015</v>
      </c>
      <c r="E3" s="336">
        <v>2013</v>
      </c>
      <c r="F3" s="336">
        <v>2014</v>
      </c>
      <c r="G3" s="155"/>
      <c r="H3" s="155"/>
      <c r="I3" s="155"/>
      <c r="J3" s="155"/>
      <c r="K3" s="155"/>
    </row>
    <row r="4" spans="1:11" s="154" customFormat="1" x14ac:dyDescent="0.25">
      <c r="B4" s="85" t="s">
        <v>1050</v>
      </c>
      <c r="C4" s="85" t="s">
        <v>1078</v>
      </c>
      <c r="D4" s="85" t="s">
        <v>1078</v>
      </c>
      <c r="E4" s="85" t="s">
        <v>1213</v>
      </c>
      <c r="F4" s="85" t="s">
        <v>1213</v>
      </c>
      <c r="G4" s="155"/>
      <c r="H4" s="155"/>
      <c r="I4" s="155"/>
      <c r="J4" s="161"/>
      <c r="K4" s="155"/>
    </row>
    <row r="5" spans="1:11" s="154" customFormat="1" x14ac:dyDescent="0.25">
      <c r="A5" s="114" t="s">
        <v>1034</v>
      </c>
      <c r="B5" s="196">
        <f>B6+B15</f>
        <v>90330</v>
      </c>
      <c r="C5" s="196">
        <f>C6+C15</f>
        <v>88279.83</v>
      </c>
      <c r="D5" s="196">
        <f>D6+D15</f>
        <v>80731</v>
      </c>
      <c r="E5" s="196">
        <f>E6+E15</f>
        <v>90500</v>
      </c>
      <c r="F5" s="196">
        <f>F6+F15</f>
        <v>86100</v>
      </c>
      <c r="G5" s="155"/>
      <c r="H5" s="155"/>
      <c r="I5" s="155"/>
      <c r="J5" s="155"/>
      <c r="K5" s="155"/>
    </row>
    <row r="6" spans="1:11" s="154" customFormat="1" x14ac:dyDescent="0.25">
      <c r="A6" s="112" t="s">
        <v>340</v>
      </c>
      <c r="B6" s="198">
        <f>B58</f>
        <v>27200</v>
      </c>
      <c r="C6" s="198">
        <f>K45</f>
        <v>25149.83</v>
      </c>
      <c r="D6" s="198">
        <f>D7+D10+D11</f>
        <v>17601</v>
      </c>
      <c r="E6" s="198">
        <f>B164*1000</f>
        <v>27400</v>
      </c>
      <c r="F6" s="198">
        <f>B114*1000</f>
        <v>23000</v>
      </c>
      <c r="G6" s="155"/>
      <c r="H6" s="155"/>
      <c r="I6" s="155"/>
      <c r="J6" s="155"/>
      <c r="K6" s="155"/>
    </row>
    <row r="7" spans="1:11" s="154" customFormat="1" x14ac:dyDescent="0.25">
      <c r="A7" s="86" t="s">
        <v>341</v>
      </c>
      <c r="B7" s="197" t="s">
        <v>304</v>
      </c>
      <c r="C7" s="197" t="s">
        <v>304</v>
      </c>
      <c r="D7" s="197">
        <f>B42</f>
        <v>4810</v>
      </c>
      <c r="E7" s="197">
        <f>B165*1000</f>
        <v>0</v>
      </c>
      <c r="F7" s="197">
        <f>B115*1000</f>
        <v>0</v>
      </c>
      <c r="G7" s="155"/>
      <c r="H7" s="155"/>
      <c r="I7" s="155"/>
      <c r="J7" s="155"/>
      <c r="K7" s="155"/>
    </row>
    <row r="8" spans="1:11" s="154" customFormat="1" x14ac:dyDescent="0.25">
      <c r="A8" s="86" t="s">
        <v>345</v>
      </c>
      <c r="B8" s="197" t="s">
        <v>304</v>
      </c>
      <c r="C8" s="197" t="s">
        <v>304</v>
      </c>
      <c r="D8" s="197" t="s">
        <v>304</v>
      </c>
      <c r="E8" s="197">
        <f>B166*1000</f>
        <v>7600</v>
      </c>
      <c r="F8" s="198">
        <f>B116*1000</f>
        <v>5200</v>
      </c>
      <c r="G8" s="155"/>
      <c r="H8" s="155"/>
      <c r="I8" s="155"/>
      <c r="J8" s="155"/>
      <c r="K8" s="155"/>
    </row>
    <row r="9" spans="1:11" s="154" customFormat="1" x14ac:dyDescent="0.25">
      <c r="A9" s="111" t="s">
        <v>1046</v>
      </c>
      <c r="B9" s="197" t="s">
        <v>304</v>
      </c>
      <c r="C9" s="197" t="s">
        <v>304</v>
      </c>
      <c r="D9" s="197" t="s">
        <v>304</v>
      </c>
      <c r="E9" s="197" t="s">
        <v>304</v>
      </c>
      <c r="F9" s="197" t="s">
        <v>304</v>
      </c>
      <c r="G9" s="155"/>
      <c r="H9" s="155"/>
      <c r="I9" s="155"/>
      <c r="J9" s="155"/>
      <c r="K9" s="155"/>
    </row>
    <row r="10" spans="1:11" s="154" customFormat="1" x14ac:dyDescent="0.25">
      <c r="A10" s="86" t="s">
        <v>996</v>
      </c>
      <c r="B10" s="197" t="s">
        <v>304</v>
      </c>
      <c r="C10" s="197" t="s">
        <v>304</v>
      </c>
      <c r="D10" s="197">
        <f>B43</f>
        <v>6670</v>
      </c>
      <c r="E10" s="197">
        <f>B168*1000</f>
        <v>10100</v>
      </c>
      <c r="F10" s="197">
        <f>B118*1000</f>
        <v>6700</v>
      </c>
      <c r="G10" s="155"/>
      <c r="H10" s="155"/>
      <c r="I10" s="155"/>
      <c r="J10" s="155"/>
      <c r="K10" s="155"/>
    </row>
    <row r="11" spans="1:11" s="154" customFormat="1" x14ac:dyDescent="0.25">
      <c r="A11" s="86" t="s">
        <v>342</v>
      </c>
      <c r="B11" s="197" t="s">
        <v>304</v>
      </c>
      <c r="C11" s="197" t="s">
        <v>304</v>
      </c>
      <c r="D11" s="197">
        <f>B41</f>
        <v>6121</v>
      </c>
      <c r="E11" s="197">
        <f>B167*1000</f>
        <v>9700</v>
      </c>
      <c r="F11" s="197">
        <f>B117*1000</f>
        <v>5800</v>
      </c>
      <c r="G11" s="155"/>
      <c r="H11" s="155"/>
      <c r="I11" s="155"/>
      <c r="J11" s="155"/>
      <c r="K11" s="155"/>
    </row>
    <row r="12" spans="1:11" s="154" customFormat="1" ht="15" customHeight="1" x14ac:dyDescent="0.25">
      <c r="A12" s="88" t="s">
        <v>1035</v>
      </c>
      <c r="B12" s="197" t="s">
        <v>304</v>
      </c>
      <c r="C12" s="197" t="s">
        <v>304</v>
      </c>
      <c r="D12" s="197" t="s">
        <v>304</v>
      </c>
      <c r="E12" s="197" t="s">
        <v>304</v>
      </c>
      <c r="F12" s="197" t="s">
        <v>304</v>
      </c>
      <c r="G12" s="155"/>
      <c r="H12" s="155"/>
      <c r="I12" s="155"/>
      <c r="J12" s="155"/>
      <c r="K12" s="155"/>
    </row>
    <row r="13" spans="1:11" s="154" customFormat="1" x14ac:dyDescent="0.25">
      <c r="A13" s="89" t="s">
        <v>1036</v>
      </c>
      <c r="B13" s="197" t="s">
        <v>304</v>
      </c>
      <c r="C13" s="197" t="s">
        <v>304</v>
      </c>
      <c r="D13" s="197" t="s">
        <v>304</v>
      </c>
      <c r="E13" s="197" t="s">
        <v>304</v>
      </c>
      <c r="F13" s="197" t="s">
        <v>304</v>
      </c>
      <c r="G13" s="155"/>
      <c r="H13" s="155"/>
      <c r="I13" s="155"/>
      <c r="J13" s="155"/>
      <c r="K13" s="155"/>
    </row>
    <row r="14" spans="1:11" s="154" customFormat="1" x14ac:dyDescent="0.25">
      <c r="A14" s="86" t="s">
        <v>343</v>
      </c>
      <c r="B14" s="197" t="s">
        <v>304</v>
      </c>
      <c r="C14" s="197" t="s">
        <v>304</v>
      </c>
      <c r="D14" s="197" t="s">
        <v>304</v>
      </c>
      <c r="E14" s="197">
        <f>B169*1000</f>
        <v>0</v>
      </c>
      <c r="F14" s="197">
        <f>B119*1000</f>
        <v>5300</v>
      </c>
      <c r="G14" s="162"/>
      <c r="I14" s="162"/>
      <c r="J14" s="162"/>
    </row>
    <row r="15" spans="1:11" s="154" customFormat="1" x14ac:dyDescent="0.25">
      <c r="A15" s="112" t="s">
        <v>344</v>
      </c>
      <c r="B15" s="198">
        <f>B59</f>
        <v>63130</v>
      </c>
      <c r="C15" s="198">
        <f>K44</f>
        <v>63130</v>
      </c>
      <c r="D15" s="198">
        <f>B48</f>
        <v>63130</v>
      </c>
      <c r="E15" s="197">
        <f>B163*1000</f>
        <v>63100</v>
      </c>
      <c r="F15" s="198">
        <f>B113*1000</f>
        <v>63100</v>
      </c>
      <c r="G15" s="162"/>
      <c r="I15" s="162"/>
      <c r="J15" s="162"/>
    </row>
    <row r="16" spans="1:11" s="154" customFormat="1" x14ac:dyDescent="0.25">
      <c r="A16" s="113" t="s">
        <v>1030</v>
      </c>
      <c r="B16" s="199">
        <f>B17+B21+B24+B27+B28</f>
        <v>38512</v>
      </c>
      <c r="C16" s="199">
        <f>C17+C21+C24</f>
        <v>34183.129999999997</v>
      </c>
      <c r="D16" s="199">
        <f>D17+D21+D24+D28</f>
        <v>24138.760000000002</v>
      </c>
      <c r="E16" s="199">
        <f>(B170+B176)*1000</f>
        <v>37600</v>
      </c>
      <c r="F16" s="199">
        <f>(B120+B126)*1000</f>
        <v>40800</v>
      </c>
      <c r="G16" s="162"/>
      <c r="I16" s="162"/>
      <c r="J16" s="162"/>
    </row>
    <row r="17" spans="1:10" s="154" customFormat="1" x14ac:dyDescent="0.25">
      <c r="A17" s="112" t="s">
        <v>339</v>
      </c>
      <c r="B17" s="198">
        <f>B60</f>
        <v>25443</v>
      </c>
      <c r="C17" s="198">
        <f>K46</f>
        <v>25502.16</v>
      </c>
      <c r="D17" s="198">
        <f>D18+D19+D20</f>
        <v>23492.760000000002</v>
      </c>
      <c r="E17" s="197">
        <f>B176*1000</f>
        <v>25200</v>
      </c>
      <c r="F17" s="198">
        <f>B126*1000</f>
        <v>25200</v>
      </c>
      <c r="G17" s="162"/>
      <c r="I17" s="162"/>
      <c r="J17" s="162"/>
    </row>
    <row r="18" spans="1:10" s="154" customFormat="1" ht="15" customHeight="1" x14ac:dyDescent="0.25">
      <c r="A18" s="88" t="s">
        <v>1028</v>
      </c>
      <c r="B18" s="197" t="s">
        <v>304</v>
      </c>
      <c r="C18" s="197" t="s">
        <v>304</v>
      </c>
      <c r="D18" s="197">
        <f>B45</f>
        <v>10314.1</v>
      </c>
      <c r="E18" s="197" t="s">
        <v>304</v>
      </c>
      <c r="F18" s="197" t="s">
        <v>304</v>
      </c>
      <c r="G18" s="162"/>
      <c r="I18" s="162"/>
      <c r="J18" s="162"/>
    </row>
    <row r="19" spans="1:10" s="154" customFormat="1" x14ac:dyDescent="0.25">
      <c r="A19" s="88" t="s">
        <v>1033</v>
      </c>
      <c r="B19" s="197" t="s">
        <v>304</v>
      </c>
      <c r="C19" s="197" t="s">
        <v>304</v>
      </c>
      <c r="D19" s="197">
        <f>B46</f>
        <v>8213.66</v>
      </c>
      <c r="E19" s="197" t="s">
        <v>304</v>
      </c>
      <c r="F19" s="197" t="s">
        <v>304</v>
      </c>
      <c r="G19" s="162"/>
      <c r="I19" s="162"/>
      <c r="J19" s="162"/>
    </row>
    <row r="20" spans="1:10" s="154" customFormat="1" x14ac:dyDescent="0.25">
      <c r="A20" s="88" t="s">
        <v>396</v>
      </c>
      <c r="B20" s="197" t="s">
        <v>304</v>
      </c>
      <c r="C20" s="197" t="s">
        <v>304</v>
      </c>
      <c r="D20" s="197">
        <f>B44</f>
        <v>4965</v>
      </c>
      <c r="E20" s="197" t="s">
        <v>304</v>
      </c>
      <c r="F20" s="197" t="s">
        <v>304</v>
      </c>
      <c r="G20" s="162"/>
      <c r="I20" s="162"/>
      <c r="J20" s="162"/>
    </row>
    <row r="21" spans="1:10" s="154" customFormat="1" x14ac:dyDescent="0.25">
      <c r="A21" s="88" t="s">
        <v>46</v>
      </c>
      <c r="B21" s="197">
        <f>B61</f>
        <v>8202</v>
      </c>
      <c r="C21" s="197">
        <f>K47</f>
        <v>4330</v>
      </c>
      <c r="D21" s="197">
        <f>D22+D23</f>
        <v>367</v>
      </c>
      <c r="E21" s="197">
        <f>B171*1000</f>
        <v>7700</v>
      </c>
      <c r="F21" s="197">
        <f>B121*1000</f>
        <v>9000</v>
      </c>
      <c r="G21" s="162"/>
      <c r="I21" s="162"/>
      <c r="J21" s="162"/>
    </row>
    <row r="22" spans="1:10" s="154" customFormat="1" x14ac:dyDescent="0.25">
      <c r="A22" s="88" t="s">
        <v>1032</v>
      </c>
      <c r="B22" s="197" t="s">
        <v>304</v>
      </c>
      <c r="C22" s="197" t="s">
        <v>304</v>
      </c>
      <c r="D22" s="197">
        <f>B51</f>
        <v>357</v>
      </c>
      <c r="E22" s="197">
        <f>B172*1000</f>
        <v>7700</v>
      </c>
      <c r="F22" s="197">
        <f>B122*1000</f>
        <v>9000</v>
      </c>
      <c r="G22" s="162"/>
      <c r="I22" s="162"/>
      <c r="J22" s="162"/>
    </row>
    <row r="23" spans="1:10" s="154" customFormat="1" x14ac:dyDescent="0.25">
      <c r="A23" s="88" t="s">
        <v>1031</v>
      </c>
      <c r="B23" s="197" t="s">
        <v>304</v>
      </c>
      <c r="C23" s="197" t="s">
        <v>304</v>
      </c>
      <c r="D23" s="197">
        <f>B50</f>
        <v>10</v>
      </c>
      <c r="E23" s="197">
        <f>B173*1000</f>
        <v>0</v>
      </c>
      <c r="F23" s="197">
        <f>B123*1000</f>
        <v>0</v>
      </c>
      <c r="G23" s="162"/>
      <c r="I23" s="162"/>
      <c r="J23" s="162"/>
    </row>
    <row r="24" spans="1:10" s="154" customFormat="1" x14ac:dyDescent="0.25">
      <c r="A24" s="88" t="s">
        <v>2</v>
      </c>
      <c r="B24" s="197">
        <f>B25+B26</f>
        <v>4625</v>
      </c>
      <c r="C24" s="197">
        <f>C25</f>
        <v>4350.97</v>
      </c>
      <c r="D24" s="197">
        <f>B49</f>
        <v>39</v>
      </c>
      <c r="E24" s="197">
        <f>B174*1000</f>
        <v>3400</v>
      </c>
      <c r="F24" s="197">
        <f>B124*1000</f>
        <v>5100</v>
      </c>
      <c r="G24" s="162"/>
      <c r="I24" s="162"/>
      <c r="J24" s="162"/>
    </row>
    <row r="25" spans="1:10" s="154" customFormat="1" x14ac:dyDescent="0.25">
      <c r="A25" s="88" t="s">
        <v>1048</v>
      </c>
      <c r="B25" s="197">
        <f>B62</f>
        <v>4625</v>
      </c>
      <c r="C25" s="197">
        <f>K48</f>
        <v>4350.97</v>
      </c>
      <c r="D25" s="197" t="s">
        <v>304</v>
      </c>
      <c r="E25" s="197" t="s">
        <v>304</v>
      </c>
      <c r="F25" s="197" t="s">
        <v>304</v>
      </c>
      <c r="G25" s="162"/>
      <c r="I25" s="162"/>
      <c r="J25" s="162"/>
    </row>
    <row r="26" spans="1:10" s="154" customFormat="1" x14ac:dyDescent="0.25">
      <c r="A26" s="88" t="s">
        <v>1049</v>
      </c>
      <c r="B26" s="197">
        <f>B63</f>
        <v>0</v>
      </c>
      <c r="C26" s="197" t="s">
        <v>304</v>
      </c>
      <c r="D26" s="197" t="s">
        <v>304</v>
      </c>
      <c r="E26" s="197" t="s">
        <v>304</v>
      </c>
      <c r="F26" s="197" t="s">
        <v>304</v>
      </c>
      <c r="G26" s="162"/>
      <c r="I26" s="162"/>
      <c r="J26" s="162"/>
    </row>
    <row r="27" spans="1:10" s="154" customFormat="1" x14ac:dyDescent="0.25">
      <c r="A27" s="88" t="s">
        <v>49</v>
      </c>
      <c r="B27" s="197">
        <f>B64</f>
        <v>2</v>
      </c>
      <c r="C27" s="197" t="s">
        <v>304</v>
      </c>
      <c r="D27" s="197" t="s">
        <v>304</v>
      </c>
      <c r="E27" s="197" t="s">
        <v>304</v>
      </c>
      <c r="F27" s="197" t="s">
        <v>304</v>
      </c>
      <c r="G27" s="162"/>
      <c r="I27" s="162"/>
      <c r="J27" s="162"/>
    </row>
    <row r="28" spans="1:10" s="154" customFormat="1" x14ac:dyDescent="0.25">
      <c r="A28" s="223" t="s">
        <v>1079</v>
      </c>
      <c r="B28" s="197">
        <f>B65</f>
        <v>240</v>
      </c>
      <c r="C28" s="197" t="s">
        <v>304</v>
      </c>
      <c r="D28" s="197">
        <f>B47</f>
        <v>240</v>
      </c>
      <c r="E28" s="197" t="s">
        <v>304</v>
      </c>
      <c r="F28" s="197" t="s">
        <v>304</v>
      </c>
      <c r="G28" s="162"/>
      <c r="I28" s="162"/>
      <c r="J28" s="162"/>
    </row>
    <row r="29" spans="1:10" s="154" customFormat="1" x14ac:dyDescent="0.25">
      <c r="A29" s="88" t="s">
        <v>1066</v>
      </c>
      <c r="B29" s="197" t="s">
        <v>304</v>
      </c>
      <c r="C29" s="197" t="s">
        <v>304</v>
      </c>
      <c r="D29" s="197" t="s">
        <v>304</v>
      </c>
      <c r="E29" s="197">
        <f>E30</f>
        <v>1300</v>
      </c>
      <c r="F29" s="197">
        <f>F30</f>
        <v>1500</v>
      </c>
      <c r="G29" s="162"/>
      <c r="I29" s="162"/>
      <c r="J29" s="162"/>
    </row>
    <row r="30" spans="1:10" s="154" customFormat="1" x14ac:dyDescent="0.25">
      <c r="A30" s="164" t="s">
        <v>1067</v>
      </c>
      <c r="B30" s="197" t="s">
        <v>304</v>
      </c>
      <c r="C30" s="197" t="s">
        <v>304</v>
      </c>
      <c r="D30" s="197" t="s">
        <v>304</v>
      </c>
      <c r="E30" s="197">
        <f>B175*1000</f>
        <v>1300</v>
      </c>
      <c r="F30" s="197">
        <f>B125*1000</f>
        <v>1500</v>
      </c>
      <c r="G30" s="162"/>
      <c r="I30" s="162"/>
      <c r="J30" s="162"/>
    </row>
    <row r="31" spans="1:10" s="154" customFormat="1" x14ac:dyDescent="0.25">
      <c r="A31" s="164" t="s">
        <v>1068</v>
      </c>
      <c r="B31" s="197" t="s">
        <v>304</v>
      </c>
      <c r="C31" s="197" t="s">
        <v>304</v>
      </c>
      <c r="D31" s="197" t="s">
        <v>304</v>
      </c>
      <c r="E31" s="197" t="s">
        <v>304</v>
      </c>
      <c r="F31" s="197" t="s">
        <v>304</v>
      </c>
      <c r="G31" s="162"/>
      <c r="I31" s="162"/>
      <c r="J31" s="162"/>
    </row>
    <row r="32" spans="1:10" s="154" customFormat="1" x14ac:dyDescent="0.25">
      <c r="A32" s="164" t="s">
        <v>1069</v>
      </c>
      <c r="B32" s="197" t="s">
        <v>304</v>
      </c>
      <c r="C32" s="197" t="s">
        <v>304</v>
      </c>
      <c r="D32" s="197" t="s">
        <v>304</v>
      </c>
      <c r="E32" s="197" t="s">
        <v>304</v>
      </c>
      <c r="F32" s="197" t="s">
        <v>304</v>
      </c>
      <c r="G32" s="162"/>
      <c r="I32" s="162"/>
      <c r="J32" s="162"/>
    </row>
    <row r="33" spans="1:21" s="154" customFormat="1" x14ac:dyDescent="0.25">
      <c r="A33" s="164" t="s">
        <v>1070</v>
      </c>
      <c r="B33" s="197" t="s">
        <v>304</v>
      </c>
      <c r="C33" s="197" t="s">
        <v>304</v>
      </c>
      <c r="D33" s="197" t="s">
        <v>304</v>
      </c>
      <c r="E33" s="197" t="s">
        <v>304</v>
      </c>
      <c r="F33" s="197" t="s">
        <v>304</v>
      </c>
      <c r="G33" s="162"/>
      <c r="I33" s="162"/>
      <c r="J33" s="162"/>
    </row>
    <row r="34" spans="1:21" s="154" customFormat="1" x14ac:dyDescent="0.25">
      <c r="A34" s="121" t="s">
        <v>1047</v>
      </c>
      <c r="B34" s="200">
        <f>B66</f>
        <v>1270</v>
      </c>
      <c r="C34" s="200">
        <f>K49</f>
        <v>1486.33</v>
      </c>
      <c r="D34" s="200">
        <f>B52</f>
        <v>62</v>
      </c>
      <c r="E34" s="200" t="s">
        <v>304</v>
      </c>
      <c r="F34" s="200" t="s">
        <v>304</v>
      </c>
      <c r="G34" s="162"/>
      <c r="I34" s="162"/>
      <c r="J34" s="162"/>
    </row>
    <row r="35" spans="1:21" s="154" customFormat="1" x14ac:dyDescent="0.25">
      <c r="A35" s="88" t="s">
        <v>30</v>
      </c>
      <c r="B35" s="197">
        <f>B16+B5+B34</f>
        <v>130112</v>
      </c>
      <c r="C35" s="197">
        <f>C34+C16+C5</f>
        <v>123949.29000000001</v>
      </c>
      <c r="D35" s="197">
        <f>D34+D16+D5</f>
        <v>104931.76000000001</v>
      </c>
      <c r="E35" s="197">
        <f>B179*1000</f>
        <v>128100</v>
      </c>
      <c r="F35" s="197">
        <f>B129*1000</f>
        <v>126900</v>
      </c>
      <c r="G35" s="162"/>
      <c r="H35" s="162"/>
      <c r="I35" s="162"/>
      <c r="J35" s="162"/>
    </row>
    <row r="36" spans="1:21" s="154" customFormat="1" x14ac:dyDescent="0.25"/>
    <row r="37" spans="1:21" s="154" customFormat="1" x14ac:dyDescent="0.25"/>
    <row r="38" spans="1:21" s="154" customFormat="1" x14ac:dyDescent="0.25"/>
    <row r="39" spans="1:21" s="110" customFormat="1" ht="15.75" thickBot="1" x14ac:dyDescent="0.3"/>
    <row r="40" spans="1:21" ht="30.75" thickTop="1" x14ac:dyDescent="0.25">
      <c r="A40" s="312" t="s">
        <v>1159</v>
      </c>
      <c r="B40" s="312" t="s">
        <v>1160</v>
      </c>
    </row>
    <row r="41" spans="1:21" x14ac:dyDescent="0.25">
      <c r="A41" s="310" t="s">
        <v>1150</v>
      </c>
      <c r="B41" s="310">
        <v>6121</v>
      </c>
      <c r="C41" s="301"/>
      <c r="D41" s="301"/>
    </row>
    <row r="42" spans="1:21" ht="19.5" customHeight="1" thickBot="1" x14ac:dyDescent="0.35">
      <c r="A42" s="310" t="s">
        <v>1151</v>
      </c>
      <c r="B42" s="310">
        <v>4810</v>
      </c>
      <c r="C42" s="319"/>
      <c r="D42" s="319"/>
      <c r="E42" s="236"/>
      <c r="F42" s="236"/>
      <c r="G42" s="236"/>
      <c r="H42" s="548" t="s">
        <v>1080</v>
      </c>
      <c r="I42" s="549"/>
      <c r="J42" s="549"/>
      <c r="K42" s="549"/>
      <c r="L42" s="549"/>
      <c r="M42" s="549"/>
      <c r="N42" s="549"/>
      <c r="O42" s="549"/>
      <c r="P42" s="549"/>
      <c r="Q42" s="549"/>
      <c r="R42" s="549"/>
      <c r="S42" s="549"/>
      <c r="T42" s="549"/>
      <c r="U42" s="549"/>
    </row>
    <row r="43" spans="1:21" ht="24" x14ac:dyDescent="0.25">
      <c r="A43" s="310" t="s">
        <v>1152</v>
      </c>
      <c r="B43" s="310">
        <v>6670</v>
      </c>
      <c r="C43" s="316"/>
      <c r="D43" s="314"/>
      <c r="E43" s="315"/>
      <c r="F43" s="315"/>
      <c r="G43" s="52"/>
      <c r="H43" s="94" t="s">
        <v>305</v>
      </c>
      <c r="I43" s="92"/>
      <c r="J43" s="57"/>
      <c r="K43" s="91" t="s">
        <v>306</v>
      </c>
      <c r="L43" s="52"/>
      <c r="M43" s="52"/>
      <c r="N43" s="52"/>
      <c r="O43" s="52"/>
      <c r="P43" s="52"/>
      <c r="Q43" s="52"/>
      <c r="R43" s="52"/>
      <c r="S43" s="52"/>
      <c r="T43" s="52"/>
      <c r="U43" s="52"/>
    </row>
    <row r="44" spans="1:21" ht="15" customHeight="1" x14ac:dyDescent="0.25">
      <c r="A44" s="310" t="s">
        <v>1153</v>
      </c>
      <c r="B44" s="310">
        <v>4965</v>
      </c>
      <c r="C44" s="317"/>
      <c r="D44" s="313"/>
      <c r="E44" s="313"/>
      <c r="F44" s="313"/>
      <c r="G44" s="52"/>
      <c r="H44" s="95" t="s">
        <v>1</v>
      </c>
      <c r="I44" s="96"/>
      <c r="J44" s="53"/>
      <c r="K44" s="93">
        <v>63130</v>
      </c>
      <c r="L44" s="52"/>
      <c r="M44" s="52"/>
      <c r="N44" s="52"/>
      <c r="O44" s="52"/>
      <c r="P44" s="52"/>
      <c r="Q44" s="52"/>
      <c r="R44" s="52"/>
      <c r="S44" s="52"/>
      <c r="T44" s="52"/>
      <c r="U44" s="52"/>
    </row>
    <row r="45" spans="1:21" x14ac:dyDescent="0.25">
      <c r="A45" s="310" t="s">
        <v>1154</v>
      </c>
      <c r="B45" s="310">
        <v>10314.1</v>
      </c>
      <c r="C45" s="317"/>
      <c r="D45" s="313"/>
      <c r="E45" s="313"/>
      <c r="F45" s="313"/>
      <c r="G45" s="52"/>
      <c r="H45" s="97" t="s">
        <v>307</v>
      </c>
      <c r="I45" s="98"/>
      <c r="J45" s="55"/>
      <c r="K45" s="90">
        <v>25149.83</v>
      </c>
      <c r="L45" s="52"/>
      <c r="M45" s="52"/>
      <c r="N45" s="52"/>
      <c r="O45" s="52"/>
      <c r="P45" s="52"/>
      <c r="Q45" s="52"/>
      <c r="R45" s="52"/>
      <c r="S45" s="52"/>
      <c r="T45" s="52"/>
      <c r="U45" s="52"/>
    </row>
    <row r="46" spans="1:21" x14ac:dyDescent="0.25">
      <c r="A46" s="310" t="s">
        <v>1155</v>
      </c>
      <c r="B46" s="310">
        <v>8213.66</v>
      </c>
      <c r="C46" s="317"/>
      <c r="D46" s="313"/>
      <c r="E46" s="313"/>
      <c r="F46" s="313"/>
      <c r="G46" s="52"/>
      <c r="H46" s="97" t="s">
        <v>308</v>
      </c>
      <c r="I46" s="98"/>
      <c r="J46" s="55"/>
      <c r="K46" s="90">
        <v>25502.16</v>
      </c>
      <c r="L46" s="52"/>
      <c r="M46" s="52"/>
      <c r="N46" s="52"/>
      <c r="O46" s="52"/>
      <c r="P46" s="52"/>
      <c r="Q46" s="52"/>
      <c r="R46" s="52"/>
      <c r="S46" s="52"/>
      <c r="T46" s="52"/>
      <c r="U46" s="52"/>
    </row>
    <row r="47" spans="1:21" x14ac:dyDescent="0.25">
      <c r="A47" s="310" t="s">
        <v>1156</v>
      </c>
      <c r="B47" s="310">
        <v>240</v>
      </c>
      <c r="C47" s="318"/>
      <c r="D47" s="313"/>
      <c r="E47" s="313"/>
      <c r="F47" s="313"/>
      <c r="G47" s="52"/>
      <c r="H47" s="99" t="s">
        <v>46</v>
      </c>
      <c r="I47" s="100"/>
      <c r="J47" s="54"/>
      <c r="K47" s="90">
        <v>4330</v>
      </c>
      <c r="L47" s="52"/>
      <c r="M47" s="52"/>
      <c r="N47" s="52"/>
      <c r="O47" s="52"/>
      <c r="P47" s="52"/>
      <c r="Q47" s="52"/>
      <c r="R47" s="52"/>
      <c r="S47" s="52"/>
      <c r="T47" s="52"/>
      <c r="U47" s="52"/>
    </row>
    <row r="48" spans="1:21" x14ac:dyDescent="0.25">
      <c r="A48" s="310" t="s">
        <v>1</v>
      </c>
      <c r="B48" s="310">
        <v>63130</v>
      </c>
      <c r="C48" s="318"/>
      <c r="D48" s="313"/>
      <c r="E48" s="313"/>
      <c r="F48" s="313"/>
      <c r="G48" s="52"/>
      <c r="H48" s="99" t="s">
        <v>309</v>
      </c>
      <c r="I48" s="100"/>
      <c r="J48" s="54"/>
      <c r="K48" s="90">
        <v>4350.97</v>
      </c>
      <c r="L48" s="52"/>
      <c r="M48" s="52"/>
      <c r="N48" s="52"/>
      <c r="O48" s="52"/>
      <c r="P48" s="52"/>
      <c r="Q48" s="52"/>
      <c r="R48" s="52"/>
      <c r="S48" s="52"/>
      <c r="T48" s="52"/>
      <c r="U48" s="52"/>
    </row>
    <row r="49" spans="1:21" ht="42.75" customHeight="1" thickBot="1" x14ac:dyDescent="0.3">
      <c r="A49" s="310" t="s">
        <v>2</v>
      </c>
      <c r="B49" s="310">
        <v>39</v>
      </c>
      <c r="C49" s="318"/>
      <c r="D49" s="313"/>
      <c r="E49" s="313"/>
      <c r="F49" s="313"/>
      <c r="G49" s="52"/>
      <c r="H49" s="546" t="s">
        <v>310</v>
      </c>
      <c r="I49" s="547"/>
      <c r="J49" s="56"/>
      <c r="K49" s="237">
        <v>1486.33</v>
      </c>
      <c r="L49" s="52"/>
      <c r="M49" s="52"/>
      <c r="N49" s="52"/>
      <c r="O49" s="52"/>
      <c r="P49" s="52"/>
      <c r="Q49" s="52"/>
      <c r="R49" s="52"/>
      <c r="S49" s="52"/>
      <c r="T49" s="52"/>
      <c r="U49" s="52"/>
    </row>
    <row r="50" spans="1:21" x14ac:dyDescent="0.25">
      <c r="A50" s="310" t="s">
        <v>1157</v>
      </c>
      <c r="B50" s="310">
        <v>10</v>
      </c>
      <c r="C50" s="50"/>
      <c r="D50" s="51"/>
      <c r="E50" s="58"/>
      <c r="F50" s="58"/>
      <c r="G50" s="52"/>
      <c r="H50" s="59" t="s">
        <v>311</v>
      </c>
      <c r="L50" s="52"/>
      <c r="M50" s="52"/>
      <c r="N50" s="52"/>
      <c r="O50" s="52"/>
      <c r="P50" s="52"/>
      <c r="Q50" s="52"/>
      <c r="R50" s="52"/>
      <c r="S50" s="52"/>
      <c r="T50" s="52"/>
      <c r="U50" s="52"/>
    </row>
    <row r="51" spans="1:21" x14ac:dyDescent="0.25">
      <c r="A51" s="310" t="s">
        <v>1158</v>
      </c>
      <c r="B51" s="310">
        <v>357</v>
      </c>
      <c r="H51" s="232" t="s">
        <v>1081</v>
      </c>
    </row>
    <row r="52" spans="1:21" x14ac:dyDescent="0.25">
      <c r="A52" s="310" t="s">
        <v>85</v>
      </c>
      <c r="B52" s="310">
        <v>62</v>
      </c>
    </row>
    <row r="53" spans="1:21" s="265" customFormat="1" x14ac:dyDescent="0.25">
      <c r="A53" s="311" t="s">
        <v>299</v>
      </c>
      <c r="B53" s="311">
        <v>104931.77</v>
      </c>
    </row>
    <row r="54" spans="1:21" s="265" customFormat="1" x14ac:dyDescent="0.25">
      <c r="A54" s="320" t="s">
        <v>1161</v>
      </c>
    </row>
    <row r="56" spans="1:21" ht="15.75" x14ac:dyDescent="0.25">
      <c r="A56" s="265"/>
      <c r="B56" s="267">
        <v>2013</v>
      </c>
    </row>
    <row r="57" spans="1:21" x14ac:dyDescent="0.25">
      <c r="A57" s="268" t="s">
        <v>271</v>
      </c>
      <c r="B57" s="270">
        <v>130112</v>
      </c>
      <c r="J57" s="265"/>
      <c r="K57" s="265"/>
    </row>
    <row r="58" spans="1:21" x14ac:dyDescent="0.25">
      <c r="A58" s="269" t="s">
        <v>272</v>
      </c>
      <c r="B58" s="271">
        <v>27200</v>
      </c>
      <c r="J58" s="265"/>
      <c r="K58" s="265"/>
    </row>
    <row r="59" spans="1:21" x14ac:dyDescent="0.25">
      <c r="A59" s="269" t="s">
        <v>1</v>
      </c>
      <c r="B59" s="271">
        <v>63130</v>
      </c>
      <c r="J59" s="265"/>
      <c r="K59" s="265"/>
    </row>
    <row r="60" spans="1:21" x14ac:dyDescent="0.25">
      <c r="A60" s="269" t="s">
        <v>258</v>
      </c>
      <c r="B60" s="271">
        <v>25443</v>
      </c>
      <c r="J60" s="265"/>
      <c r="K60" s="265"/>
    </row>
    <row r="61" spans="1:21" x14ac:dyDescent="0.25">
      <c r="A61" s="269" t="s">
        <v>46</v>
      </c>
      <c r="B61" s="271">
        <v>8202</v>
      </c>
      <c r="J61" s="265"/>
      <c r="K61" s="265"/>
    </row>
    <row r="62" spans="1:21" x14ac:dyDescent="0.25">
      <c r="A62" s="269" t="s">
        <v>273</v>
      </c>
      <c r="B62" s="271">
        <v>4625</v>
      </c>
      <c r="J62" s="265"/>
      <c r="K62" s="265"/>
    </row>
    <row r="63" spans="1:21" x14ac:dyDescent="0.25">
      <c r="A63" s="269" t="s">
        <v>274</v>
      </c>
      <c r="B63" s="271">
        <v>0</v>
      </c>
      <c r="J63" s="265"/>
      <c r="K63" s="265"/>
    </row>
    <row r="64" spans="1:21" x14ac:dyDescent="0.25">
      <c r="A64" s="269" t="s">
        <v>275</v>
      </c>
      <c r="B64" s="271">
        <v>2</v>
      </c>
      <c r="J64" s="265"/>
      <c r="K64" s="265"/>
    </row>
    <row r="65" spans="1:11" x14ac:dyDescent="0.25">
      <c r="A65" s="269" t="s">
        <v>276</v>
      </c>
      <c r="B65" s="271">
        <v>240</v>
      </c>
      <c r="J65" s="265"/>
      <c r="K65" s="265"/>
    </row>
    <row r="66" spans="1:11" x14ac:dyDescent="0.25">
      <c r="A66" s="269" t="s">
        <v>277</v>
      </c>
      <c r="B66" s="271">
        <v>1270</v>
      </c>
    </row>
    <row r="67" spans="1:11" x14ac:dyDescent="0.25">
      <c r="A67" s="109" t="s">
        <v>1039</v>
      </c>
      <c r="B67" s="265"/>
    </row>
    <row r="71" spans="1:11" ht="18.75" x14ac:dyDescent="0.3">
      <c r="A71" s="276" t="s">
        <v>1139</v>
      </c>
    </row>
    <row r="72" spans="1:11" ht="409.5" customHeight="1" x14ac:dyDescent="0.25">
      <c r="A72" s="480"/>
      <c r="B72" s="480"/>
      <c r="C72" s="480"/>
      <c r="D72" s="480"/>
    </row>
    <row r="73" spans="1:11" x14ac:dyDescent="0.25">
      <c r="A73" s="480"/>
      <c r="B73" s="480"/>
      <c r="C73" s="480"/>
      <c r="D73" s="480"/>
    </row>
    <row r="75" spans="1:11" x14ac:dyDescent="0.25">
      <c r="A75" t="s">
        <v>1162</v>
      </c>
    </row>
    <row r="76" spans="1:11" ht="45" x14ac:dyDescent="0.25">
      <c r="A76" s="321" t="s">
        <v>1163</v>
      </c>
      <c r="B76" s="312"/>
    </row>
    <row r="77" spans="1:11" x14ac:dyDescent="0.25">
      <c r="A77" s="310"/>
      <c r="B77" s="310"/>
    </row>
    <row r="78" spans="1:11" x14ac:dyDescent="0.25">
      <c r="A78" s="310"/>
      <c r="B78" s="310"/>
    </row>
    <row r="79" spans="1:11" x14ac:dyDescent="0.25">
      <c r="A79" s="310"/>
      <c r="B79" s="310"/>
    </row>
    <row r="80" spans="1:11" x14ac:dyDescent="0.25">
      <c r="A80" s="310"/>
      <c r="B80" s="310"/>
    </row>
    <row r="81" spans="1:2" x14ac:dyDescent="0.25">
      <c r="A81" s="310"/>
      <c r="B81" s="310"/>
    </row>
    <row r="82" spans="1:2" x14ac:dyDescent="0.25">
      <c r="A82" s="310"/>
      <c r="B82" s="310"/>
    </row>
    <row r="83" spans="1:2" x14ac:dyDescent="0.25">
      <c r="A83" s="310"/>
      <c r="B83" s="310"/>
    </row>
    <row r="84" spans="1:2" x14ac:dyDescent="0.25">
      <c r="A84" s="310"/>
      <c r="B84" s="310"/>
    </row>
    <row r="85" spans="1:2" x14ac:dyDescent="0.25">
      <c r="A85" s="310"/>
      <c r="B85" s="310"/>
    </row>
    <row r="86" spans="1:2" x14ac:dyDescent="0.25">
      <c r="A86" s="310"/>
      <c r="B86" s="310"/>
    </row>
    <row r="87" spans="1:2" x14ac:dyDescent="0.25">
      <c r="A87" s="310"/>
      <c r="B87" s="310"/>
    </row>
    <row r="88" spans="1:2" x14ac:dyDescent="0.25">
      <c r="A88" s="310"/>
      <c r="B88" s="310"/>
    </row>
    <row r="89" spans="1:2" x14ac:dyDescent="0.25">
      <c r="A89" s="311"/>
      <c r="B89" s="311"/>
    </row>
    <row r="100" spans="1:11" ht="15.75" x14ac:dyDescent="0.25">
      <c r="A100" s="378" t="s">
        <v>1164</v>
      </c>
      <c r="B100" s="378"/>
      <c r="C100" s="378"/>
      <c r="D100" s="378"/>
      <c r="E100" s="378"/>
      <c r="F100" s="378"/>
      <c r="G100" s="378"/>
      <c r="H100" s="378"/>
      <c r="I100" s="378"/>
      <c r="J100" s="378"/>
      <c r="K100" s="378"/>
    </row>
    <row r="101" spans="1:11" x14ac:dyDescent="0.25">
      <c r="A101" s="331"/>
      <c r="B101" s="331"/>
      <c r="C101" s="331"/>
      <c r="D101" s="331"/>
      <c r="E101" s="331"/>
      <c r="F101" s="331"/>
      <c r="G101" s="331"/>
      <c r="H101" s="331"/>
      <c r="I101" s="331"/>
      <c r="J101" s="331"/>
      <c r="K101" s="331"/>
    </row>
    <row r="102" spans="1:11" x14ac:dyDescent="0.25">
      <c r="A102" s="379" t="s">
        <v>1165</v>
      </c>
      <c r="B102" s="380" t="s">
        <v>1237</v>
      </c>
      <c r="C102" s="331"/>
      <c r="D102" s="331"/>
      <c r="E102" s="331"/>
      <c r="F102" s="331"/>
      <c r="G102" s="331"/>
      <c r="H102" s="331"/>
      <c r="I102" s="331"/>
      <c r="J102" s="331"/>
      <c r="K102" s="331"/>
    </row>
    <row r="103" spans="1:11" x14ac:dyDescent="0.25">
      <c r="A103" s="379" t="s">
        <v>1167</v>
      </c>
      <c r="B103" s="380">
        <v>100</v>
      </c>
      <c r="C103" s="331"/>
      <c r="D103" s="331"/>
      <c r="E103" s="331"/>
      <c r="F103" s="331"/>
      <c r="G103" s="331"/>
      <c r="H103" s="331"/>
      <c r="I103" s="331"/>
      <c r="J103" s="331"/>
      <c r="K103" s="331"/>
    </row>
    <row r="104" spans="1:11" x14ac:dyDescent="0.25">
      <c r="A104" s="379" t="s">
        <v>1168</v>
      </c>
      <c r="B104" s="380" t="s">
        <v>1169</v>
      </c>
      <c r="C104" s="331"/>
      <c r="D104" s="331"/>
      <c r="E104" s="331"/>
      <c r="F104" s="331"/>
      <c r="G104" s="331"/>
      <c r="H104" s="331"/>
      <c r="I104" s="331"/>
      <c r="J104" s="331"/>
      <c r="K104" s="331"/>
    </row>
    <row r="105" spans="1:11" x14ac:dyDescent="0.25">
      <c r="A105" s="379" t="s">
        <v>1170</v>
      </c>
      <c r="B105" s="380" t="s">
        <v>1240</v>
      </c>
      <c r="C105" s="331"/>
      <c r="D105" s="331"/>
      <c r="E105" s="331"/>
      <c r="F105" s="331"/>
      <c r="G105" s="331"/>
      <c r="H105" s="331"/>
      <c r="I105" s="331"/>
      <c r="J105" s="331"/>
      <c r="K105" s="331"/>
    </row>
    <row r="106" spans="1:11" x14ac:dyDescent="0.25">
      <c r="A106" s="379" t="s">
        <v>1172</v>
      </c>
      <c r="B106" s="380" t="s">
        <v>1241</v>
      </c>
      <c r="C106" s="331"/>
      <c r="D106" s="331"/>
      <c r="E106" s="331"/>
      <c r="F106" s="331"/>
      <c r="G106" s="331"/>
      <c r="H106" s="331"/>
      <c r="I106" s="331"/>
      <c r="J106" s="331"/>
      <c r="K106" s="331"/>
    </row>
    <row r="107" spans="1:11" x14ac:dyDescent="0.25">
      <c r="A107" s="331"/>
      <c r="B107" s="331"/>
      <c r="C107" s="331"/>
      <c r="D107" s="331"/>
      <c r="E107" s="331"/>
      <c r="F107" s="331"/>
      <c r="G107" s="331"/>
      <c r="H107" s="331"/>
      <c r="I107" s="331"/>
      <c r="J107" s="331"/>
      <c r="K107" s="331"/>
    </row>
    <row r="108" spans="1:11" x14ac:dyDescent="0.25">
      <c r="A108" s="331"/>
      <c r="B108" s="331"/>
      <c r="C108" s="331"/>
      <c r="D108" s="331"/>
      <c r="E108" s="331"/>
      <c r="F108" s="331"/>
      <c r="G108" s="331"/>
      <c r="H108" s="331"/>
      <c r="I108" s="331"/>
      <c r="J108" s="331"/>
      <c r="K108" s="331"/>
    </row>
    <row r="109" spans="1:11" x14ac:dyDescent="0.25">
      <c r="A109" s="381" t="s">
        <v>1174</v>
      </c>
      <c r="B109" s="381"/>
      <c r="C109" s="381"/>
      <c r="D109" s="381"/>
      <c r="E109" s="381"/>
      <c r="F109" s="381"/>
      <c r="G109" s="381"/>
      <c r="H109" s="381"/>
      <c r="I109" s="381"/>
      <c r="J109" s="381"/>
      <c r="K109" s="381"/>
    </row>
    <row r="110" spans="1:11" x14ac:dyDescent="0.25">
      <c r="A110" s="331"/>
      <c r="B110" s="331"/>
      <c r="C110" s="331"/>
      <c r="D110" s="331"/>
      <c r="E110" s="331"/>
      <c r="F110" s="331"/>
      <c r="G110" s="331"/>
      <c r="H110" s="331"/>
      <c r="I110" s="331"/>
      <c r="J110" s="331"/>
      <c r="K110" s="331"/>
    </row>
    <row r="111" spans="1:11" x14ac:dyDescent="0.25">
      <c r="A111" s="382"/>
      <c r="B111" s="382">
        <v>2014</v>
      </c>
      <c r="C111" s="382"/>
      <c r="D111" s="382">
        <v>2015</v>
      </c>
      <c r="E111" s="382"/>
      <c r="F111" s="382">
        <v>2016</v>
      </c>
      <c r="G111" s="382"/>
      <c r="H111" s="382">
        <v>2020</v>
      </c>
      <c r="I111" s="382"/>
      <c r="J111" s="382">
        <v>2025</v>
      </c>
      <c r="K111" s="382"/>
    </row>
    <row r="112" spans="1:11" x14ac:dyDescent="0.25">
      <c r="A112" s="382" t="s">
        <v>1175</v>
      </c>
      <c r="B112" s="382" t="s">
        <v>1176</v>
      </c>
      <c r="C112" s="382" t="s">
        <v>1177</v>
      </c>
      <c r="D112" s="382" t="s">
        <v>1178</v>
      </c>
      <c r="E112" s="382" t="s">
        <v>1179</v>
      </c>
      <c r="F112" s="382" t="s">
        <v>1180</v>
      </c>
      <c r="G112" s="382" t="s">
        <v>1181</v>
      </c>
      <c r="H112" s="382" t="s">
        <v>1182</v>
      </c>
      <c r="I112" s="382" t="s">
        <v>1183</v>
      </c>
      <c r="J112" s="382" t="s">
        <v>1184</v>
      </c>
      <c r="K112" s="382" t="s">
        <v>1185</v>
      </c>
    </row>
    <row r="113" spans="1:11" x14ac:dyDescent="0.25">
      <c r="A113" s="375" t="s">
        <v>1186</v>
      </c>
      <c r="B113" s="376">
        <v>63.1</v>
      </c>
      <c r="C113" s="376">
        <v>63.1</v>
      </c>
      <c r="D113" s="376">
        <v>63.1</v>
      </c>
      <c r="E113" s="376">
        <v>63.1</v>
      </c>
      <c r="F113" s="376">
        <v>64.7</v>
      </c>
      <c r="G113" s="376">
        <v>64.7</v>
      </c>
      <c r="H113" s="377">
        <v>63</v>
      </c>
      <c r="I113" s="377">
        <v>63</v>
      </c>
      <c r="J113" s="377">
        <v>60</v>
      </c>
      <c r="K113" s="377">
        <v>60</v>
      </c>
    </row>
    <row r="114" spans="1:11" x14ac:dyDescent="0.25">
      <c r="A114" s="375" t="s">
        <v>1187</v>
      </c>
      <c r="B114" s="377">
        <v>23</v>
      </c>
      <c r="C114" s="377">
        <v>23</v>
      </c>
      <c r="D114" s="376">
        <v>22.3</v>
      </c>
      <c r="E114" s="376">
        <v>22.3</v>
      </c>
      <c r="F114" s="376">
        <v>17.399999999999999</v>
      </c>
      <c r="G114" s="376">
        <v>17.399999999999999</v>
      </c>
      <c r="H114" s="376">
        <v>18.600000000000001</v>
      </c>
      <c r="I114" s="376">
        <v>18.600000000000001</v>
      </c>
      <c r="J114" s="376">
        <v>15.8</v>
      </c>
      <c r="K114" s="376">
        <v>15.8</v>
      </c>
    </row>
    <row r="115" spans="1:11" x14ac:dyDescent="0.25">
      <c r="A115" s="375" t="s">
        <v>1188</v>
      </c>
      <c r="B115" s="377">
        <v>0</v>
      </c>
      <c r="C115" s="377">
        <v>0</v>
      </c>
      <c r="D115" s="377">
        <v>0</v>
      </c>
      <c r="E115" s="377">
        <v>0</v>
      </c>
      <c r="F115" s="377">
        <v>0</v>
      </c>
      <c r="G115" s="377">
        <v>0</v>
      </c>
      <c r="H115" s="377">
        <v>0</v>
      </c>
      <c r="I115" s="377">
        <v>0</v>
      </c>
      <c r="J115" s="377">
        <v>0</v>
      </c>
      <c r="K115" s="377">
        <v>0</v>
      </c>
    </row>
    <row r="116" spans="1:11" x14ac:dyDescent="0.25">
      <c r="A116" s="375" t="s">
        <v>1189</v>
      </c>
      <c r="B116" s="376">
        <v>5.2</v>
      </c>
      <c r="C116" s="376">
        <v>5.2</v>
      </c>
      <c r="D116" s="376">
        <v>4.5</v>
      </c>
      <c r="E116" s="376">
        <v>4.5</v>
      </c>
      <c r="F116" s="376">
        <v>2.9</v>
      </c>
      <c r="G116" s="376">
        <v>2.9</v>
      </c>
      <c r="H116" s="376">
        <v>2.9</v>
      </c>
      <c r="I116" s="376">
        <v>2.9</v>
      </c>
      <c r="J116" s="376">
        <v>1.7</v>
      </c>
      <c r="K116" s="376">
        <v>1.7</v>
      </c>
    </row>
    <row r="117" spans="1:11" x14ac:dyDescent="0.25">
      <c r="A117" s="375" t="s">
        <v>391</v>
      </c>
      <c r="B117" s="376">
        <v>5.8</v>
      </c>
      <c r="C117" s="376">
        <v>5.8</v>
      </c>
      <c r="D117" s="376">
        <v>5.8</v>
      </c>
      <c r="E117" s="376">
        <v>5.8</v>
      </c>
      <c r="F117" s="376">
        <v>6.3</v>
      </c>
      <c r="G117" s="376">
        <v>6.3</v>
      </c>
      <c r="H117" s="376">
        <v>7.5</v>
      </c>
      <c r="I117" s="376">
        <v>7.5</v>
      </c>
      <c r="J117" s="376">
        <v>7.5</v>
      </c>
      <c r="K117" s="376">
        <v>7.5</v>
      </c>
    </row>
    <row r="118" spans="1:11" x14ac:dyDescent="0.25">
      <c r="A118" s="375" t="s">
        <v>1190</v>
      </c>
      <c r="B118" s="376">
        <v>6.7</v>
      </c>
      <c r="C118" s="376">
        <v>6.7</v>
      </c>
      <c r="D118" s="376">
        <v>6.7</v>
      </c>
      <c r="E118" s="376">
        <v>6.7</v>
      </c>
      <c r="F118" s="376">
        <v>2.9</v>
      </c>
      <c r="G118" s="376">
        <v>2.9</v>
      </c>
      <c r="H118" s="376">
        <v>2.9</v>
      </c>
      <c r="I118" s="376">
        <v>2.9</v>
      </c>
      <c r="J118" s="376">
        <v>1.3</v>
      </c>
      <c r="K118" s="376">
        <v>1.3</v>
      </c>
    </row>
    <row r="119" spans="1:11" x14ac:dyDescent="0.25">
      <c r="A119" s="375" t="s">
        <v>1191</v>
      </c>
      <c r="B119" s="376">
        <v>5.3</v>
      </c>
      <c r="C119" s="376">
        <v>5.3</v>
      </c>
      <c r="D119" s="376">
        <v>5.3</v>
      </c>
      <c r="E119" s="376">
        <v>5.3</v>
      </c>
      <c r="F119" s="376">
        <v>5.3</v>
      </c>
      <c r="G119" s="376">
        <v>5.3</v>
      </c>
      <c r="H119" s="376">
        <v>5.3</v>
      </c>
      <c r="I119" s="376">
        <v>5.3</v>
      </c>
      <c r="J119" s="376">
        <v>5.3</v>
      </c>
      <c r="K119" s="376">
        <v>5.3</v>
      </c>
    </row>
    <row r="120" spans="1:11" ht="25.5" x14ac:dyDescent="0.25">
      <c r="A120" s="375" t="s">
        <v>1192</v>
      </c>
      <c r="B120" s="376">
        <v>15.6</v>
      </c>
      <c r="C120" s="376">
        <v>15.6</v>
      </c>
      <c r="D120" s="376">
        <v>17.399999999999999</v>
      </c>
      <c r="E120" s="376">
        <v>17.399999999999999</v>
      </c>
      <c r="F120" s="376">
        <v>19.100000000000001</v>
      </c>
      <c r="G120" s="376">
        <v>19.100000000000001</v>
      </c>
      <c r="H120" s="377">
        <v>26</v>
      </c>
      <c r="I120" s="377">
        <v>26</v>
      </c>
      <c r="J120" s="376">
        <v>38.799999999999997</v>
      </c>
      <c r="K120" s="376">
        <v>38.799999999999997</v>
      </c>
    </row>
    <row r="121" spans="1:11" x14ac:dyDescent="0.25">
      <c r="A121" s="375" t="s">
        <v>46</v>
      </c>
      <c r="B121" s="377">
        <v>9</v>
      </c>
      <c r="C121" s="377">
        <v>9</v>
      </c>
      <c r="D121" s="376">
        <v>9.8000000000000007</v>
      </c>
      <c r="E121" s="376">
        <v>9.8000000000000007</v>
      </c>
      <c r="F121" s="376">
        <v>10.6</v>
      </c>
      <c r="G121" s="376">
        <v>10.6</v>
      </c>
      <c r="H121" s="377">
        <v>16</v>
      </c>
      <c r="I121" s="377">
        <v>16</v>
      </c>
      <c r="J121" s="377">
        <v>23</v>
      </c>
      <c r="K121" s="377">
        <v>23</v>
      </c>
    </row>
    <row r="122" spans="1:11" x14ac:dyDescent="0.25">
      <c r="A122" s="375" t="s">
        <v>1193</v>
      </c>
      <c r="B122" s="377">
        <v>9</v>
      </c>
      <c r="C122" s="377">
        <v>9</v>
      </c>
      <c r="D122" s="376">
        <v>9.8000000000000007</v>
      </c>
      <c r="E122" s="376">
        <v>9.8000000000000007</v>
      </c>
      <c r="F122" s="376">
        <v>10.6</v>
      </c>
      <c r="G122" s="376">
        <v>10.6</v>
      </c>
      <c r="H122" s="376">
        <v>14.5</v>
      </c>
      <c r="I122" s="376">
        <v>14.5</v>
      </c>
      <c r="J122" s="376">
        <v>19.5</v>
      </c>
      <c r="K122" s="376">
        <v>19.5</v>
      </c>
    </row>
    <row r="123" spans="1:11" x14ac:dyDescent="0.25">
      <c r="A123" s="375" t="s">
        <v>1194</v>
      </c>
      <c r="B123" s="377">
        <v>0</v>
      </c>
      <c r="C123" s="377">
        <v>0</v>
      </c>
      <c r="D123" s="377">
        <v>0</v>
      </c>
      <c r="E123" s="377">
        <v>0</v>
      </c>
      <c r="F123" s="377">
        <v>0</v>
      </c>
      <c r="G123" s="377">
        <v>0</v>
      </c>
      <c r="H123" s="376">
        <v>1.5</v>
      </c>
      <c r="I123" s="376">
        <v>1.5</v>
      </c>
      <c r="J123" s="376">
        <v>3.5</v>
      </c>
      <c r="K123" s="376">
        <v>3.5</v>
      </c>
    </row>
    <row r="124" spans="1:11" x14ac:dyDescent="0.25">
      <c r="A124" s="375" t="s">
        <v>2</v>
      </c>
      <c r="B124" s="376">
        <v>5.0999999999999996</v>
      </c>
      <c r="C124" s="376">
        <v>5.0999999999999996</v>
      </c>
      <c r="D124" s="376">
        <v>5.9</v>
      </c>
      <c r="E124" s="376">
        <v>5.9</v>
      </c>
      <c r="F124" s="376">
        <v>6.7</v>
      </c>
      <c r="G124" s="376">
        <v>6.7</v>
      </c>
      <c r="H124" s="377">
        <v>8</v>
      </c>
      <c r="I124" s="377">
        <v>8</v>
      </c>
      <c r="J124" s="376">
        <v>13.5</v>
      </c>
      <c r="K124" s="376">
        <v>13.5</v>
      </c>
    </row>
    <row r="125" spans="1:11" x14ac:dyDescent="0.25">
      <c r="A125" s="375" t="s">
        <v>0</v>
      </c>
      <c r="B125" s="376">
        <v>1.5</v>
      </c>
      <c r="C125" s="376">
        <v>1.5</v>
      </c>
      <c r="D125" s="376">
        <v>1.7</v>
      </c>
      <c r="E125" s="376">
        <v>1.7</v>
      </c>
      <c r="F125" s="376">
        <v>1.8</v>
      </c>
      <c r="G125" s="376">
        <v>1.8</v>
      </c>
      <c r="H125" s="377">
        <v>2</v>
      </c>
      <c r="I125" s="377">
        <v>2</v>
      </c>
      <c r="J125" s="376">
        <v>2.2999999999999998</v>
      </c>
      <c r="K125" s="376">
        <v>2.2999999999999998</v>
      </c>
    </row>
    <row r="126" spans="1:11" x14ac:dyDescent="0.25">
      <c r="A126" s="375" t="s">
        <v>1195</v>
      </c>
      <c r="B126" s="376">
        <v>25.2</v>
      </c>
      <c r="C126" s="376">
        <v>25.2</v>
      </c>
      <c r="D126" s="376">
        <v>25.2</v>
      </c>
      <c r="E126" s="376">
        <v>25.2</v>
      </c>
      <c r="F126" s="376">
        <v>25.2</v>
      </c>
      <c r="G126" s="376">
        <v>25.2</v>
      </c>
      <c r="H126" s="376">
        <v>25.2</v>
      </c>
      <c r="I126" s="376">
        <v>25.2</v>
      </c>
      <c r="J126" s="376">
        <v>25.2</v>
      </c>
      <c r="K126" s="376">
        <v>25.2</v>
      </c>
    </row>
    <row r="127" spans="1:11" x14ac:dyDescent="0.25">
      <c r="A127" s="375" t="s">
        <v>1196</v>
      </c>
      <c r="B127" s="376">
        <v>21.1</v>
      </c>
      <c r="C127" s="376">
        <v>21.1</v>
      </c>
      <c r="D127" s="376">
        <v>21.1</v>
      </c>
      <c r="E127" s="376">
        <v>21.1</v>
      </c>
      <c r="F127" s="376">
        <v>21.1</v>
      </c>
      <c r="G127" s="376">
        <v>21.1</v>
      </c>
      <c r="H127" s="376">
        <v>21.1</v>
      </c>
      <c r="I127" s="376">
        <v>21.1</v>
      </c>
      <c r="J127" s="376">
        <v>21.1</v>
      </c>
      <c r="K127" s="376">
        <v>21.1</v>
      </c>
    </row>
    <row r="128" spans="1:11" x14ac:dyDescent="0.25">
      <c r="A128" s="375" t="s">
        <v>1197</v>
      </c>
      <c r="B128" s="377">
        <v>0</v>
      </c>
      <c r="C128" s="377">
        <v>0</v>
      </c>
      <c r="D128" s="377">
        <v>0</v>
      </c>
      <c r="E128" s="377">
        <v>0</v>
      </c>
      <c r="F128" s="377">
        <v>0</v>
      </c>
      <c r="G128" s="377">
        <v>0</v>
      </c>
      <c r="H128" s="377">
        <v>0</v>
      </c>
      <c r="I128" s="377">
        <v>0</v>
      </c>
      <c r="J128" s="377">
        <v>0</v>
      </c>
      <c r="K128" s="377">
        <v>0</v>
      </c>
    </row>
    <row r="129" spans="1:11" x14ac:dyDescent="0.25">
      <c r="A129" s="375" t="s">
        <v>1198</v>
      </c>
      <c r="B129" s="376">
        <v>126.9</v>
      </c>
      <c r="C129" s="376">
        <v>126.9</v>
      </c>
      <c r="D129" s="377">
        <v>128</v>
      </c>
      <c r="E129" s="377">
        <v>128</v>
      </c>
      <c r="F129" s="376">
        <v>126.4</v>
      </c>
      <c r="G129" s="376">
        <v>126.4</v>
      </c>
      <c r="H129" s="376">
        <v>132.80000000000001</v>
      </c>
      <c r="I129" s="376">
        <v>132.80000000000001</v>
      </c>
      <c r="J129" s="376">
        <v>139.80000000000001</v>
      </c>
      <c r="K129" s="376">
        <v>139.80000000000001</v>
      </c>
    </row>
    <row r="130" spans="1:11" x14ac:dyDescent="0.25">
      <c r="A130" s="375" t="s">
        <v>1199</v>
      </c>
      <c r="B130" s="376">
        <v>24.4</v>
      </c>
      <c r="C130" s="376">
        <v>30.8</v>
      </c>
      <c r="D130" s="376">
        <v>25.8</v>
      </c>
      <c r="E130" s="376">
        <v>31.9</v>
      </c>
      <c r="F130" s="376">
        <v>27.1</v>
      </c>
      <c r="G130" s="377">
        <v>33</v>
      </c>
      <c r="H130" s="376">
        <v>32.200000000000003</v>
      </c>
      <c r="I130" s="376">
        <v>38.1</v>
      </c>
      <c r="J130" s="376">
        <v>42.6</v>
      </c>
      <c r="K130" s="377">
        <v>47</v>
      </c>
    </row>
    <row r="131" spans="1:11" x14ac:dyDescent="0.25">
      <c r="A131" s="375" t="s">
        <v>1200</v>
      </c>
      <c r="B131" s="377">
        <v>2</v>
      </c>
      <c r="C131" s="376">
        <v>12.9</v>
      </c>
      <c r="D131" s="377">
        <v>2</v>
      </c>
      <c r="E131" s="376">
        <v>12.8</v>
      </c>
      <c r="F131" s="377">
        <v>2</v>
      </c>
      <c r="G131" s="377">
        <v>12</v>
      </c>
      <c r="H131" s="377">
        <v>2</v>
      </c>
      <c r="I131" s="376">
        <v>11.9</v>
      </c>
      <c r="J131" s="377">
        <v>2</v>
      </c>
      <c r="K131" s="376">
        <v>10.9</v>
      </c>
    </row>
    <row r="132" spans="1:11" x14ac:dyDescent="0.25">
      <c r="A132" s="375" t="s">
        <v>1201</v>
      </c>
      <c r="B132" s="376">
        <v>4.9000000000000004</v>
      </c>
      <c r="C132" s="376">
        <v>4.9000000000000004</v>
      </c>
      <c r="D132" s="376">
        <v>4.9000000000000004</v>
      </c>
      <c r="E132" s="376">
        <v>4.9000000000000004</v>
      </c>
      <c r="F132" s="376">
        <v>4.4000000000000004</v>
      </c>
      <c r="G132" s="376">
        <v>4.4000000000000004</v>
      </c>
      <c r="H132" s="376">
        <v>4.5</v>
      </c>
      <c r="I132" s="376">
        <v>4.5</v>
      </c>
      <c r="J132" s="377">
        <v>4</v>
      </c>
      <c r="K132" s="377">
        <v>4</v>
      </c>
    </row>
    <row r="133" spans="1:11" x14ac:dyDescent="0.25">
      <c r="A133" s="375" t="s">
        <v>1202</v>
      </c>
      <c r="B133" s="376">
        <v>2.2999999999999998</v>
      </c>
      <c r="C133" s="376">
        <v>2.2999999999999998</v>
      </c>
      <c r="D133" s="376">
        <v>2.2999999999999998</v>
      </c>
      <c r="E133" s="376">
        <v>2.2999999999999998</v>
      </c>
      <c r="F133" s="376">
        <v>2.2999999999999998</v>
      </c>
      <c r="G133" s="376">
        <v>2.2999999999999998</v>
      </c>
      <c r="H133" s="376">
        <v>2.2999999999999998</v>
      </c>
      <c r="I133" s="376">
        <v>2.2999999999999998</v>
      </c>
      <c r="J133" s="376">
        <v>2.2999999999999998</v>
      </c>
      <c r="K133" s="376">
        <v>2.2999999999999998</v>
      </c>
    </row>
    <row r="134" spans="1:11" x14ac:dyDescent="0.25">
      <c r="A134" s="375" t="s">
        <v>1203</v>
      </c>
      <c r="B134" s="376">
        <v>33.6</v>
      </c>
      <c r="C134" s="376">
        <v>50.9</v>
      </c>
      <c r="D134" s="377">
        <v>35</v>
      </c>
      <c r="E134" s="376">
        <v>51.9</v>
      </c>
      <c r="F134" s="376">
        <v>35.799999999999997</v>
      </c>
      <c r="G134" s="376">
        <v>51.7</v>
      </c>
      <c r="H134" s="377">
        <v>41</v>
      </c>
      <c r="I134" s="376">
        <v>56.8</v>
      </c>
      <c r="J134" s="376">
        <v>50.9</v>
      </c>
      <c r="K134" s="376">
        <v>64.2</v>
      </c>
    </row>
    <row r="135" spans="1:11" x14ac:dyDescent="0.25">
      <c r="A135" s="375" t="s">
        <v>1204</v>
      </c>
      <c r="B135" s="376">
        <v>93.3</v>
      </c>
      <c r="C135" s="377">
        <v>76</v>
      </c>
      <c r="D135" s="377">
        <v>93</v>
      </c>
      <c r="E135" s="376">
        <v>76.099999999999994</v>
      </c>
      <c r="F135" s="376">
        <v>90.6</v>
      </c>
      <c r="G135" s="376">
        <v>74.7</v>
      </c>
      <c r="H135" s="376">
        <v>91.8</v>
      </c>
      <c r="I135" s="377">
        <v>76</v>
      </c>
      <c r="J135" s="376">
        <v>88.9</v>
      </c>
      <c r="K135" s="376">
        <v>75.599999999999994</v>
      </c>
    </row>
    <row r="136" spans="1:11" x14ac:dyDescent="0.25">
      <c r="A136" s="375" t="s">
        <v>1205</v>
      </c>
      <c r="B136" s="376">
        <v>83.3</v>
      </c>
      <c r="C136" s="376">
        <v>55.8</v>
      </c>
      <c r="D136" s="376">
        <v>83.7</v>
      </c>
      <c r="E136" s="376">
        <v>56.1</v>
      </c>
      <c r="F136" s="376">
        <v>84.2</v>
      </c>
      <c r="G136" s="376">
        <v>56.7</v>
      </c>
      <c r="H136" s="376">
        <v>86.2</v>
      </c>
      <c r="I136" s="377">
        <v>59</v>
      </c>
      <c r="J136" s="376">
        <v>88.5</v>
      </c>
      <c r="K136" s="376">
        <v>61.4</v>
      </c>
    </row>
    <row r="137" spans="1:11" x14ac:dyDescent="0.25">
      <c r="A137" s="375" t="s">
        <v>1206</v>
      </c>
      <c r="B137" s="377">
        <v>3</v>
      </c>
      <c r="C137" s="377">
        <v>3</v>
      </c>
      <c r="D137" s="377">
        <v>3</v>
      </c>
      <c r="E137" s="377">
        <v>3</v>
      </c>
      <c r="F137" s="377">
        <v>3</v>
      </c>
      <c r="G137" s="377">
        <v>3</v>
      </c>
      <c r="H137" s="377">
        <v>3</v>
      </c>
      <c r="I137" s="377">
        <v>3</v>
      </c>
      <c r="J137" s="377">
        <v>3</v>
      </c>
      <c r="K137" s="377">
        <v>3</v>
      </c>
    </row>
    <row r="138" spans="1:11" x14ac:dyDescent="0.25">
      <c r="A138" s="375" t="s">
        <v>1207</v>
      </c>
      <c r="B138" s="377">
        <v>13</v>
      </c>
      <c r="C138" s="376">
        <v>23.2</v>
      </c>
      <c r="D138" s="376">
        <v>12.3</v>
      </c>
      <c r="E138" s="377">
        <v>23</v>
      </c>
      <c r="F138" s="376">
        <v>9.4</v>
      </c>
      <c r="G138" s="377">
        <v>21</v>
      </c>
      <c r="H138" s="376">
        <v>8.6</v>
      </c>
      <c r="I138" s="377">
        <v>20</v>
      </c>
      <c r="J138" s="376">
        <v>3.4</v>
      </c>
      <c r="K138" s="376">
        <v>17.2</v>
      </c>
    </row>
    <row r="139" spans="1:11" x14ac:dyDescent="0.25">
      <c r="A139" s="375" t="s">
        <v>1208</v>
      </c>
      <c r="B139" s="376">
        <v>9.5</v>
      </c>
      <c r="C139" s="376">
        <v>9.5</v>
      </c>
      <c r="D139" s="376">
        <v>9.6</v>
      </c>
      <c r="E139" s="376">
        <v>9.6</v>
      </c>
      <c r="F139" s="376">
        <v>9.5</v>
      </c>
      <c r="G139" s="376">
        <v>9.5</v>
      </c>
      <c r="H139" s="377">
        <v>10</v>
      </c>
      <c r="I139" s="377">
        <v>10</v>
      </c>
      <c r="J139" s="376">
        <v>10.5</v>
      </c>
      <c r="K139" s="376">
        <v>10.5</v>
      </c>
    </row>
    <row r="140" spans="1:11" x14ac:dyDescent="0.25">
      <c r="A140" s="375" t="s">
        <v>1209</v>
      </c>
      <c r="B140" s="376">
        <v>0.2</v>
      </c>
      <c r="C140" s="376">
        <v>10.4</v>
      </c>
      <c r="D140" s="376">
        <v>0.3</v>
      </c>
      <c r="E140" s="376">
        <v>10.4</v>
      </c>
      <c r="F140" s="376">
        <v>0.3</v>
      </c>
      <c r="G140" s="376">
        <v>10.4</v>
      </c>
      <c r="H140" s="376">
        <v>0.3</v>
      </c>
      <c r="I140" s="376">
        <v>10.4</v>
      </c>
      <c r="J140" s="376">
        <v>0.3</v>
      </c>
      <c r="K140" s="376">
        <v>10.4</v>
      </c>
    </row>
    <row r="141" spans="1:11" x14ac:dyDescent="0.25">
      <c r="A141" s="375" t="s">
        <v>1210</v>
      </c>
      <c r="B141" s="376">
        <v>9.6999999999999993</v>
      </c>
      <c r="C141" s="376">
        <v>19.899999999999999</v>
      </c>
      <c r="D141" s="376">
        <v>9.9</v>
      </c>
      <c r="E141" s="377">
        <v>20</v>
      </c>
      <c r="F141" s="376">
        <v>9.8000000000000007</v>
      </c>
      <c r="G141" s="376">
        <v>19.899999999999999</v>
      </c>
      <c r="H141" s="376">
        <v>10.3</v>
      </c>
      <c r="I141" s="376">
        <v>20.399999999999999</v>
      </c>
      <c r="J141" s="376">
        <v>10.8</v>
      </c>
      <c r="K141" s="376">
        <v>20.9</v>
      </c>
    </row>
    <row r="142" spans="1:11" x14ac:dyDescent="0.25">
      <c r="A142" s="375" t="s">
        <v>1211</v>
      </c>
      <c r="B142" s="377">
        <v>8</v>
      </c>
      <c r="C142" s="377">
        <v>8</v>
      </c>
      <c r="D142" s="377">
        <v>8</v>
      </c>
      <c r="E142" s="377">
        <v>8</v>
      </c>
      <c r="F142" s="377">
        <v>9</v>
      </c>
      <c r="G142" s="377">
        <v>9</v>
      </c>
      <c r="H142" s="377">
        <v>9</v>
      </c>
      <c r="I142" s="377">
        <v>9</v>
      </c>
      <c r="J142" s="377">
        <v>9</v>
      </c>
      <c r="K142" s="377">
        <v>9</v>
      </c>
    </row>
    <row r="143" spans="1:11" x14ac:dyDescent="0.25">
      <c r="A143" s="375" t="s">
        <v>1212</v>
      </c>
      <c r="B143" s="377">
        <v>13</v>
      </c>
      <c r="C143" s="377">
        <v>13</v>
      </c>
      <c r="D143" s="377">
        <v>15</v>
      </c>
      <c r="E143" s="377">
        <v>15</v>
      </c>
      <c r="F143" s="377">
        <v>15</v>
      </c>
      <c r="G143" s="377">
        <v>15</v>
      </c>
      <c r="H143" s="377">
        <v>19</v>
      </c>
      <c r="I143" s="377">
        <v>19</v>
      </c>
      <c r="J143" s="377">
        <v>19</v>
      </c>
      <c r="K143" s="377">
        <v>19</v>
      </c>
    </row>
    <row r="150" spans="1:11" ht="15.75" x14ac:dyDescent="0.25">
      <c r="A150" s="378" t="s">
        <v>1214</v>
      </c>
      <c r="B150" s="378"/>
      <c r="C150" s="378"/>
      <c r="D150" s="378"/>
      <c r="E150" s="378"/>
      <c r="F150" s="378"/>
      <c r="G150" s="378"/>
      <c r="H150" s="378"/>
      <c r="I150" s="378"/>
      <c r="J150" s="378"/>
      <c r="K150" s="378"/>
    </row>
    <row r="151" spans="1:11" x14ac:dyDescent="0.25">
      <c r="A151" s="331"/>
      <c r="B151" s="331"/>
      <c r="C151" s="331"/>
      <c r="D151" s="331"/>
      <c r="E151" s="331"/>
      <c r="F151" s="331"/>
      <c r="G151" s="331"/>
      <c r="H151" s="331"/>
      <c r="I151" s="331"/>
      <c r="J151" s="331"/>
      <c r="K151" s="331"/>
    </row>
    <row r="152" spans="1:11" x14ac:dyDescent="0.25">
      <c r="A152" s="379" t="s">
        <v>1165</v>
      </c>
      <c r="B152" s="380" t="s">
        <v>1237</v>
      </c>
      <c r="C152" s="331"/>
      <c r="D152" s="331"/>
      <c r="E152" s="331"/>
      <c r="F152" s="331"/>
      <c r="G152" s="331"/>
      <c r="H152" s="331"/>
      <c r="I152" s="331"/>
      <c r="J152" s="331"/>
      <c r="K152" s="331"/>
    </row>
    <row r="153" spans="1:11" x14ac:dyDescent="0.25">
      <c r="A153" s="379" t="s">
        <v>1167</v>
      </c>
      <c r="B153" s="380">
        <v>100</v>
      </c>
      <c r="C153" s="331"/>
      <c r="D153" s="331"/>
      <c r="E153" s="331"/>
      <c r="F153" s="331"/>
      <c r="G153" s="331"/>
      <c r="H153" s="331"/>
      <c r="I153" s="331"/>
      <c r="J153" s="331"/>
      <c r="K153" s="331"/>
    </row>
    <row r="154" spans="1:11" x14ac:dyDescent="0.25">
      <c r="A154" s="379" t="s">
        <v>1168</v>
      </c>
      <c r="B154" s="380" t="s">
        <v>1169</v>
      </c>
      <c r="C154" s="331"/>
      <c r="D154" s="331"/>
      <c r="E154" s="331"/>
      <c r="F154" s="331"/>
      <c r="G154" s="331"/>
      <c r="H154" s="331"/>
      <c r="I154" s="331"/>
      <c r="J154" s="331"/>
      <c r="K154" s="331"/>
    </row>
    <row r="155" spans="1:11" x14ac:dyDescent="0.25">
      <c r="A155" s="379" t="s">
        <v>1170</v>
      </c>
      <c r="B155" s="380" t="s">
        <v>1238</v>
      </c>
      <c r="C155" s="331"/>
      <c r="D155" s="331"/>
      <c r="E155" s="331"/>
      <c r="F155" s="331"/>
      <c r="G155" s="331"/>
      <c r="H155" s="331"/>
      <c r="I155" s="331"/>
      <c r="J155" s="331"/>
      <c r="K155" s="331"/>
    </row>
    <row r="156" spans="1:11" x14ac:dyDescent="0.25">
      <c r="A156" s="379" t="s">
        <v>1172</v>
      </c>
      <c r="B156" s="380" t="s">
        <v>1239</v>
      </c>
      <c r="C156" s="331"/>
      <c r="D156" s="331"/>
      <c r="E156" s="331"/>
      <c r="F156" s="331"/>
      <c r="G156" s="331"/>
      <c r="H156" s="331"/>
      <c r="I156" s="331"/>
      <c r="J156" s="331"/>
      <c r="K156" s="331"/>
    </row>
    <row r="157" spans="1:11" x14ac:dyDescent="0.25">
      <c r="A157" s="331"/>
      <c r="B157" s="331"/>
      <c r="C157" s="331"/>
      <c r="D157" s="331"/>
      <c r="E157" s="331"/>
      <c r="F157" s="331"/>
      <c r="G157" s="331"/>
      <c r="H157" s="331"/>
      <c r="I157" s="331"/>
      <c r="J157" s="331"/>
      <c r="K157" s="331"/>
    </row>
    <row r="158" spans="1:11" x14ac:dyDescent="0.25">
      <c r="A158" s="331"/>
      <c r="B158" s="331"/>
      <c r="C158" s="331"/>
      <c r="D158" s="331"/>
      <c r="E158" s="331"/>
      <c r="F158" s="331"/>
      <c r="G158" s="331"/>
      <c r="H158" s="331"/>
      <c r="I158" s="331"/>
      <c r="J158" s="331"/>
      <c r="K158" s="331"/>
    </row>
    <row r="159" spans="1:11" x14ac:dyDescent="0.25">
      <c r="A159" s="381" t="s">
        <v>1174</v>
      </c>
      <c r="B159" s="381"/>
      <c r="C159" s="381"/>
      <c r="D159" s="381"/>
      <c r="E159" s="381"/>
      <c r="F159" s="381"/>
      <c r="G159" s="381"/>
      <c r="H159" s="381"/>
      <c r="I159" s="381"/>
      <c r="J159" s="381"/>
      <c r="K159" s="381"/>
    </row>
    <row r="160" spans="1:11" x14ac:dyDescent="0.25">
      <c r="A160" s="331"/>
      <c r="B160" s="331"/>
      <c r="C160" s="331"/>
      <c r="D160" s="331"/>
      <c r="E160" s="331"/>
      <c r="F160" s="331"/>
      <c r="G160" s="331"/>
      <c r="H160" s="331"/>
      <c r="I160" s="331"/>
      <c r="J160" s="331"/>
      <c r="K160" s="331"/>
    </row>
    <row r="161" spans="1:11" x14ac:dyDescent="0.25">
      <c r="A161" s="382"/>
      <c r="B161" s="382">
        <v>2013</v>
      </c>
      <c r="C161" s="382"/>
      <c r="D161" s="382">
        <v>2015</v>
      </c>
      <c r="E161" s="382"/>
      <c r="F161" s="382">
        <v>2016</v>
      </c>
      <c r="G161" s="382"/>
      <c r="H161" s="382">
        <v>2020</v>
      </c>
      <c r="I161" s="382"/>
      <c r="J161" s="331"/>
      <c r="K161" s="331"/>
    </row>
    <row r="162" spans="1:11" x14ac:dyDescent="0.25">
      <c r="A162" s="382" t="s">
        <v>1175</v>
      </c>
      <c r="B162" s="382" t="s">
        <v>1176</v>
      </c>
      <c r="C162" s="382" t="s">
        <v>1177</v>
      </c>
      <c r="D162" s="382" t="s">
        <v>1178</v>
      </c>
      <c r="E162" s="382" t="s">
        <v>1179</v>
      </c>
      <c r="F162" s="382" t="s">
        <v>1180</v>
      </c>
      <c r="G162" s="382" t="s">
        <v>1181</v>
      </c>
      <c r="H162" s="382" t="s">
        <v>1182</v>
      </c>
      <c r="I162" s="382" t="s">
        <v>1183</v>
      </c>
      <c r="J162" s="331"/>
      <c r="K162" s="331"/>
    </row>
    <row r="163" spans="1:11" x14ac:dyDescent="0.25">
      <c r="A163" s="375" t="s">
        <v>1186</v>
      </c>
      <c r="B163" s="376">
        <v>63.1</v>
      </c>
      <c r="C163" s="376">
        <v>63.1</v>
      </c>
      <c r="D163" s="376">
        <v>63.1</v>
      </c>
      <c r="E163" s="376">
        <v>63.1</v>
      </c>
      <c r="F163" s="376">
        <v>64.7</v>
      </c>
      <c r="G163" s="376">
        <v>64.7</v>
      </c>
      <c r="H163" s="377">
        <v>63</v>
      </c>
      <c r="I163" s="377">
        <v>63</v>
      </c>
      <c r="J163" s="265"/>
      <c r="K163" s="265"/>
    </row>
    <row r="164" spans="1:11" x14ac:dyDescent="0.25">
      <c r="A164" s="375" t="s">
        <v>1187</v>
      </c>
      <c r="B164" s="376">
        <v>27.4</v>
      </c>
      <c r="C164" s="377">
        <v>26</v>
      </c>
      <c r="D164" s="376">
        <v>24.5</v>
      </c>
      <c r="E164" s="376">
        <v>23.2</v>
      </c>
      <c r="F164" s="376">
        <v>22.3</v>
      </c>
      <c r="G164" s="376">
        <v>22.3</v>
      </c>
      <c r="H164" s="376">
        <v>22.3</v>
      </c>
      <c r="I164" s="376">
        <v>22.3</v>
      </c>
      <c r="J164" s="265"/>
      <c r="K164" s="265"/>
    </row>
    <row r="165" spans="1:11" x14ac:dyDescent="0.25">
      <c r="A165" s="375" t="s">
        <v>1188</v>
      </c>
      <c r="B165" s="377">
        <v>0</v>
      </c>
      <c r="C165" s="377">
        <v>0</v>
      </c>
      <c r="D165" s="377">
        <v>0</v>
      </c>
      <c r="E165" s="377">
        <v>0</v>
      </c>
      <c r="F165" s="377">
        <v>0</v>
      </c>
      <c r="G165" s="377">
        <v>0</v>
      </c>
      <c r="H165" s="377">
        <v>0</v>
      </c>
      <c r="I165" s="377">
        <v>0</v>
      </c>
      <c r="J165" s="265"/>
      <c r="K165" s="265"/>
    </row>
    <row r="166" spans="1:11" x14ac:dyDescent="0.25">
      <c r="A166" s="375" t="s">
        <v>1189</v>
      </c>
      <c r="B166" s="376">
        <v>7.6</v>
      </c>
      <c r="C166" s="376">
        <v>6.2</v>
      </c>
      <c r="D166" s="376">
        <v>5.2</v>
      </c>
      <c r="E166" s="376">
        <v>3.9</v>
      </c>
      <c r="F166" s="376">
        <v>3.9</v>
      </c>
      <c r="G166" s="376">
        <v>3.9</v>
      </c>
      <c r="H166" s="376">
        <v>3.9</v>
      </c>
      <c r="I166" s="376">
        <v>3.9</v>
      </c>
      <c r="J166" s="265"/>
      <c r="K166" s="265"/>
    </row>
    <row r="167" spans="1:11" x14ac:dyDescent="0.25">
      <c r="A167" s="375" t="s">
        <v>391</v>
      </c>
      <c r="B167" s="376">
        <v>9.6999999999999993</v>
      </c>
      <c r="C167" s="376">
        <v>9.6999999999999993</v>
      </c>
      <c r="D167" s="376">
        <v>9.1999999999999993</v>
      </c>
      <c r="E167" s="376">
        <v>9.1999999999999993</v>
      </c>
      <c r="F167" s="376">
        <v>9.6</v>
      </c>
      <c r="G167" s="376">
        <v>9.6</v>
      </c>
      <c r="H167" s="376">
        <v>9.9</v>
      </c>
      <c r="I167" s="376">
        <v>9.9</v>
      </c>
      <c r="J167" s="265"/>
      <c r="K167" s="265"/>
    </row>
    <row r="168" spans="1:11" x14ac:dyDescent="0.25">
      <c r="A168" s="375" t="s">
        <v>1190</v>
      </c>
      <c r="B168" s="376">
        <v>10.1</v>
      </c>
      <c r="C168" s="376">
        <v>10.1</v>
      </c>
      <c r="D168" s="376">
        <v>10.1</v>
      </c>
      <c r="E168" s="376">
        <v>10.1</v>
      </c>
      <c r="F168" s="376">
        <v>8.8000000000000007</v>
      </c>
      <c r="G168" s="376">
        <v>8.8000000000000007</v>
      </c>
      <c r="H168" s="376">
        <v>8.5</v>
      </c>
      <c r="I168" s="376">
        <v>8.5</v>
      </c>
      <c r="J168" s="265"/>
      <c r="K168" s="265"/>
    </row>
    <row r="169" spans="1:11" x14ac:dyDescent="0.25">
      <c r="A169" s="375" t="s">
        <v>1191</v>
      </c>
      <c r="B169" s="377">
        <v>0</v>
      </c>
      <c r="C169" s="377">
        <v>0</v>
      </c>
      <c r="D169" s="377">
        <v>0</v>
      </c>
      <c r="E169" s="377">
        <v>0</v>
      </c>
      <c r="F169" s="377">
        <v>0</v>
      </c>
      <c r="G169" s="377">
        <v>0</v>
      </c>
      <c r="H169" s="377">
        <v>0</v>
      </c>
      <c r="I169" s="377">
        <v>0</v>
      </c>
      <c r="J169" s="265"/>
      <c r="K169" s="265"/>
    </row>
    <row r="170" spans="1:11" ht="25.5" x14ac:dyDescent="0.25">
      <c r="A170" s="375" t="s">
        <v>1192</v>
      </c>
      <c r="B170" s="376">
        <v>12.4</v>
      </c>
      <c r="C170" s="376">
        <v>13.1</v>
      </c>
      <c r="D170" s="376">
        <v>15.4</v>
      </c>
      <c r="E170" s="376">
        <v>16.100000000000001</v>
      </c>
      <c r="F170" s="376">
        <v>16.7</v>
      </c>
      <c r="G170" s="376">
        <v>17.399999999999999</v>
      </c>
      <c r="H170" s="376">
        <v>24.5</v>
      </c>
      <c r="I170" s="376">
        <v>25.9</v>
      </c>
      <c r="J170" s="265"/>
      <c r="K170" s="265"/>
    </row>
    <row r="171" spans="1:11" x14ac:dyDescent="0.25">
      <c r="A171" s="375" t="s">
        <v>46</v>
      </c>
      <c r="B171" s="376">
        <v>7.7</v>
      </c>
      <c r="C171" s="376">
        <v>8.1</v>
      </c>
      <c r="D171" s="376">
        <v>9.3000000000000007</v>
      </c>
      <c r="E171" s="376">
        <v>9.6999999999999993</v>
      </c>
      <c r="F171" s="376">
        <v>10.1</v>
      </c>
      <c r="G171" s="376">
        <v>10.5</v>
      </c>
      <c r="H171" s="377">
        <v>15</v>
      </c>
      <c r="I171" s="377">
        <v>16</v>
      </c>
      <c r="J171" s="265"/>
      <c r="K171" s="265"/>
    </row>
    <row r="172" spans="1:11" x14ac:dyDescent="0.25">
      <c r="A172" s="375" t="s">
        <v>1193</v>
      </c>
      <c r="B172" s="376">
        <v>7.7</v>
      </c>
      <c r="C172" s="376">
        <v>8.1</v>
      </c>
      <c r="D172" s="376">
        <v>9.3000000000000007</v>
      </c>
      <c r="E172" s="376">
        <v>9.6999999999999993</v>
      </c>
      <c r="F172" s="376">
        <v>10.1</v>
      </c>
      <c r="G172" s="376">
        <v>10.5</v>
      </c>
      <c r="H172" s="377">
        <v>14</v>
      </c>
      <c r="I172" s="376">
        <v>14.5</v>
      </c>
      <c r="J172" s="265"/>
      <c r="K172" s="265"/>
    </row>
    <row r="173" spans="1:11" x14ac:dyDescent="0.25">
      <c r="A173" s="375" t="s">
        <v>1194</v>
      </c>
      <c r="B173" s="377">
        <v>0</v>
      </c>
      <c r="C173" s="377">
        <v>0</v>
      </c>
      <c r="D173" s="377">
        <v>0</v>
      </c>
      <c r="E173" s="377">
        <v>0</v>
      </c>
      <c r="F173" s="377">
        <v>0</v>
      </c>
      <c r="G173" s="377">
        <v>0</v>
      </c>
      <c r="H173" s="377">
        <v>1</v>
      </c>
      <c r="I173" s="376">
        <v>1.5</v>
      </c>
      <c r="J173" s="265"/>
      <c r="K173" s="265"/>
    </row>
    <row r="174" spans="1:11" x14ac:dyDescent="0.25">
      <c r="A174" s="375" t="s">
        <v>2</v>
      </c>
      <c r="B174" s="376">
        <v>3.4</v>
      </c>
      <c r="C174" s="376">
        <v>3.7</v>
      </c>
      <c r="D174" s="376">
        <v>4.4000000000000004</v>
      </c>
      <c r="E174" s="376">
        <v>4.7</v>
      </c>
      <c r="F174" s="376">
        <v>4.9000000000000004</v>
      </c>
      <c r="G174" s="376">
        <v>5.2</v>
      </c>
      <c r="H174" s="376">
        <v>7.7</v>
      </c>
      <c r="I174" s="376">
        <v>8.1</v>
      </c>
      <c r="J174" s="265"/>
      <c r="K174" s="265"/>
    </row>
    <row r="175" spans="1:11" x14ac:dyDescent="0.25">
      <c r="A175" s="375" t="s">
        <v>0</v>
      </c>
      <c r="B175" s="376">
        <v>1.3</v>
      </c>
      <c r="C175" s="376">
        <v>1.3</v>
      </c>
      <c r="D175" s="376">
        <v>1.7</v>
      </c>
      <c r="E175" s="376">
        <v>1.7</v>
      </c>
      <c r="F175" s="376">
        <v>1.7</v>
      </c>
      <c r="G175" s="376">
        <v>1.7</v>
      </c>
      <c r="H175" s="376">
        <v>1.8</v>
      </c>
      <c r="I175" s="376">
        <v>1.8</v>
      </c>
      <c r="J175" s="265"/>
      <c r="K175" s="265"/>
    </row>
    <row r="176" spans="1:11" x14ac:dyDescent="0.25">
      <c r="A176" s="375" t="s">
        <v>1195</v>
      </c>
      <c r="B176" s="376">
        <v>25.2</v>
      </c>
      <c r="C176" s="376">
        <v>25.2</v>
      </c>
      <c r="D176" s="376">
        <v>25.2</v>
      </c>
      <c r="E176" s="376">
        <v>25.2</v>
      </c>
      <c r="F176" s="376">
        <v>25.2</v>
      </c>
      <c r="G176" s="376">
        <v>25.2</v>
      </c>
      <c r="H176" s="376">
        <v>25.2</v>
      </c>
      <c r="I176" s="376">
        <v>25.2</v>
      </c>
      <c r="J176" s="265"/>
      <c r="K176" s="265"/>
    </row>
    <row r="177" spans="1:11" x14ac:dyDescent="0.25">
      <c r="A177" s="375" t="s">
        <v>1196</v>
      </c>
      <c r="B177" s="376">
        <v>23.4</v>
      </c>
      <c r="C177" s="376">
        <v>23.4</v>
      </c>
      <c r="D177" s="376">
        <v>23.4</v>
      </c>
      <c r="E177" s="376">
        <v>23.4</v>
      </c>
      <c r="F177" s="376">
        <v>23.4</v>
      </c>
      <c r="G177" s="376">
        <v>23.4</v>
      </c>
      <c r="H177" s="376">
        <v>23.4</v>
      </c>
      <c r="I177" s="376">
        <v>23.4</v>
      </c>
      <c r="J177" s="265"/>
      <c r="K177" s="265"/>
    </row>
    <row r="178" spans="1:11" x14ac:dyDescent="0.25">
      <c r="A178" s="375" t="s">
        <v>1197</v>
      </c>
      <c r="B178" s="377">
        <v>0</v>
      </c>
      <c r="C178" s="377">
        <v>0</v>
      </c>
      <c r="D178" s="377">
        <v>0</v>
      </c>
      <c r="E178" s="377">
        <v>0</v>
      </c>
      <c r="F178" s="377">
        <v>0</v>
      </c>
      <c r="G178" s="377">
        <v>0</v>
      </c>
      <c r="H178" s="377">
        <v>0</v>
      </c>
      <c r="I178" s="377">
        <v>0</v>
      </c>
      <c r="J178" s="265"/>
      <c r="K178" s="265"/>
    </row>
    <row r="179" spans="1:11" x14ac:dyDescent="0.25">
      <c r="A179" s="375" t="s">
        <v>1198</v>
      </c>
      <c r="B179" s="376">
        <v>128.1</v>
      </c>
      <c r="C179" s="376">
        <v>127.4</v>
      </c>
      <c r="D179" s="376">
        <v>128.19999999999999</v>
      </c>
      <c r="E179" s="376">
        <v>127.6</v>
      </c>
      <c r="F179" s="376">
        <v>128.9</v>
      </c>
      <c r="G179" s="376">
        <v>129.6</v>
      </c>
      <c r="H179" s="377">
        <v>135</v>
      </c>
      <c r="I179" s="376">
        <v>136.4</v>
      </c>
      <c r="J179" s="265"/>
      <c r="K179" s="265"/>
    </row>
    <row r="180" spans="1:11" x14ac:dyDescent="0.25">
      <c r="A180" s="375" t="s">
        <v>1199</v>
      </c>
      <c r="B180" s="376">
        <v>21.5</v>
      </c>
      <c r="C180" s="376">
        <v>28.9</v>
      </c>
      <c r="D180" s="376">
        <v>23.6</v>
      </c>
      <c r="E180" s="376">
        <v>30.8</v>
      </c>
      <c r="F180" s="376">
        <v>24.7</v>
      </c>
      <c r="G180" s="376">
        <v>31.7</v>
      </c>
      <c r="H180" s="376">
        <v>30.9</v>
      </c>
      <c r="I180" s="376">
        <v>37.9</v>
      </c>
      <c r="J180" s="265"/>
      <c r="K180" s="265"/>
    </row>
    <row r="181" spans="1:11" x14ac:dyDescent="0.25">
      <c r="A181" s="375" t="s">
        <v>1200</v>
      </c>
      <c r="B181" s="377">
        <v>2</v>
      </c>
      <c r="C181" s="377">
        <v>14</v>
      </c>
      <c r="D181" s="377">
        <v>2</v>
      </c>
      <c r="E181" s="376">
        <v>13.4</v>
      </c>
      <c r="F181" s="377">
        <v>2</v>
      </c>
      <c r="G181" s="376">
        <v>13.5</v>
      </c>
      <c r="H181" s="377">
        <v>2</v>
      </c>
      <c r="I181" s="376">
        <v>13.2</v>
      </c>
      <c r="J181" s="265"/>
      <c r="K181" s="265"/>
    </row>
    <row r="182" spans="1:11" x14ac:dyDescent="0.25">
      <c r="A182" s="375" t="s">
        <v>1201</v>
      </c>
      <c r="B182" s="376">
        <v>5.7</v>
      </c>
      <c r="C182" s="376">
        <v>5.6</v>
      </c>
      <c r="D182" s="376">
        <v>5.4</v>
      </c>
      <c r="E182" s="376">
        <v>5.3</v>
      </c>
      <c r="F182" s="376">
        <v>5.3</v>
      </c>
      <c r="G182" s="376">
        <v>5.3</v>
      </c>
      <c r="H182" s="376">
        <v>5.2</v>
      </c>
      <c r="I182" s="376">
        <v>5.2</v>
      </c>
      <c r="J182" s="265"/>
      <c r="K182" s="265"/>
    </row>
    <row r="183" spans="1:11" x14ac:dyDescent="0.25">
      <c r="A183" s="375" t="s">
        <v>1202</v>
      </c>
      <c r="B183" s="376">
        <v>2.2999999999999998</v>
      </c>
      <c r="C183" s="376">
        <v>2.2999999999999998</v>
      </c>
      <c r="D183" s="376">
        <v>2.2999999999999998</v>
      </c>
      <c r="E183" s="376">
        <v>2.2999999999999998</v>
      </c>
      <c r="F183" s="376">
        <v>2.2999999999999998</v>
      </c>
      <c r="G183" s="376">
        <v>2.2999999999999998</v>
      </c>
      <c r="H183" s="376">
        <v>2.2999999999999998</v>
      </c>
      <c r="I183" s="376">
        <v>2.2999999999999998</v>
      </c>
      <c r="J183" s="265"/>
      <c r="K183" s="265"/>
    </row>
    <row r="184" spans="1:11" x14ac:dyDescent="0.25">
      <c r="A184" s="375" t="s">
        <v>1203</v>
      </c>
      <c r="B184" s="376">
        <v>31.5</v>
      </c>
      <c r="C184" s="376">
        <v>50.8</v>
      </c>
      <c r="D184" s="376">
        <v>33.299999999999997</v>
      </c>
      <c r="E184" s="376">
        <v>51.8</v>
      </c>
      <c r="F184" s="376">
        <v>34.299999999999997</v>
      </c>
      <c r="G184" s="376">
        <v>52.8</v>
      </c>
      <c r="H184" s="376">
        <v>40.4</v>
      </c>
      <c r="I184" s="376">
        <v>58.6</v>
      </c>
      <c r="J184" s="265"/>
      <c r="K184" s="265"/>
    </row>
    <row r="185" spans="1:11" x14ac:dyDescent="0.25">
      <c r="A185" s="375" t="s">
        <v>1204</v>
      </c>
      <c r="B185" s="376">
        <v>96.6</v>
      </c>
      <c r="C185" s="376">
        <v>76.599999999999994</v>
      </c>
      <c r="D185" s="376">
        <v>94.9</v>
      </c>
      <c r="E185" s="376">
        <v>75.8</v>
      </c>
      <c r="F185" s="376">
        <v>94.6</v>
      </c>
      <c r="G185" s="376">
        <v>76.8</v>
      </c>
      <c r="H185" s="376">
        <v>94.6</v>
      </c>
      <c r="I185" s="376">
        <v>77.8</v>
      </c>
      <c r="J185" s="265"/>
      <c r="K185" s="265"/>
    </row>
    <row r="186" spans="1:11" x14ac:dyDescent="0.25">
      <c r="A186" s="375" t="s">
        <v>1205</v>
      </c>
      <c r="B186" s="376">
        <v>82.8</v>
      </c>
      <c r="C186" s="376">
        <v>56.5</v>
      </c>
      <c r="D186" s="376">
        <v>84.3</v>
      </c>
      <c r="E186" s="376">
        <v>57.8</v>
      </c>
      <c r="F186" s="376">
        <v>84.7</v>
      </c>
      <c r="G186" s="376">
        <v>58.3</v>
      </c>
      <c r="H186" s="376">
        <v>86.7</v>
      </c>
      <c r="I186" s="376">
        <v>60.6</v>
      </c>
      <c r="J186" s="265"/>
      <c r="K186" s="265"/>
    </row>
    <row r="187" spans="1:11" x14ac:dyDescent="0.25">
      <c r="A187" s="375" t="s">
        <v>1206</v>
      </c>
      <c r="B187" s="377">
        <v>3</v>
      </c>
      <c r="C187" s="377">
        <v>3</v>
      </c>
      <c r="D187" s="377">
        <v>3</v>
      </c>
      <c r="E187" s="377">
        <v>3</v>
      </c>
      <c r="F187" s="377">
        <v>3</v>
      </c>
      <c r="G187" s="377">
        <v>3</v>
      </c>
      <c r="H187" s="377">
        <v>3</v>
      </c>
      <c r="I187" s="377">
        <v>3</v>
      </c>
      <c r="J187" s="265"/>
      <c r="K187" s="265"/>
    </row>
    <row r="188" spans="1:11" x14ac:dyDescent="0.25">
      <c r="A188" s="375" t="s">
        <v>1207</v>
      </c>
      <c r="B188" s="376">
        <v>16.8</v>
      </c>
      <c r="C188" s="376">
        <v>23.1</v>
      </c>
      <c r="D188" s="376">
        <v>13.6</v>
      </c>
      <c r="E188" s="377">
        <v>21</v>
      </c>
      <c r="F188" s="376">
        <v>12.9</v>
      </c>
      <c r="G188" s="376">
        <v>21.5</v>
      </c>
      <c r="H188" s="376">
        <v>10.9</v>
      </c>
      <c r="I188" s="376">
        <v>20.2</v>
      </c>
      <c r="J188" s="265"/>
      <c r="K188" s="265"/>
    </row>
    <row r="189" spans="1:11" x14ac:dyDescent="0.25">
      <c r="A189" s="375" t="s">
        <v>1208</v>
      </c>
      <c r="B189" s="376">
        <v>9.6</v>
      </c>
      <c r="C189" s="376">
        <v>9.6</v>
      </c>
      <c r="D189" s="376">
        <v>9.6</v>
      </c>
      <c r="E189" s="376">
        <v>9.6</v>
      </c>
      <c r="F189" s="376">
        <v>9.6999999999999993</v>
      </c>
      <c r="G189" s="376">
        <v>9.6999999999999993</v>
      </c>
      <c r="H189" s="376">
        <v>10.1</v>
      </c>
      <c r="I189" s="376">
        <v>10.199999999999999</v>
      </c>
      <c r="J189" s="265"/>
      <c r="K189" s="265"/>
    </row>
    <row r="190" spans="1:11" x14ac:dyDescent="0.25">
      <c r="A190" s="375" t="s">
        <v>1209</v>
      </c>
      <c r="B190" s="376">
        <v>0.2</v>
      </c>
      <c r="C190" s="376">
        <v>1.2</v>
      </c>
      <c r="D190" s="376">
        <v>0.1</v>
      </c>
      <c r="E190" s="376">
        <v>1.2</v>
      </c>
      <c r="F190" s="376">
        <v>0.1</v>
      </c>
      <c r="G190" s="376">
        <v>1.2</v>
      </c>
      <c r="H190" s="376">
        <v>0.1</v>
      </c>
      <c r="I190" s="376">
        <v>1.2</v>
      </c>
      <c r="J190" s="265"/>
      <c r="K190" s="265"/>
    </row>
    <row r="191" spans="1:11" x14ac:dyDescent="0.25">
      <c r="A191" s="375" t="s">
        <v>1210</v>
      </c>
      <c r="B191" s="376">
        <v>9.8000000000000007</v>
      </c>
      <c r="C191" s="376">
        <v>10.8</v>
      </c>
      <c r="D191" s="376">
        <v>9.6999999999999993</v>
      </c>
      <c r="E191" s="376">
        <v>10.8</v>
      </c>
      <c r="F191" s="376">
        <v>9.8000000000000007</v>
      </c>
      <c r="G191" s="376">
        <v>10.9</v>
      </c>
      <c r="H191" s="376">
        <v>10.199999999999999</v>
      </c>
      <c r="I191" s="376">
        <v>11.4</v>
      </c>
      <c r="J191" s="265"/>
      <c r="K191" s="265"/>
    </row>
    <row r="192" spans="1:11" x14ac:dyDescent="0.25">
      <c r="A192" s="375" t="s">
        <v>1211</v>
      </c>
      <c r="B192" s="377">
        <v>8</v>
      </c>
      <c r="C192" s="377">
        <v>8</v>
      </c>
      <c r="D192" s="377">
        <v>9</v>
      </c>
      <c r="E192" s="377">
        <v>9</v>
      </c>
      <c r="F192" s="377">
        <v>9</v>
      </c>
      <c r="G192" s="377">
        <v>9</v>
      </c>
      <c r="H192" s="377">
        <v>10</v>
      </c>
      <c r="I192" s="377">
        <v>10</v>
      </c>
      <c r="J192" s="265"/>
      <c r="K192" s="265"/>
    </row>
    <row r="193" spans="1:11" x14ac:dyDescent="0.25">
      <c r="A193" s="375" t="s">
        <v>1212</v>
      </c>
      <c r="B193" s="377">
        <v>13</v>
      </c>
      <c r="C193" s="377">
        <v>13</v>
      </c>
      <c r="D193" s="377">
        <v>15</v>
      </c>
      <c r="E193" s="377">
        <v>15</v>
      </c>
      <c r="F193" s="377">
        <v>15</v>
      </c>
      <c r="G193" s="377">
        <v>15</v>
      </c>
      <c r="H193" s="377">
        <v>19</v>
      </c>
      <c r="I193" s="377">
        <v>19</v>
      </c>
      <c r="J193" s="265"/>
      <c r="K193" s="265"/>
    </row>
  </sheetData>
  <mergeCells count="4">
    <mergeCell ref="A72:D73"/>
    <mergeCell ref="H49:I49"/>
    <mergeCell ref="H42:U42"/>
    <mergeCell ref="B2:F2"/>
  </mergeCells>
  <hyperlinks>
    <hyperlink ref="A76" r:id="rId1"/>
  </hyperlinks>
  <pageMargins left="0.7" right="0.7" top="0.78740157499999996" bottom="0.78740157499999996"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26</vt:i4>
      </vt:variant>
    </vt:vector>
  </HeadingPairs>
  <TitlesOfParts>
    <vt:vector size="26" baseType="lpstr">
      <vt:lpstr>Summary</vt:lpstr>
      <vt:lpstr>AT</vt:lpstr>
      <vt:lpstr>BE</vt:lpstr>
      <vt:lpstr>CH</vt:lpstr>
      <vt:lpstr>CZ</vt:lpstr>
      <vt:lpstr>DE</vt:lpstr>
      <vt:lpstr>DK</vt:lpstr>
      <vt:lpstr>ES</vt:lpstr>
      <vt:lpstr>FR</vt:lpstr>
      <vt:lpstr>LU</vt:lpstr>
      <vt:lpstr>NL</vt:lpstr>
      <vt:lpstr>PL</vt:lpstr>
      <vt:lpstr>          </vt:lpstr>
      <vt:lpstr>IT</vt:lpstr>
      <vt:lpstr>ROM</vt:lpstr>
      <vt:lpstr>SLOV</vt:lpstr>
      <vt:lpstr>SLK</vt:lpstr>
      <vt:lpstr>CYP</vt:lpstr>
      <vt:lpstr>CROT</vt:lpstr>
      <vt:lpstr>BULG</vt:lpstr>
      <vt:lpstr>FIN</vt:lpstr>
      <vt:lpstr>UK</vt:lpstr>
      <vt:lpstr>SWE</vt:lpstr>
      <vt:lpstr>LAT</vt:lpstr>
      <vt:lpstr>MAL</vt:lpstr>
      <vt:lpstr>Glossar</vt:lpstr>
    </vt:vector>
  </TitlesOfParts>
  <Company>DIW Berlin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Sahin, Koray</dc:creator>
  <cp:lastModifiedBy>Kunz, Friedrich</cp:lastModifiedBy>
  <dcterms:created xsi:type="dcterms:W3CDTF">2015-10-22T08:43:05Z</dcterms:created>
  <dcterms:modified xsi:type="dcterms:W3CDTF">2016-01-18T12:51:11Z</dcterms:modified>
</cp:coreProperties>
</file>