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5" documentId="8_{62D2E528-9D68-4FC4-8F49-0A57F4C9979E}" xr6:coauthVersionLast="47" xr6:coauthVersionMax="47" xr10:uidLastSave="{9A85E26D-5C13-4653-9A72-179AEED0C8AA}"/>
  <bookViews>
    <workbookView xWindow="-120" yWindow="-120" windowWidth="51840" windowHeight="21240" activeTab="2" xr2:uid="{00000000-000D-0000-FFFF-FFFF00000000}"/>
  </bookViews>
  <sheets>
    <sheet name="776 1st test" sheetId="1" r:id="rId1"/>
    <sheet name="797 2nd test" sheetId="5" r:id="rId2"/>
    <sheet name="831 3rd tes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7" i="5"/>
  <c r="O8" i="5"/>
  <c r="O9" i="5"/>
  <c r="O62" i="5" s="1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N62" i="5"/>
  <c r="U62" i="5"/>
  <c r="M65" i="5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P62" i="4"/>
  <c r="W62" i="4"/>
  <c r="M65" i="4"/>
  <c r="D62" i="1"/>
  <c r="W6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N65" i="4" l="1"/>
  <c r="M66" i="4" s="1"/>
  <c r="Q62" i="4"/>
  <c r="P64" i="1"/>
  <c r="O64" i="1"/>
  <c r="Q62" i="1"/>
  <c r="O65" i="1" l="1"/>
</calcChain>
</file>

<file path=xl/sharedStrings.xml><?xml version="1.0" encoding="utf-8"?>
<sst xmlns="http://schemas.openxmlformats.org/spreadsheetml/2006/main" count="672" uniqueCount="277">
  <si>
    <t>form_id</t>
  </si>
  <si>
    <t>form_name</t>
  </si>
  <si>
    <t>form_status</t>
  </si>
  <si>
    <t>PCAT_Gee-pt/g-c3n4</t>
  </si>
  <si>
    <t>PCAT_Gee-T/M/W</t>
  </si>
  <si>
    <t>Rhodamine B (1g/L)</t>
  </si>
  <si>
    <t>Water 1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</si>
  <si>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</si>
  <si>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</si>
  <si>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</si>
  <si>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</si>
  <si>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</si>
  <si>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</si>
  <si>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</si>
  <si>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</si>
  <si>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</si>
  <si>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</si>
  <si>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</si>
  <si>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</si>
  <si>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</si>
  <si>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</si>
  <si>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070621_JCG_4plate_4hour_1</t>
  </si>
  <si>
    <t>Complete</t>
  </si>
  <si>
    <t>PlateAgilent 1_Vial1</t>
  </si>
  <si>
    <t>070621_JCG_4plate_4hour_2</t>
  </si>
  <si>
    <t>PlateAgilent 1_Vial2</t>
  </si>
  <si>
    <t>070621_JCG_4plate_4hour_3</t>
  </si>
  <si>
    <t>PlateAgilent 1_Vial3</t>
  </si>
  <si>
    <t>070621_JCG_4plate_4hour_4</t>
  </si>
  <si>
    <t>PlateAgilent 1_Vial4</t>
  </si>
  <si>
    <t>070621_JCG_4plate_4hour_5</t>
  </si>
  <si>
    <t>PlateAgilent 1_Vial5</t>
  </si>
  <si>
    <t>070621_JCG_4plate_4hour_6</t>
  </si>
  <si>
    <t>PlateAgilent 1_Vial6</t>
  </si>
  <si>
    <t>070621_JCG_4plate_4hour_7</t>
  </si>
  <si>
    <t>PlateAgilent 1_Vial7</t>
  </si>
  <si>
    <t>070621_JCG_4plate_4hour_8</t>
  </si>
  <si>
    <t>PlateAgilent 1_Vial8</t>
  </si>
  <si>
    <t>070621_JCG_4plate_4hour_9</t>
  </si>
  <si>
    <t>PlateAgilent 1_Vial9</t>
  </si>
  <si>
    <t>070621_JCG_4plate_4hour_10</t>
  </si>
  <si>
    <t>PlateAgilent 1_Vial10</t>
  </si>
  <si>
    <t>070621_JCG_4plate_4hour_11</t>
  </si>
  <si>
    <t>PlateAgilent 1_Vial11</t>
  </si>
  <si>
    <t>070621_JCG_4plate_4hour_12</t>
  </si>
  <si>
    <t>PlateAgilent 1_Vial12</t>
  </si>
  <si>
    <t>070621_JCG_4plate_4hour_13</t>
  </si>
  <si>
    <t>PlateAgilent 1_Vial13</t>
  </si>
  <si>
    <t>070621_JCG_4plate_4hour_14</t>
  </si>
  <si>
    <t>PlateAgilent 1_Vial14</t>
  </si>
  <si>
    <t>070621_JCG_4plate_4hour_15</t>
  </si>
  <si>
    <t>PlateAgilent 1_Vial15</t>
  </si>
  <si>
    <t>070621_JCG_4plate_4hour_16</t>
  </si>
  <si>
    <t>PlateAgilent 2_Vial1</t>
  </si>
  <si>
    <t>070621_JCG_4plate_4hour_17</t>
  </si>
  <si>
    <t>PlateAgilent 2_Vial2</t>
  </si>
  <si>
    <t>070621_JCG_4plate_4hour_18</t>
  </si>
  <si>
    <t>PlateAgilent 2_Vial3</t>
  </si>
  <si>
    <t>070621_JCG_4plate_4hour_19</t>
  </si>
  <si>
    <t>PlateAgilent 2_Vial4</t>
  </si>
  <si>
    <t>070621_JCG_4plate_4hour_20</t>
  </si>
  <si>
    <t>PlateAgilent 2_Vial5</t>
  </si>
  <si>
    <t>070621_JCG_4plate_4hour_21</t>
  </si>
  <si>
    <t>PlateAgilent 2_Vial6</t>
  </si>
  <si>
    <t>070621_JCG_4plate_4hour_22</t>
  </si>
  <si>
    <t>PlateAgilent 2_Vial7</t>
  </si>
  <si>
    <t>070621_JCG_4plate_4hour_23</t>
  </si>
  <si>
    <t>PlateAgilent 2_Vial8</t>
  </si>
  <si>
    <t>070621_JCG_4plate_4hour_24</t>
  </si>
  <si>
    <t>PlateAgilent 2_Vial9</t>
  </si>
  <si>
    <t>070621_JCG_4plate_4hour_25</t>
  </si>
  <si>
    <t>PlateAgilent 2_Vial10</t>
  </si>
  <si>
    <t>070621_JCG_4plate_4hour_26</t>
  </si>
  <si>
    <t>PlateAgilent 2_Vial11</t>
  </si>
  <si>
    <t>070621_JCG_4plate_4hour_27</t>
  </si>
  <si>
    <t>PlateAgilent 2_Vial12</t>
  </si>
  <si>
    <t>070621_JCG_4plate_4hour_28</t>
  </si>
  <si>
    <t>PlateAgilent 2_Vial13</t>
  </si>
  <si>
    <t>070621_JCG_4plate_4hour_29</t>
  </si>
  <si>
    <t>PlateAgilent 2_Vial14</t>
  </si>
  <si>
    <t>070621_JCG_4plate_4hour_30</t>
  </si>
  <si>
    <t>PlateAgilent 2_Vial15</t>
  </si>
  <si>
    <t>070621_JCG_4plate_4hour_31</t>
  </si>
  <si>
    <t>PlateAgilent 3_Vial1</t>
  </si>
  <si>
    <t>070621_JCG_4plate_4hour_32</t>
  </si>
  <si>
    <t>PlateAgilent 3_Vial2</t>
  </si>
  <si>
    <t>070621_JCG_4plate_4hour_33</t>
  </si>
  <si>
    <t>PlateAgilent 3_Vial3</t>
  </si>
  <si>
    <t>070621_JCG_4plate_4hour_34</t>
  </si>
  <si>
    <t>PlateAgilent 3_Vial4</t>
  </si>
  <si>
    <t>070621_JCG_4plate_4hour_35</t>
  </si>
  <si>
    <t>PlateAgilent 3_Vial5</t>
  </si>
  <si>
    <t>070621_JCG_4plate_4hour_36</t>
  </si>
  <si>
    <t>PlateAgilent 3_Vial6</t>
  </si>
  <si>
    <t>070621_JCG_4plate_4hour_37</t>
  </si>
  <si>
    <t>PlateAgilent 3_Vial7</t>
  </si>
  <si>
    <t>070621_JCG_4plate_4hour_38</t>
  </si>
  <si>
    <t>PlateAgilent 3_Vial8</t>
  </si>
  <si>
    <t>070621_JCG_4plate_4hour_39</t>
  </si>
  <si>
    <t>PlateAgilent 3_Vial9</t>
  </si>
  <si>
    <t>070621_JCG_4plate_4hour_40</t>
  </si>
  <si>
    <t>PlateAgilent 3_Vial10</t>
  </si>
  <si>
    <t>070621_JCG_4plate_4hour_41</t>
  </si>
  <si>
    <t>PlateAgilent 3_Vial11</t>
  </si>
  <si>
    <t>070621_JCG_4plate_4hour_42</t>
  </si>
  <si>
    <t>PlateAgilent 3_Vial12</t>
  </si>
  <si>
    <t>070621_JCG_4plate_4hour_43</t>
  </si>
  <si>
    <t>PlateAgilent 3_Vial13</t>
  </si>
  <si>
    <t>070621_JCG_4plate_4hour_44</t>
  </si>
  <si>
    <t>PlateAgilent 3_Vial14</t>
  </si>
  <si>
    <t>070621_JCG_4plate_4hour_45</t>
  </si>
  <si>
    <t>PlateAgilent 3_Vial15</t>
  </si>
  <si>
    <t>070621_JCG_4plate_4hour_46</t>
  </si>
  <si>
    <t>PlateAgilent 4_Vial1</t>
  </si>
  <si>
    <t>070621_JCG_4plate_4hour_47</t>
  </si>
  <si>
    <t>PlateAgilent 4_Vial2</t>
  </si>
  <si>
    <t>070621_JCG_4plate_4hour_48</t>
  </si>
  <si>
    <t>PlateAgilent 4_Vial3</t>
  </si>
  <si>
    <t>070621_JCG_4plate_4hour_49</t>
  </si>
  <si>
    <t>PlateAgilent 4_Vial4</t>
  </si>
  <si>
    <t>070621_JCG_4plate_4hour_50</t>
  </si>
  <si>
    <t>PlateAgilent 4_Vial5</t>
  </si>
  <si>
    <t>070621_JCG_4plate_4hour_51</t>
  </si>
  <si>
    <t>PlateAgilent 4_Vial6</t>
  </si>
  <si>
    <t>070621_JCG_4plate_4hour_52</t>
  </si>
  <si>
    <t>PlateAgilent 4_Vial7</t>
  </si>
  <si>
    <t>070621_JCG_4plate_4hour_53</t>
  </si>
  <si>
    <t>PlateAgilent 4_Vial8</t>
  </si>
  <si>
    <t>070621_JCG_4plate_4hour_54</t>
  </si>
  <si>
    <t>PlateAgilent 4_Vial9</t>
  </si>
  <si>
    <t>070621_JCG_4plate_4hour_55</t>
  </si>
  <si>
    <t>PlateAgilent 4_Vial10</t>
  </si>
  <si>
    <t>070621_JCG_4plate_4hour_56</t>
  </si>
  <si>
    <t>PlateAgilent 4_Vial11</t>
  </si>
  <si>
    <t>070621_JCG_4plate_4hour_57</t>
  </si>
  <si>
    <t>PlateAgilent 4_Vial12</t>
  </si>
  <si>
    <t>070621_JCG_4plate_4hour_58</t>
  </si>
  <si>
    <t>PlateAgilent 4_Vial13</t>
  </si>
  <si>
    <t>070621_JCG_4plate_4hour_59</t>
  </si>
  <si>
    <t>PlateAgilent 4_Vial14</t>
  </si>
  <si>
    <t>070621_JCG_4plate_4hour_60</t>
  </si>
  <si>
    <t>PlateAgilent 4_Vial15</t>
  </si>
  <si>
    <t>h2 umol/hg</t>
  </si>
  <si>
    <t>Total</t>
  </si>
  <si>
    <t>Plate</t>
  </si>
  <si>
    <t>Plate 1</t>
  </si>
  <si>
    <t>Plate 2</t>
  </si>
  <si>
    <t>Plate 3</t>
  </si>
  <si>
    <t>Plate 4</t>
  </si>
  <si>
    <t>2std%</t>
  </si>
  <si>
    <t>Overall</t>
  </si>
  <si>
    <t>MeOH, dips when cooled? Or was first plate just bad?</t>
  </si>
  <si>
    <t>2std is better if ignoring the high o2 samples</t>
  </si>
  <si>
    <t>Downward trend from leaking H2?</t>
  </si>
  <si>
    <t>100821_JCG_4plate_RhB_repeat_60</t>
  </si>
  <si>
    <t>100821_JCG_4plate_RhB_repeat_59</t>
  </si>
  <si>
    <t>100821_JCG_4plate_RhB_repeat_58</t>
  </si>
  <si>
    <t>100821_JCG_4plate_RhB_repeat_57</t>
  </si>
  <si>
    <t>100821_JCG_4plate_RhB_repeat_56</t>
  </si>
  <si>
    <t>100821_JCG_4plate_RhB_repeat_55</t>
  </si>
  <si>
    <t>100821_JCG_4plate_RhB_repeat_54</t>
  </si>
  <si>
    <t>100821_JCG_4plate_RhB_repeat_53</t>
  </si>
  <si>
    <t>100821_JCG_4plate_RhB_repeat_52</t>
  </si>
  <si>
    <t>100821_JCG_4plate_RhB_repeat_51</t>
  </si>
  <si>
    <t>100821_JCG_4plate_RhB_repeat_50</t>
  </si>
  <si>
    <t>100821_JCG_4plate_RhB_repeat_49</t>
  </si>
  <si>
    <t>100821_JCG_4plate_RhB_repeat_48</t>
  </si>
  <si>
    <t>100821_JCG_4plate_RhB_repeat_47</t>
  </si>
  <si>
    <t>100821_JCG_4plate_RhB_repeat_46</t>
  </si>
  <si>
    <t>100821_JCG_4plate_RhB_repeat_45</t>
  </si>
  <si>
    <t>100821_JCG_4plate_RhB_repeat_44</t>
  </si>
  <si>
    <t>100821_JCG_4plate_RhB_repeat_43</t>
  </si>
  <si>
    <t>100821_JCG_4plate_RhB_repeat_42</t>
  </si>
  <si>
    <t>100821_JCG_4plate_RhB_repeat_41</t>
  </si>
  <si>
    <t>100821_JCG_4plate_RhB_repeat_40</t>
  </si>
  <si>
    <t>100821_JCG_4plate_RhB_repeat_39</t>
  </si>
  <si>
    <t>100821_JCG_4plate_RhB_repeat_38</t>
  </si>
  <si>
    <t>100821_JCG_4plate_RhB_repeat_37</t>
  </si>
  <si>
    <t>100821_JCG_4plate_RhB_repeat_36</t>
  </si>
  <si>
    <t>100821_JCG_4plate_RhB_repeat_35</t>
  </si>
  <si>
    <t>100821_JCG_4plate_RhB_repeat_34</t>
  </si>
  <si>
    <t>100821_JCG_4plate_RhB_repeat_33</t>
  </si>
  <si>
    <t>100821_JCG_4plate_RhB_repeat_32</t>
  </si>
  <si>
    <t>100821_JCG_4plate_RhB_repeat_31</t>
  </si>
  <si>
    <t>100821_JCG_4plate_RhB_repeat_30</t>
  </si>
  <si>
    <t>100821_JCG_4plate_RhB_repeat_29</t>
  </si>
  <si>
    <t>100821_JCG_4plate_RhB_repeat_28</t>
  </si>
  <si>
    <t>100821_JCG_4plate_RhB_repeat_27</t>
  </si>
  <si>
    <t>100821_JCG_4plate_RhB_repeat_26</t>
  </si>
  <si>
    <t>100821_JCG_4plate_RhB_repeat_25</t>
  </si>
  <si>
    <t>100821_JCG_4plate_RhB_repeat_24</t>
  </si>
  <si>
    <t>100821_JCG_4plate_RhB_repeat_23</t>
  </si>
  <si>
    <t>100821_JCG_4plate_RhB_repeat_22</t>
  </si>
  <si>
    <t>100821_JCG_4plate_RhB_repeat_21</t>
  </si>
  <si>
    <t>100821_JCG_4plate_RhB_repeat_20</t>
  </si>
  <si>
    <t>100821_JCG_4plate_RhB_repeat_19</t>
  </si>
  <si>
    <t>100821_JCG_4plate_RhB_repeat_18</t>
  </si>
  <si>
    <t>100821_JCG_4plate_RhB_repeat_17</t>
  </si>
  <si>
    <t>100821_JCG_4plate_RhB_repeat_16</t>
  </si>
  <si>
    <t>100821_JCG_4plate_RhB_repeat_15</t>
  </si>
  <si>
    <t>100821_JCG_4plate_RhB_repeat_14</t>
  </si>
  <si>
    <t>100821_JCG_4plate_RhB_repeat_13</t>
  </si>
  <si>
    <t>100821_JCG_4plate_RhB_repeat_12</t>
  </si>
  <si>
    <t>100821_JCG_4plate_RhB_repeat_11</t>
  </si>
  <si>
    <t>100821_JCG_4plate_RhB_repeat_10</t>
  </si>
  <si>
    <t>100821_JCG_4plate_RhB_repeat_9</t>
  </si>
  <si>
    <t>100821_JCG_4plate_RhB_repeat_8</t>
  </si>
  <si>
    <t>100821_JCG_4plate_RhB_repeat_7</t>
  </si>
  <si>
    <t>100821_JCG_4plate_RhB_repeat_6</t>
  </si>
  <si>
    <t>100821_JCG_4plate_RhB_repeat_5</t>
  </si>
  <si>
    <t>100821_JCG_4plate_RhB_repeat_4</t>
  </si>
  <si>
    <t>100821_JCG_4plate_RhB_repeat_3</t>
  </si>
  <si>
    <t>100821_JCG_4plate_RhB_repeat_2</t>
  </si>
  <si>
    <t>100821_JCG_4plate_RhB_repeat_1</t>
  </si>
  <si>
    <t>calc % H2 umol/h2g</t>
  </si>
  <si>
    <t>Vial</t>
  </si>
  <si>
    <t>140721_JCG_4plate_4hour_60</t>
  </si>
  <si>
    <t>140721_JCG_4plate_4hour_59</t>
  </si>
  <si>
    <t>140721_JCG_4plate_4hour_58</t>
  </si>
  <si>
    <t>140721_JCG_4plate_4hour_57</t>
  </si>
  <si>
    <t>140721_JCG_4plate_4hour_56</t>
  </si>
  <si>
    <t>140721_JCG_4plate_4hour_55</t>
  </si>
  <si>
    <t>140721_JCG_4plate_4hour_54</t>
  </si>
  <si>
    <t>140721_JCG_4plate_4hour_53</t>
  </si>
  <si>
    <t>140721_JCG_4plate_4hour_52</t>
  </si>
  <si>
    <t>140721_JCG_4plate_4hour_51</t>
  </si>
  <si>
    <t>140721_JCG_4plate_4hour_50</t>
  </si>
  <si>
    <t>140721_JCG_4plate_4hour_49</t>
  </si>
  <si>
    <t>140721_JCG_4plate_4hour_48</t>
  </si>
  <si>
    <t>140721_JCG_4plate_4hour_47</t>
  </si>
  <si>
    <t>140721_JCG_4plate_4hour_46</t>
  </si>
  <si>
    <t>140721_JCG_4plate_4hour_45</t>
  </si>
  <si>
    <t>140721_JCG_4plate_4hour_44</t>
  </si>
  <si>
    <t>140721_JCG_4plate_4hour_43</t>
  </si>
  <si>
    <t>140721_JCG_4plate_4hour_42</t>
  </si>
  <si>
    <t>140721_JCG_4plate_4hour_41</t>
  </si>
  <si>
    <t>140721_JCG_4plate_4hour_40</t>
  </si>
  <si>
    <t>140721_JCG_4plate_4hour_39</t>
  </si>
  <si>
    <t>140721_JCG_4plate_4hour_38</t>
  </si>
  <si>
    <t>140721_JCG_4plate_4hour_37</t>
  </si>
  <si>
    <t>140721_JCG_4plate_4hour_36</t>
  </si>
  <si>
    <t>140721_JCG_4plate_4hour_35</t>
  </si>
  <si>
    <t>140721_JCG_4plate_4hour_34</t>
  </si>
  <si>
    <t>140721_JCG_4plate_4hour_33</t>
  </si>
  <si>
    <t>140721_JCG_4plate_4hour_32</t>
  </si>
  <si>
    <t>140721_JCG_4plate_4hour_31</t>
  </si>
  <si>
    <t>140721_JCG_4plate_4hour_30</t>
  </si>
  <si>
    <t>140721_JCG_4plate_4hour_29</t>
  </si>
  <si>
    <t>140721_JCG_4plate_4hour_28</t>
  </si>
  <si>
    <t>140721_JCG_4plate_4hour_27</t>
  </si>
  <si>
    <t>140721_JCG_4plate_4hour_26</t>
  </si>
  <si>
    <t>140721_JCG_4plate_4hour_25</t>
  </si>
  <si>
    <t>140721_JCG_4plate_4hour_24</t>
  </si>
  <si>
    <t>140721_JCG_4plate_4hour_23</t>
  </si>
  <si>
    <t>140721_JCG_4plate_4hour_22</t>
  </si>
  <si>
    <t>140721_JCG_4plate_4hour_21</t>
  </si>
  <si>
    <t>140721_JCG_4plate_4hour_20</t>
  </si>
  <si>
    <t>140721_JCG_4plate_4hour_19</t>
  </si>
  <si>
    <t>140721_JCG_4plate_4hour_18</t>
  </si>
  <si>
    <t>140721_JCG_4plate_4hour_17</t>
  </si>
  <si>
    <t>140721_JCG_4plate_4hour_16</t>
  </si>
  <si>
    <t>140721_JCG_4plate_4hour_15</t>
  </si>
  <si>
    <t>140721_JCG_4plate_4hour_14</t>
  </si>
  <si>
    <t>140721_JCG_4plate_4hour_13</t>
  </si>
  <si>
    <t>140721_JCG_4plate_4hour_12</t>
  </si>
  <si>
    <t>140721_JCG_4plate_4hour_11</t>
  </si>
  <si>
    <t>140721_JCG_4plate_4hour_10</t>
  </si>
  <si>
    <t>140721_JCG_4plate_4hour_9</t>
  </si>
  <si>
    <t>140721_JCG_4plate_4hour_8</t>
  </si>
  <si>
    <t>140721_JCG_4plate_4hour_7</t>
  </si>
  <si>
    <t>140721_JCG_4plate_4hour_6</t>
  </si>
  <si>
    <t>140721_JCG_4plate_4hour_5</t>
  </si>
  <si>
    <t>140721_JCG_4plate_4hour_4</t>
  </si>
  <si>
    <t>140721_JCG_4plate_4hour_3</t>
  </si>
  <si>
    <t>140721_JCG_4plate_4hour_2</t>
  </si>
  <si>
    <t>140721_JCG_4plate_4hour_1</t>
  </si>
  <si>
    <t>h2 umol/gh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</si>
</sst>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776  1st test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'776 1st test'!$Q$2:$Q$59</c:f>
              <c:numCache>
                <c:formatCode>General</c:formatCode>
                <c:ptCount val="52"/>
                <c:pt idx="0">
                  <c:v>601.84525325096854</c:v>
                </c:pt>
                <c:pt idx="1">
                  <c:v>633.81570792405341</c:v>
                </c:pt>
                <c:pt idx="2">
                  <c:v>659.92002662259176</c:v>
                </c:pt>
                <c:pt idx="3">
                  <c:v>615.84085719198845</c:v>
                </c:pt>
                <c:pt idx="4">
                  <c:v>616.84297779458655</c:v>
                </c:pt>
                <c:pt idx="5">
                  <c:v>641.49282284854974</c:v>
                </c:pt>
                <c:pt idx="6">
                  <c:v>683.16108259483508</c:v>
                </c:pt>
                <c:pt idx="7">
                  <c:v>665.55846398316055</c:v>
                </c:pt>
                <c:pt idx="8">
                  <c:v>644.72445611905448</c:v>
                </c:pt>
                <c:pt idx="9">
                  <c:v>641.73886753958413</c:v>
                </c:pt>
                <c:pt idx="10">
                  <c:v>610.80396468110348</c:v>
                </c:pt>
                <c:pt idx="11">
                  <c:v>613.75484078611248</c:v>
                </c:pt>
                <c:pt idx="12">
                  <c:v>627.96113665378004</c:v>
                </c:pt>
                <c:pt idx="13">
                  <c:v>629.52749184141715</c:v>
                </c:pt>
                <c:pt idx="14">
                  <c:v>575.76498853478358</c:v>
                </c:pt>
                <c:pt idx="15">
                  <c:v>607.79945692087244</c:v>
                </c:pt>
                <c:pt idx="16">
                  <c:v>623.88002858971367</c:v>
                </c:pt>
                <c:pt idx="17">
                  <c:v>611.65386699892576</c:v>
                </c:pt>
                <c:pt idx="18">
                  <c:v>616.91710969498797</c:v>
                </c:pt>
                <c:pt idx="19">
                  <c:v>602.44080998334493</c:v>
                </c:pt>
                <c:pt idx="20">
                  <c:v>653.6988043915054</c:v>
                </c:pt>
                <c:pt idx="21">
                  <c:v>605.70349452384232</c:v>
                </c:pt>
                <c:pt idx="22">
                  <c:v>590.29355329897101</c:v>
                </c:pt>
                <c:pt idx="23">
                  <c:v>565.1732665902523</c:v>
                </c:pt>
                <c:pt idx="24">
                  <c:v>604.1480244971109</c:v>
                </c:pt>
                <c:pt idx="25">
                  <c:v>609.64672765916555</c:v>
                </c:pt>
                <c:pt idx="26">
                  <c:v>628.38057935514701</c:v>
                </c:pt>
                <c:pt idx="27">
                  <c:v>640.97363523494698</c:v>
                </c:pt>
                <c:pt idx="28">
                  <c:v>642.88478803478199</c:v>
                </c:pt>
                <c:pt idx="29">
                  <c:v>642.83542661731565</c:v>
                </c:pt>
                <c:pt idx="30">
                  <c:v>588.50753560117244</c:v>
                </c:pt>
                <c:pt idx="31">
                  <c:v>655.17896957038488</c:v>
                </c:pt>
                <c:pt idx="32">
                  <c:v>638.51555494058812</c:v>
                </c:pt>
                <c:pt idx="33">
                  <c:v>629.50256617887555</c:v>
                </c:pt>
                <c:pt idx="34">
                  <c:v>611.37058078958091</c:v>
                </c:pt>
                <c:pt idx="35">
                  <c:v>594.16737216221031</c:v>
                </c:pt>
                <c:pt idx="36">
                  <c:v>570.83267669833265</c:v>
                </c:pt>
                <c:pt idx="37">
                  <c:v>611.08982844688614</c:v>
                </c:pt>
                <c:pt idx="38">
                  <c:v>564.73062882340514</c:v>
                </c:pt>
                <c:pt idx="39">
                  <c:v>647.66763675895902</c:v>
                </c:pt>
                <c:pt idx="40">
                  <c:v>616.6889614012382</c:v>
                </c:pt>
                <c:pt idx="41">
                  <c:v>637.75399458101674</c:v>
                </c:pt>
                <c:pt idx="42">
                  <c:v>590.96450887342394</c:v>
                </c:pt>
                <c:pt idx="43">
                  <c:v>590.93007283443444</c:v>
                </c:pt>
                <c:pt idx="44">
                  <c:v>617.26316509657374</c:v>
                </c:pt>
                <c:pt idx="45">
                  <c:v>650.46537113041029</c:v>
                </c:pt>
                <c:pt idx="46">
                  <c:v>677.44280591840516</c:v>
                </c:pt>
                <c:pt idx="47">
                  <c:v>629.30298071840366</c:v>
                </c:pt>
                <c:pt idx="48">
                  <c:v>611.1300075887076</c:v>
                </c:pt>
                <c:pt idx="49">
                  <c:v>605.20550997327416</c:v>
                </c:pt>
                <c:pt idx="50">
                  <c:v>628.86346878324889</c:v>
                </c:pt>
                <c:pt idx="51">
                  <c:v>613.78008947963326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5-407F-8CE2-8B528EC0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68960"/>
        <c:axId val="804369376"/>
      </c:scatterChart>
      <c:valAx>
        <c:axId val="8043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9376"/>
        <c:crosses val="autoZero"/>
        <c:crossBetween val="midCat"/>
      </c:valAx>
      <c:valAx>
        <c:axId val="8043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</a:t>
                </a:r>
                <a:r>
                  <a:rPr lang="en-GB" baseline="0"/>
                  <a:t> umol/hg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O2 evol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'797 2nd test'!$R$2:$R$61</c:f>
              <c:numCache>
                <c:formatCode>General</c:formatCode>
                <c:ptCount val="60"/>
                <c:pt idx="0">
                  <c:v>7.0651688438603601</c:v>
                </c:pt>
                <c:pt idx="1">
                  <c:v>7.4479032962930702</c:v>
                </c:pt>
                <c:pt idx="2">
                  <c:v>7.5405937419783902</c:v>
                </c:pt>
                <c:pt idx="3">
                  <c:v>7.8207732896087903</c:v>
                </c:pt>
                <c:pt idx="4">
                  <c:v>7.7490637684452199</c:v>
                </c:pt>
                <c:pt idx="5">
                  <c:v>7.6386351438701299</c:v>
                </c:pt>
                <c:pt idx="6">
                  <c:v>7.7479662110508798</c:v>
                </c:pt>
                <c:pt idx="7">
                  <c:v>7.70613356540089</c:v>
                </c:pt>
                <c:pt idx="8">
                  <c:v>7.7866815686255899</c:v>
                </c:pt>
                <c:pt idx="9">
                  <c:v>7.7678592080784599</c:v>
                </c:pt>
                <c:pt idx="10">
                  <c:v>7.7194815707962796</c:v>
                </c:pt>
                <c:pt idx="11">
                  <c:v>7.8656200928367097</c:v>
                </c:pt>
                <c:pt idx="12">
                  <c:v>6.8088569222996096</c:v>
                </c:pt>
                <c:pt idx="13">
                  <c:v>6.7253181191743403</c:v>
                </c:pt>
                <c:pt idx="14">
                  <c:v>6.3895317045500004</c:v>
                </c:pt>
                <c:pt idx="15">
                  <c:v>6.1268239537645197</c:v>
                </c:pt>
                <c:pt idx="16">
                  <c:v>6.0179831113276201</c:v>
                </c:pt>
                <c:pt idx="17">
                  <c:v>5.9533640983459701</c:v>
                </c:pt>
                <c:pt idx="18">
                  <c:v>5.8669383656560798</c:v>
                </c:pt>
                <c:pt idx="19">
                  <c:v>5.5219199822957004</c:v>
                </c:pt>
                <c:pt idx="20">
                  <c:v>5.5657631905814098</c:v>
                </c:pt>
                <c:pt idx="21">
                  <c:v>5.3880148908390098</c:v>
                </c:pt>
                <c:pt idx="22">
                  <c:v>5.5131906539216704</c:v>
                </c:pt>
                <c:pt idx="23">
                  <c:v>5.1942205099449801</c:v>
                </c:pt>
                <c:pt idx="24">
                  <c:v>5.1986842784261098</c:v>
                </c:pt>
                <c:pt idx="25">
                  <c:v>5.3050486255338001</c:v>
                </c:pt>
                <c:pt idx="26">
                  <c:v>5.4685687726899301</c:v>
                </c:pt>
                <c:pt idx="27">
                  <c:v>5.48363789883149</c:v>
                </c:pt>
                <c:pt idx="28">
                  <c:v>5.4965814390141903</c:v>
                </c:pt>
                <c:pt idx="29">
                  <c:v>5.4897302694146903</c:v>
                </c:pt>
                <c:pt idx="30">
                  <c:v>5.3732128567766999</c:v>
                </c:pt>
                <c:pt idx="31">
                  <c:v>5.5086620933406998</c:v>
                </c:pt>
                <c:pt idx="32">
                  <c:v>5.4180084051165904</c:v>
                </c:pt>
                <c:pt idx="33">
                  <c:v>5.5559218574931002</c:v>
                </c:pt>
                <c:pt idx="34">
                  <c:v>5.5569028796612301</c:v>
                </c:pt>
                <c:pt idx="35">
                  <c:v>5.6227682482404902</c:v>
                </c:pt>
                <c:pt idx="36">
                  <c:v>5.7595314560716098</c:v>
                </c:pt>
                <c:pt idx="37">
                  <c:v>5.5718980250088199</c:v>
                </c:pt>
                <c:pt idx="38">
                  <c:v>5.51171254908978</c:v>
                </c:pt>
                <c:pt idx="39">
                  <c:v>5.7268902907068799</c:v>
                </c:pt>
                <c:pt idx="40">
                  <c:v>5.0987159625625598</c:v>
                </c:pt>
                <c:pt idx="41">
                  <c:v>5.2930597637461503</c:v>
                </c:pt>
                <c:pt idx="42">
                  <c:v>5.2538104717008496</c:v>
                </c:pt>
                <c:pt idx="43">
                  <c:v>5.5375018142029004</c:v>
                </c:pt>
                <c:pt idx="44">
                  <c:v>5.5601336528653</c:v>
                </c:pt>
                <c:pt idx="45">
                  <c:v>5.3560160104257699</c:v>
                </c:pt>
                <c:pt idx="46">
                  <c:v>5.2709362835412499</c:v>
                </c:pt>
                <c:pt idx="47">
                  <c:v>5.4294351497558901</c:v>
                </c:pt>
                <c:pt idx="48">
                  <c:v>5.5970629096396403</c:v>
                </c:pt>
                <c:pt idx="49">
                  <c:v>5.4592932309983198</c:v>
                </c:pt>
                <c:pt idx="50">
                  <c:v>5.2890449545105103</c:v>
                </c:pt>
                <c:pt idx="51">
                  <c:v>5.5005385623608598</c:v>
                </c:pt>
                <c:pt idx="52">
                  <c:v>5.5348256331336598</c:v>
                </c:pt>
                <c:pt idx="53">
                  <c:v>5.4892796564847597</c:v>
                </c:pt>
                <c:pt idx="54">
                  <c:v>5.4759551126866004</c:v>
                </c:pt>
                <c:pt idx="55">
                  <c:v>5.4774394474808501</c:v>
                </c:pt>
                <c:pt idx="56">
                  <c:v>5.4856531026081399</c:v>
                </c:pt>
                <c:pt idx="57">
                  <c:v>5.4541541625424896</c:v>
                </c:pt>
                <c:pt idx="58">
                  <c:v>5.4308392616839196</c:v>
                </c:pt>
                <c:pt idx="59">
                  <c:v>5.2926924403326199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C-4829-A750-97A8138A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81856"/>
        <c:axId val="1793983520"/>
      </c:scatterChart>
      <c:valAx>
        <c:axId val="17939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3520"/>
        <c:crosses val="autoZero"/>
        <c:crossBetween val="midCat"/>
      </c:valAx>
      <c:valAx>
        <c:axId val="1793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O2 evol umol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797 2nd test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'797 2nd test'!$O$2:$O$61</c:f>
              <c:numCache>
                <c:formatCode>General</c:formatCode>
                <c:ptCount val="60"/>
                <c:pt idx="0">
                  <c:v>607.77347208173057</c:v>
                </c:pt>
                <c:pt idx="1">
                  <c:v>690.52596101323684</c:v>
                </c:pt>
                <c:pt idx="2">
                  <c:v>701.65826183048625</c:v>
                </c:pt>
                <c:pt idx="3">
                  <c:v>672.5665511809118</c:v>
                </c:pt>
                <c:pt idx="4">
                  <c:v>641.37034731700987</c:v>
                </c:pt>
                <c:pt idx="5">
                  <c:v>685.33998433058559</c:v>
                </c:pt>
                <c:pt idx="6">
                  <c:v>706.92421817355807</c:v>
                </c:pt>
                <c:pt idx="7">
                  <c:v>686.7364511272516</c:v>
                </c:pt>
                <c:pt idx="8">
                  <c:v>683.5641998837782</c:v>
                </c:pt>
                <c:pt idx="9">
                  <c:v>663.4787483395495</c:v>
                </c:pt>
                <c:pt idx="10">
                  <c:v>700.57406651669328</c:v>
                </c:pt>
                <c:pt idx="11">
                  <c:v>704.27319134945014</c:v>
                </c:pt>
                <c:pt idx="12">
                  <c:v>678.26277045155712</c:v>
                </c:pt>
                <c:pt idx="13">
                  <c:v>618.95365524735735</c:v>
                </c:pt>
                <c:pt idx="14">
                  <c:v>596.86000593811093</c:v>
                </c:pt>
                <c:pt idx="15">
                  <c:v>609.56721504392885</c:v>
                </c:pt>
                <c:pt idx="16">
                  <c:v>624.53273693276117</c:v>
                </c:pt>
                <c:pt idx="17">
                  <c:v>620.99329351763402</c:v>
                </c:pt>
                <c:pt idx="18">
                  <c:v>628.47399588601809</c:v>
                </c:pt>
                <c:pt idx="19">
                  <c:v>619.30158598531716</c:v>
                </c:pt>
                <c:pt idx="20">
                  <c:v>592.13677111410595</c:v>
                </c:pt>
                <c:pt idx="21">
                  <c:v>635.44524742768431</c:v>
                </c:pt>
                <c:pt idx="22">
                  <c:v>660.24385864808721</c:v>
                </c:pt>
                <c:pt idx="23">
                  <c:v>629.28840380918518</c:v>
                </c:pt>
                <c:pt idx="24">
                  <c:v>629.10149132656272</c:v>
                </c:pt>
                <c:pt idx="25">
                  <c:v>674.62215670107105</c:v>
                </c:pt>
                <c:pt idx="26">
                  <c:v>660.8274221186781</c:v>
                </c:pt>
                <c:pt idx="27">
                  <c:v>633.66341982511551</c:v>
                </c:pt>
                <c:pt idx="28">
                  <c:v>621.38145885018162</c:v>
                </c:pt>
                <c:pt idx="29">
                  <c:v>630.05599357299809</c:v>
                </c:pt>
                <c:pt idx="30">
                  <c:v>643.39478583397829</c:v>
                </c:pt>
                <c:pt idx="31">
                  <c:v>657.27727315577079</c:v>
                </c:pt>
                <c:pt idx="32">
                  <c:v>668.63263588082259</c:v>
                </c:pt>
                <c:pt idx="33">
                  <c:v>664.83370293414578</c:v>
                </c:pt>
                <c:pt idx="34">
                  <c:v>660.98877820096095</c:v>
                </c:pt>
                <c:pt idx="35">
                  <c:v>657.16614937658096</c:v>
                </c:pt>
                <c:pt idx="36">
                  <c:v>714.20878650312841</c:v>
                </c:pt>
                <c:pt idx="37">
                  <c:v>634.19340479031405</c:v>
                </c:pt>
                <c:pt idx="38">
                  <c:v>661.59361096142823</c:v>
                </c:pt>
                <c:pt idx="39">
                  <c:v>642.97318735397221</c:v>
                </c:pt>
                <c:pt idx="40">
                  <c:v>670.07480363740001</c:v>
                </c:pt>
                <c:pt idx="41">
                  <c:v>650.63977817518924</c:v>
                </c:pt>
                <c:pt idx="42">
                  <c:v>644.7243715601852</c:v>
                </c:pt>
                <c:pt idx="43">
                  <c:v>650.0385713588372</c:v>
                </c:pt>
                <c:pt idx="44">
                  <c:v>630.4257222712323</c:v>
                </c:pt>
                <c:pt idx="45">
                  <c:v>640.04238692553486</c:v>
                </c:pt>
                <c:pt idx="46">
                  <c:v>651.322141944343</c:v>
                </c:pt>
                <c:pt idx="47">
                  <c:v>659.97562980979444</c:v>
                </c:pt>
                <c:pt idx="48">
                  <c:v>655.95757555785997</c:v>
                </c:pt>
                <c:pt idx="49">
                  <c:v>634.89681555624895</c:v>
                </c:pt>
                <c:pt idx="50">
                  <c:v>683.43530641465111</c:v>
                </c:pt>
                <c:pt idx="51">
                  <c:v>689.54866634037</c:v>
                </c:pt>
                <c:pt idx="52">
                  <c:v>649.48380745624092</c:v>
                </c:pt>
                <c:pt idx="53">
                  <c:v>646.788126455976</c:v>
                </c:pt>
                <c:pt idx="54">
                  <c:v>650.93382173058421</c:v>
                </c:pt>
                <c:pt idx="55">
                  <c:v>668.51143357513786</c:v>
                </c:pt>
                <c:pt idx="56">
                  <c:v>646.08141308532345</c:v>
                </c:pt>
                <c:pt idx="57">
                  <c:v>637.4421121439126</c:v>
                </c:pt>
                <c:pt idx="58">
                  <c:v>637.61512248134511</c:v>
                </c:pt>
                <c:pt idx="59">
                  <c:v>622.8655011350354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6-4F95-A3ED-34B02A9C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36575"/>
        <c:axId val="1404534911"/>
      </c:scatterChart>
      <c:valAx>
        <c:axId val="14045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34911"/>
        <c:crosses val="autoZero"/>
        <c:crossBetween val="midCat"/>
      </c:valAx>
      <c:valAx>
        <c:axId val="14045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831 3rd test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'831 3rd test'!$Q$2:$Q$61</c:f>
              <c:numCache>
                <c:formatCode>General</c:formatCode>
                <c:ptCount val="59"/>
                <c:pt idx="0">
                  <c:v>669.74006754940513</c:v>
                </c:pt>
                <c:pt idx="1">
                  <c:v>684.73053486619335</c:v>
                </c:pt>
                <c:pt idx="2">
                  <c:v>653.02066771094667</c:v>
                </c:pt>
                <c:pt idx="3">
                  <c:v>674.43801060445469</c:v>
                </c:pt>
                <c:pt idx="4">
                  <c:v>624.43746721779996</c:v>
                </c:pt>
                <c:pt idx="5">
                  <c:v>695.92805713328812</c:v>
                </c:pt>
                <c:pt idx="6">
                  <c:v>683.44149996656051</c:v>
                </c:pt>
                <c:pt idx="7">
                  <c:v>643.31898453373117</c:v>
                </c:pt>
                <c:pt idx="8">
                  <c:v>654.22315662739379</c:v>
                </c:pt>
                <c:pt idx="9">
                  <c:v>617.95336015871112</c:v>
                </c:pt>
                <c:pt idx="10">
                  <c:v>615.26317733599603</c:v>
                </c:pt>
                <c:pt idx="11">
                  <c:v>611.65696581039322</c:v>
                </c:pt>
                <c:pt idx="12">
                  <c:v>636.6599636450685</c:v>
                </c:pt>
                <c:pt idx="13">
                  <c:v>616.31311615485981</c:v>
                </c:pt>
                <c:pt idx="14">
                  <c:v>620.12995770406235</c:v>
                </c:pt>
                <c:pt idx="15">
                  <c:v>638.77060626222521</c:v>
                </c:pt>
                <c:pt idx="16">
                  <c:v>622.21107092854925</c:v>
                </c:pt>
                <c:pt idx="17">
                  <c:v>618.82538292448987</c:v>
                </c:pt>
                <c:pt idx="18">
                  <c:v>635.37783031166668</c:v>
                </c:pt>
                <c:pt idx="19">
                  <c:v>622.35752637215955</c:v>
                </c:pt>
                <c:pt idx="20">
                  <c:v>645.51232530085633</c:v>
                </c:pt>
                <c:pt idx="21">
                  <c:v>589.8073187026007</c:v>
                </c:pt>
                <c:pt idx="22">
                  <c:v>609.86254203044962</c:v>
                </c:pt>
                <c:pt idx="23">
                  <c:v>621.75225356717681</c:v>
                </c:pt>
                <c:pt idx="24">
                  <c:v>591.61173498259598</c:v>
                </c:pt>
                <c:pt idx="25">
                  <c:v>650.12773352580689</c:v>
                </c:pt>
                <c:pt idx="26">
                  <c:v>602.15876698883403</c:v>
                </c:pt>
                <c:pt idx="27">
                  <c:v>593.88435946490495</c:v>
                </c:pt>
                <c:pt idx="28">
                  <c:v>600.65623704932307</c:v>
                </c:pt>
                <c:pt idx="29">
                  <c:v>572.7279812865919</c:v>
                </c:pt>
                <c:pt idx="30">
                  <c:v>610.53368429794193</c:v>
                </c:pt>
                <c:pt idx="31">
                  <c:v>640.85009343882609</c:v>
                </c:pt>
                <c:pt idx="32">
                  <c:v>595.90348387888866</c:v>
                </c:pt>
                <c:pt idx="33">
                  <c:v>635.78191419830637</c:v>
                </c:pt>
                <c:pt idx="34">
                  <c:v>633.51849880419707</c:v>
                </c:pt>
                <c:pt idx="35">
                  <c:v>693.21884161967728</c:v>
                </c:pt>
                <c:pt idx="36">
                  <c:v>616.82715886089579</c:v>
                </c:pt>
                <c:pt idx="37">
                  <c:v>620.88205616614346</c:v>
                </c:pt>
                <c:pt idx="38">
                  <c:v>583.94572016618838</c:v>
                </c:pt>
                <c:pt idx="39">
                  <c:v>604.55800609650919</c:v>
                </c:pt>
                <c:pt idx="40">
                  <c:v>615.62719775113919</c:v>
                </c:pt>
                <c:pt idx="41">
                  <c:v>614.61532845587453</c:v>
                </c:pt>
                <c:pt idx="42">
                  <c:v>580.57738794938746</c:v>
                </c:pt>
                <c:pt idx="43">
                  <c:v>570.09790468805136</c:v>
                </c:pt>
                <c:pt idx="44">
                  <c:v>580.76737939898612</c:v>
                </c:pt>
                <c:pt idx="45">
                  <c:v>619.61049786245462</c:v>
                </c:pt>
                <c:pt idx="46">
                  <c:v>617.25651485317599</c:v>
                </c:pt>
                <c:pt idx="47">
                  <c:v>622.68014640521665</c:v>
                </c:pt>
                <c:pt idx="48">
                  <c:v>620.45529753905851</c:v>
                </c:pt>
                <c:pt idx="49">
                  <c:v>587.6529778052053</c:v>
                </c:pt>
                <c:pt idx="50">
                  <c:v>612.16808625280919</c:v>
                </c:pt>
                <c:pt idx="51">
                  <c:v>639.01638681929933</c:v>
                </c:pt>
                <c:pt idx="52">
                  <c:v>591.26949963656091</c:v>
                </c:pt>
                <c:pt idx="53">
                  <c:v>621.01612672662941</c:v>
                </c:pt>
                <c:pt idx="54">
                  <c:v>612.98956176059676</c:v>
                </c:pt>
                <c:pt idx="55">
                  <c:v>593.61013830826857</c:v>
                </c:pt>
                <c:pt idx="56">
                  <c:v>590.61300464115914</c:v>
                </c:pt>
                <c:pt idx="57">
                  <c:v>570.27429585376854</c:v>
                </c:pt>
                <c:pt idx="58">
                  <c:v>601.01098756601505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5-4F16-ABD0-E7782624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60352"/>
        <c:axId val="1367564096"/>
      </c:scatterChart>
      <c:valAx>
        <c:axId val="13675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64096"/>
        <c:crosses val="autoZero"/>
        <c:crossBetween val="midCat"/>
      </c:valAx>
      <c:valAx>
        <c:axId val="13675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evol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O2</a:t>
            </a:r>
            <a:r>
              <a:rPr lang="en-GB" baseline="0"/>
              <a:t> evol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'831 3rd test'!$T$2:$T$61</c:f>
              <c:numCache>
                <c:formatCode>General</c:formatCode>
                <c:ptCount val="59"/>
                <c:pt idx="0">
                  <c:v>10.6398584879287</c:v>
                </c:pt>
                <c:pt idx="1">
                  <c:v>11.025084716055</c:v>
                </c:pt>
                <c:pt idx="2">
                  <c:v>11.025465984917499</c:v>
                </c:pt>
                <c:pt idx="3">
                  <c:v>11.0528450936563</c:v>
                </c:pt>
                <c:pt idx="4">
                  <c:v>10.9975450529312</c:v>
                </c:pt>
                <c:pt idx="5">
                  <c:v>11.0316983901994</c:v>
                </c:pt>
                <c:pt idx="6">
                  <c:v>11.0336401271502</c:v>
                </c:pt>
                <c:pt idx="7">
                  <c:v>10.9721919735602</c:v>
                </c:pt>
                <c:pt idx="8">
                  <c:v>11.042391168659099</c:v>
                </c:pt>
                <c:pt idx="9">
                  <c:v>11.0631666271599</c:v>
                </c:pt>
                <c:pt idx="10">
                  <c:v>10.9302643977712</c:v>
                </c:pt>
                <c:pt idx="11">
                  <c:v>10.941042497635699</c:v>
                </c:pt>
                <c:pt idx="12">
                  <c:v>10.786462494851699</c:v>
                </c:pt>
                <c:pt idx="13">
                  <c:v>10.453112438643799</c:v>
                </c:pt>
                <c:pt idx="14">
                  <c:v>10.0102922299135</c:v>
                </c:pt>
                <c:pt idx="15">
                  <c:v>9.7148432311501995</c:v>
                </c:pt>
                <c:pt idx="16">
                  <c:v>9.5801290808064099</c:v>
                </c:pt>
                <c:pt idx="17">
                  <c:v>9.3620630263076698</c:v>
                </c:pt>
                <c:pt idx="18">
                  <c:v>9.1133386864826207</c:v>
                </c:pt>
                <c:pt idx="19">
                  <c:v>9.0275513204859301</c:v>
                </c:pt>
                <c:pt idx="20">
                  <c:v>8.9437103463034298</c:v>
                </c:pt>
                <c:pt idx="21">
                  <c:v>8.9409489683564995</c:v>
                </c:pt>
                <c:pt idx="22">
                  <c:v>9.0196716532200902</c:v>
                </c:pt>
                <c:pt idx="23">
                  <c:v>8.9966217471785992</c:v>
                </c:pt>
                <c:pt idx="24">
                  <c:v>8.9446221102617098</c:v>
                </c:pt>
                <c:pt idx="25">
                  <c:v>8.7880021127175105</c:v>
                </c:pt>
                <c:pt idx="26">
                  <c:v>8.8598915244626895</c:v>
                </c:pt>
                <c:pt idx="27">
                  <c:v>8.9263685263054899</c:v>
                </c:pt>
                <c:pt idx="28">
                  <c:v>8.9705351138280296</c:v>
                </c:pt>
                <c:pt idx="29">
                  <c:v>8.9645756056760693</c:v>
                </c:pt>
                <c:pt idx="30">
                  <c:v>9.0022079466302802</c:v>
                </c:pt>
                <c:pt idx="31">
                  <c:v>8.9964851884019108</c:v>
                </c:pt>
                <c:pt idx="32">
                  <c:v>9.1747928335003408</c:v>
                </c:pt>
                <c:pt idx="33">
                  <c:v>9.1182684882693898</c:v>
                </c:pt>
                <c:pt idx="34">
                  <c:v>9.0837458931892492</c:v>
                </c:pt>
                <c:pt idx="35">
                  <c:v>9.0343814182607307</c:v>
                </c:pt>
                <c:pt idx="36">
                  <c:v>9.0684519923665707</c:v>
                </c:pt>
                <c:pt idx="37">
                  <c:v>9.1143368233797002</c:v>
                </c:pt>
                <c:pt idx="38">
                  <c:v>9.4401051748711904</c:v>
                </c:pt>
                <c:pt idx="39">
                  <c:v>9.0832026607058101</c:v>
                </c:pt>
                <c:pt idx="40">
                  <c:v>9.0992874784705506</c:v>
                </c:pt>
                <c:pt idx="41">
                  <c:v>9.0471501034186108</c:v>
                </c:pt>
                <c:pt idx="42">
                  <c:v>9.2488824506153797</c:v>
                </c:pt>
                <c:pt idx="43">
                  <c:v>9.1161424962501201</c:v>
                </c:pt>
                <c:pt idx="44">
                  <c:v>9.1526340136214408</c:v>
                </c:pt>
                <c:pt idx="45">
                  <c:v>9.0657251076455303</c:v>
                </c:pt>
                <c:pt idx="46">
                  <c:v>9.1594771249351208</c:v>
                </c:pt>
                <c:pt idx="47">
                  <c:v>9.1254389331859507</c:v>
                </c:pt>
                <c:pt idx="48">
                  <c:v>9.10757137498981</c:v>
                </c:pt>
                <c:pt idx="49">
                  <c:v>9.1613839295798893</c:v>
                </c:pt>
                <c:pt idx="50">
                  <c:v>9.0211842702515206</c:v>
                </c:pt>
                <c:pt idx="51">
                  <c:v>9.0283528889793505</c:v>
                </c:pt>
                <c:pt idx="52">
                  <c:v>9.4122976862795404</c:v>
                </c:pt>
                <c:pt idx="53">
                  <c:v>9.0871596473337792</c:v>
                </c:pt>
                <c:pt idx="54">
                  <c:v>9.1315334291117995</c:v>
                </c:pt>
                <c:pt idx="55">
                  <c:v>8.9036976538487895</c:v>
                </c:pt>
                <c:pt idx="56">
                  <c:v>8.4234124388547702</c:v>
                </c:pt>
                <c:pt idx="57">
                  <c:v>8.7344769816746393</c:v>
                </c:pt>
                <c:pt idx="58">
                  <c:v>8.8180913589801797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7-42E5-906F-3BEC593D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80192"/>
        <c:axId val="1793982272"/>
      </c:scatterChart>
      <c:valAx>
        <c:axId val="17939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2272"/>
        <c:crosses val="autoZero"/>
        <c:crossBetween val="midCat"/>
      </c:valAx>
      <c:valAx>
        <c:axId val="1793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O2 evol umol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64</xdr:row>
      <xdr:rowOff>123825</xdr:rowOff>
    </xdr:from>
    <xdr:to>
      <xdr:col>12</xdr:col>
      <xdr:colOff>371475</xdr:colOff>
      <xdr:row>92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02CD0-BC85-4678-8136-C04BFE18B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1181100</xdr:colOff>
      <xdr:row>62</xdr:row>
      <xdr:rowOff>109537</xdr:rowOff>
    </xdr:from>
    <xdr:to>
      <xdr:col>19</xdr:col>
      <xdr:colOff>171450</xdr:colOff>
      <xdr:row>76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470D8-41F5-4B3D-99E4-91F51EB07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66</xdr:row>
      <xdr:rowOff>119062</xdr:rowOff>
    </xdr:from>
    <xdr:to>
      <xdr:col>11</xdr:col>
      <xdr:colOff>585787</xdr:colOff>
      <xdr:row>81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832E6-FC2D-4549-B9F2-C51F14540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63</xdr:row>
      <xdr:rowOff>157162</xdr:rowOff>
    </xdr:from>
    <xdr:to>
      <xdr:col>9</xdr:col>
      <xdr:colOff>28575</xdr:colOff>
      <xdr:row>78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DEB35-18DB-4FD3-A6FC-81978F97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1052512</xdr:colOff>
      <xdr:row>67</xdr:row>
      <xdr:rowOff>185737</xdr:rowOff>
    </xdr:from>
    <xdr:to>
      <xdr:col>23</xdr:col>
      <xdr:colOff>204787</xdr:colOff>
      <xdr:row>82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00873-FC21-4435-8F90-D653FFC9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31"/>
    </sheetNames>
    <sheetDataSet>
      <sheetData sheetId="0">
        <row r="2">
          <cell r="Q2">
            <v>669.74006754940513</v>
          </cell>
          <cell r="T2">
            <v>10.6398584879287</v>
          </cell>
        </row>
        <row r="3">
          <cell r="Q3">
            <v>684.73053486619335</v>
          </cell>
          <cell r="T3">
            <v>11.025084716055</v>
          </cell>
        </row>
        <row r="4">
          <cell r="Q4">
            <v>653.02066771094667</v>
          </cell>
          <cell r="T4">
            <v>11.025465984917499</v>
          </cell>
        </row>
        <row r="5">
          <cell r="Q5">
            <v>674.43801060445469</v>
          </cell>
          <cell r="T5">
            <v>11.0528450936563</v>
          </cell>
        </row>
        <row r="6">
          <cell r="Q6">
            <v>624.43746721779996</v>
          </cell>
          <cell r="T6">
            <v>10.9975450529312</v>
          </cell>
        </row>
        <row r="7">
          <cell r="Q7">
            <v>695.92805713328812</v>
          </cell>
          <cell r="T7">
            <v>11.0316983901994</v>
          </cell>
        </row>
        <row r="8">
          <cell r="Q8">
            <v>683.44149996656051</v>
          </cell>
          <cell r="T8">
            <v>11.0336401271502</v>
          </cell>
        </row>
        <row r="9">
          <cell r="Q9">
            <v>643.31898453373117</v>
          </cell>
          <cell r="T9">
            <v>10.9721919735602</v>
          </cell>
        </row>
        <row r="10">
          <cell r="Q10">
            <v>654.22315662739379</v>
          </cell>
          <cell r="T10">
            <v>11.042391168659099</v>
          </cell>
        </row>
        <row r="11">
          <cell r="Q11">
            <v>617.95336015871112</v>
          </cell>
          <cell r="T11">
            <v>11.0631666271599</v>
          </cell>
        </row>
        <row r="12">
          <cell r="Q12">
            <v>615.26317733599603</v>
          </cell>
          <cell r="T12">
            <v>10.9302643977712</v>
          </cell>
        </row>
        <row r="13">
          <cell r="Q13">
            <v>611.65696581039322</v>
          </cell>
          <cell r="T13">
            <v>10.941042497635699</v>
          </cell>
        </row>
        <row r="14">
          <cell r="Q14">
            <v>636.6599636450685</v>
          </cell>
          <cell r="T14">
            <v>10.786462494851699</v>
          </cell>
        </row>
        <row r="15">
          <cell r="Q15">
            <v>616.31311615485981</v>
          </cell>
          <cell r="T15">
            <v>10.453112438643799</v>
          </cell>
        </row>
        <row r="16">
          <cell r="Q16">
            <v>620.12995770406235</v>
          </cell>
          <cell r="T16">
            <v>10.0102922299135</v>
          </cell>
        </row>
        <row r="17">
          <cell r="Q17">
            <v>638.77060626222521</v>
          </cell>
          <cell r="T17">
            <v>9.7148432311501995</v>
          </cell>
        </row>
        <row r="18">
          <cell r="Q18">
            <v>622.21107092854925</v>
          </cell>
          <cell r="T18">
            <v>9.5801290808064099</v>
          </cell>
        </row>
        <row r="19">
          <cell r="Q19">
            <v>618.82538292448987</v>
          </cell>
          <cell r="T19">
            <v>9.3620630263076698</v>
          </cell>
        </row>
        <row r="20">
          <cell r="Q20">
            <v>635.37783031166668</v>
          </cell>
          <cell r="T20">
            <v>9.1133386864826207</v>
          </cell>
        </row>
        <row r="21">
          <cell r="Q21">
            <v>622.35752637215955</v>
          </cell>
          <cell r="T21">
            <v>9.0275513204859301</v>
          </cell>
        </row>
        <row r="22">
          <cell r="Q22">
            <v>645.51232530085633</v>
          </cell>
          <cell r="T22">
            <v>8.9437103463034298</v>
          </cell>
        </row>
        <row r="23">
          <cell r="Q23">
            <v>589.8073187026007</v>
          </cell>
          <cell r="T23">
            <v>8.9409489683564995</v>
          </cell>
        </row>
        <row r="24">
          <cell r="Q24">
            <v>609.86254203044962</v>
          </cell>
          <cell r="T24">
            <v>9.0196716532200902</v>
          </cell>
        </row>
        <row r="25">
          <cell r="Q25">
            <v>621.75225356717681</v>
          </cell>
          <cell r="T25">
            <v>8.9966217471785992</v>
          </cell>
        </row>
        <row r="26">
          <cell r="Q26">
            <v>591.61173498259598</v>
          </cell>
          <cell r="T26">
            <v>8.9446221102617098</v>
          </cell>
        </row>
        <row r="27">
          <cell r="Q27">
            <v>650.12773352580689</v>
          </cell>
          <cell r="T27">
            <v>8.7880021127175105</v>
          </cell>
        </row>
        <row r="28">
          <cell r="Q28">
            <v>602.15876698883403</v>
          </cell>
          <cell r="T28">
            <v>8.8598915244626895</v>
          </cell>
        </row>
        <row r="29">
          <cell r="Q29">
            <v>593.88435946490495</v>
          </cell>
          <cell r="T29">
            <v>8.9263685263054899</v>
          </cell>
        </row>
        <row r="30">
          <cell r="Q30">
            <v>600.65623704932307</v>
          </cell>
          <cell r="T30">
            <v>8.9705351138280296</v>
          </cell>
        </row>
        <row r="31">
          <cell r="Q31">
            <v>572.7279812865919</v>
          </cell>
          <cell r="T31">
            <v>8.9645756056760693</v>
          </cell>
        </row>
        <row r="32">
          <cell r="Q32">
            <v>610.53368429794193</v>
          </cell>
          <cell r="T32">
            <v>9.0022079466302802</v>
          </cell>
        </row>
        <row r="33">
          <cell r="Q33">
            <v>640.85009343882609</v>
          </cell>
          <cell r="T33">
            <v>8.9964851884019108</v>
          </cell>
        </row>
        <row r="34">
          <cell r="Q34">
            <v>595.90348387888866</v>
          </cell>
          <cell r="T34">
            <v>9.1747928335003408</v>
          </cell>
        </row>
        <row r="35">
          <cell r="Q35">
            <v>635.78191419830637</v>
          </cell>
          <cell r="T35">
            <v>9.1182684882693898</v>
          </cell>
        </row>
        <row r="36">
          <cell r="Q36">
            <v>633.51849880419707</v>
          </cell>
          <cell r="T36">
            <v>9.0837458931892492</v>
          </cell>
        </row>
        <row r="37">
          <cell r="Q37">
            <v>693.21884161967728</v>
          </cell>
          <cell r="T37">
            <v>9.0343814182607307</v>
          </cell>
        </row>
        <row r="38">
          <cell r="Q38">
            <v>616.82715886089579</v>
          </cell>
          <cell r="T38">
            <v>9.0684519923665707</v>
          </cell>
        </row>
        <row r="39">
          <cell r="Q39">
            <v>620.88205616614346</v>
          </cell>
          <cell r="T39">
            <v>9.1143368233797002</v>
          </cell>
        </row>
        <row r="40">
          <cell r="Q40">
            <v>583.94572016618838</v>
          </cell>
          <cell r="T40">
            <v>9.4401051748711904</v>
          </cell>
        </row>
        <row r="41">
          <cell r="Q41">
            <v>604.55800609650919</v>
          </cell>
          <cell r="T41">
            <v>9.0832026607058101</v>
          </cell>
        </row>
        <row r="42">
          <cell r="Q42">
            <v>615.62719775113919</v>
          </cell>
          <cell r="T42">
            <v>9.0992874784705506</v>
          </cell>
        </row>
        <row r="43">
          <cell r="Q43">
            <v>614.61532845587453</v>
          </cell>
          <cell r="T43">
            <v>9.0471501034186108</v>
          </cell>
        </row>
        <row r="44">
          <cell r="Q44">
            <v>580.57738794938746</v>
          </cell>
          <cell r="T44">
            <v>9.2488824506153797</v>
          </cell>
        </row>
        <row r="45">
          <cell r="Q45">
            <v>570.09790468805136</v>
          </cell>
          <cell r="T45">
            <v>9.1161424962501201</v>
          </cell>
        </row>
        <row r="46">
          <cell r="Q46">
            <v>580.76737939898612</v>
          </cell>
          <cell r="T46">
            <v>9.1526340136214408</v>
          </cell>
        </row>
        <row r="47">
          <cell r="Q47">
            <v>619.61049786245462</v>
          </cell>
          <cell r="T47">
            <v>9.0657251076455303</v>
          </cell>
        </row>
        <row r="48">
          <cell r="Q48">
            <v>617.25651485317599</v>
          </cell>
          <cell r="T48">
            <v>9.1594771249351208</v>
          </cell>
        </row>
        <row r="49">
          <cell r="Q49">
            <v>622.68014640521665</v>
          </cell>
          <cell r="T49">
            <v>9.1254389331859507</v>
          </cell>
        </row>
        <row r="50">
          <cell r="Q50">
            <v>620.45529753905851</v>
          </cell>
          <cell r="T50">
            <v>9.10757137498981</v>
          </cell>
        </row>
        <row r="51">
          <cell r="Q51">
            <v>587.6529778052053</v>
          </cell>
          <cell r="T51">
            <v>9.1613839295798893</v>
          </cell>
        </row>
        <row r="52">
          <cell r="Q52">
            <v>612.16808625280919</v>
          </cell>
          <cell r="T52">
            <v>9.0211842702515206</v>
          </cell>
        </row>
        <row r="53">
          <cell r="Q53">
            <v>639.01638681929933</v>
          </cell>
          <cell r="T53">
            <v>9.0283528889793505</v>
          </cell>
        </row>
        <row r="54">
          <cell r="Q54">
            <v>591.26949963656091</v>
          </cell>
          <cell r="T54">
            <v>9.4122976862795404</v>
          </cell>
        </row>
        <row r="55">
          <cell r="Q55">
            <v>621.01612672662941</v>
          </cell>
          <cell r="T55">
            <v>9.0871596473337792</v>
          </cell>
        </row>
        <row r="56">
          <cell r="Q56">
            <v>612.98956176059676</v>
          </cell>
          <cell r="T56">
            <v>9.1315334291117995</v>
          </cell>
        </row>
        <row r="57">
          <cell r="Q57">
            <v>593.61013830826857</v>
          </cell>
          <cell r="T57">
            <v>8.9036976538487895</v>
          </cell>
        </row>
        <row r="58">
          <cell r="Q58" t="e">
            <v>#DIV/0!</v>
          </cell>
          <cell r="T58">
            <v>0.90841190444799802</v>
          </cell>
        </row>
        <row r="59">
          <cell r="Q59">
            <v>590.61300464115914</v>
          </cell>
          <cell r="T59">
            <v>8.4234124388547702</v>
          </cell>
        </row>
        <row r="60">
          <cell r="Q60">
            <v>570.27429585376854</v>
          </cell>
          <cell r="T60">
            <v>8.7344769816746393</v>
          </cell>
        </row>
        <row r="61">
          <cell r="Q61">
            <v>601.01098756601505</v>
          </cell>
          <cell r="T61">
            <v>8.8180913589801797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62" totalsRowCount="1">
  <autoFilter ref="A1:W61" xr:uid="{00000000-0009-0000-0100-000001000000}">
    <filterColumn colId="5">
      <customFilters>
        <customFilter operator="notEqual" val=" "/>
      </customFilters>
    </filterColumn>
  </autoFilter>
  <tableColumns count="23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 totalsRowFunction="average"/>
    <tableColumn id="5" xr3:uid="{00000000-0010-0000-0000-000005000000}" name="PCAT_Gee-T/M/W"/>
    <tableColumn id="6" xr3:uid="{00000000-0010-0000-0000-000006000000}" name="Rhodamine B (1g/L)"/>
    <tableColumn id="7" xr3:uid="{00000000-0010-0000-0000-000007000000}" name="Water 1"/>
    <tableColumn id="8" xr3:uid="{00000000-0010-0000-0000-000008000000}" name="form_datetime" dataDxfId="5"/>
    <tableColumn id="9" xr3:uid="{00000000-0010-0000-0000-000009000000}" name="sample_name"/>
    <tableColumn id="23" xr3:uid="{47B5EEC0-AD75-4861-A0B9-51B9C21AE42D}" name="Plate"/>
    <tableColumn id="10" xr3:uid="{00000000-0010-0000-0000-00000A000000}" name="Baratron Avg"/>
    <tableColumn id="11" xr3:uid="{00000000-0010-0000-0000-00000B000000}" name="calc % N2 Avg"/>
    <tableColumn id="12" xr3:uid="{00000000-0010-0000-0000-00000C000000}" name="calc % H2 Avg"/>
    <tableColumn id="13" xr3:uid="{00000000-0010-0000-0000-00000D000000}" name="calc % H2 2STD"/>
    <tableColumn id="14" xr3:uid="{00000000-0010-0000-0000-00000E000000}" name="calc % H2 umol"/>
    <tableColumn id="15" xr3:uid="{00000000-0010-0000-0000-00000F000000}" name="calc % H2 umol/h"/>
    <tableColumn id="22" xr3:uid="{00000000-0010-0000-0000-000016000000}" name="h2 umol/hg" totalsRowFunction="stdDev" dataDxfId="4">
      <calculatedColumnFormula>Table1[[#This Row],[calc % H2 umol/h]]/Table1[[#This Row],[PCAT_Gee-pt/g-c3n4]]</calculatedColumnFormula>
    </tableColumn>
    <tableColumn id="16" xr3:uid="{00000000-0010-0000-0000-000010000000}" name="calc % O2 Avg"/>
    <tableColumn id="17" xr3:uid="{00000000-0010-0000-0000-000011000000}" name="calc % O2 2STD"/>
    <tableColumn id="18" xr3:uid="{00000000-0010-0000-0000-000012000000}" name="calc % O2 umol"/>
    <tableColumn id="19" xr3:uid="{00000000-0010-0000-0000-000013000000}" name="calc % O2 umol/h"/>
    <tableColumn id="20" xr3:uid="{00000000-0010-0000-0000-000014000000}" name="calc % Ar Avg"/>
    <tableColumn id="21" xr3:uid="{00000000-0010-0000-0000-000015000000}" name="calc % CO2 Avg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264BFF-B697-426D-924F-41CF20613FAB}" name="Table2" displayName="Table2" ref="O68:P73">
  <autoFilter ref="O68:P73" xr:uid="{57264BFF-B697-426D-924F-41CF20613FAB}"/>
  <tableColumns count="2">
    <tableColumn id="1" xr3:uid="{6FE9F999-3BB9-4C5A-81B4-D3910DF70CDE}" name="Plate" totalsRowLabel="Total"/>
    <tableColumn id="2" xr3:uid="{EE31AAD2-C37A-4795-8325-7F61668E5B74}" name="2std%" totalsRowFunction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50C204-9B05-43E4-85B4-F93084BC4C58}" name="Table13" displayName="Table13" ref="A1:U62" totalsRowCount="1">
  <autoFilter ref="A1:U61" xr:uid="{00000000-0009-0000-0100-000001000000}"/>
  <tableColumns count="21">
    <tableColumn id="1" xr3:uid="{587CB1D9-A40B-4E4D-9FF1-275AF396471F}" name="form_id" totalsRowLabel="Total"/>
    <tableColumn id="2" xr3:uid="{F59EE2C9-EFD6-4F52-99FF-39D4CB008A38}" name="form_name"/>
    <tableColumn id="3" xr3:uid="{BE80DE9B-BE41-4A52-897A-84490718A23C}" name="form_status"/>
    <tableColumn id="4" xr3:uid="{B019CDC8-83CB-4352-B740-1A921157AC3C}" name="PCAT_Gee-pt/g-c3n4"/>
    <tableColumn id="5" xr3:uid="{49F6555E-ED26-47E2-87C0-0E390FAC2727}" name="PCAT_Gee-T/M/W"/>
    <tableColumn id="6" xr3:uid="{3E4542CB-765B-4A60-B706-5EE74E335B8B}" name="Rhodamine B (1g/L)"/>
    <tableColumn id="7" xr3:uid="{810FCC79-0B3F-4EB8-9292-213C3F0308DE}" name="form_datetime" dataDxfId="1"/>
    <tableColumn id="8" xr3:uid="{8FCC9DF2-9AE1-462D-A30D-FA73D5799BFA}" name="sample_name"/>
    <tableColumn id="9" xr3:uid="{1A7F2B1B-2050-4BE5-9499-6AF2238139BB}" name="Baratron Avg"/>
    <tableColumn id="10" xr3:uid="{D01D62EB-75E4-4387-9CE4-F44291EC8913}" name="calc % N2 Avg"/>
    <tableColumn id="11" xr3:uid="{A3600438-1E86-4D6E-8AE1-FE87EF92F637}" name="calc % H2 Avg"/>
    <tableColumn id="12" xr3:uid="{1CA375C7-898F-449E-BDCE-6FA3F627C68B}" name="calc % H2 2STD"/>
    <tableColumn id="13" xr3:uid="{EE48E514-E79B-46D6-A605-AA7AE737018A}" name="calc % H2 umol"/>
    <tableColumn id="14" xr3:uid="{3025290E-2FA6-412C-924D-60AD697EE42F}" name="calc % H2 umol/h" totalsRowFunction="average"/>
    <tableColumn id="21" xr3:uid="{8048E105-FD0C-4AD1-A656-2E5B7589BBA1}" name="h2 umol/gh" totalsRowFunction="stdDev" dataDxfId="0">
      <calculatedColumnFormula>Table13[[#This Row],[calc % H2 umol/h]]/Table13[[#This Row],[PCAT_Gee-pt/g-c3n4]]</calculatedColumnFormula>
    </tableColumn>
    <tableColumn id="15" xr3:uid="{223BDF64-DF82-40B1-A940-AB6EB7EA9C8B}" name="calc % O2 Avg"/>
    <tableColumn id="16" xr3:uid="{8CB283A7-0CEE-40F7-87CF-EF0BCBBC51C4}" name="calc % O2 2STD"/>
    <tableColumn id="17" xr3:uid="{167B1EF1-3C94-4E81-B460-D659BC8BFAA9}" name="calc % O2 umol"/>
    <tableColumn id="18" xr3:uid="{58C7E22E-F8AE-4752-98A7-3069E15A703E}" name="calc % O2 umol/h"/>
    <tableColumn id="19" xr3:uid="{3E4A9060-0C7C-437C-819E-E25DBF03A4C5}" name="calc % Ar Avg"/>
    <tableColumn id="20" xr3:uid="{6582E33E-EB4A-481B-BA8E-0CE627E7C5CC}" name="calc % CO2 Avg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5CAA3-B400-48C2-A180-14E5C0DC36D4}" name="Table143" displayName="Table143" ref="A1:W62" totalsRowCount="1">
  <autoFilter ref="A1:W61" xr:uid="{00000000-0009-0000-0100-000001000000}">
    <filterColumn colId="3">
      <customFilters>
        <customFilter operator="notEqual" val=" "/>
      </customFilters>
    </filterColumn>
  </autoFilter>
  <tableColumns count="23">
    <tableColumn id="1" xr3:uid="{023E2A8A-F920-4A6B-B13F-CF99A6E2D537}" name="form_id" totalsRowLabel="Total"/>
    <tableColumn id="2" xr3:uid="{D00E8599-2914-41E7-8FE3-F09026707B31}" name="form_name"/>
    <tableColumn id="3" xr3:uid="{7A8EAAB4-C920-49AC-966F-B35D0A577140}" name="form_status"/>
    <tableColumn id="4" xr3:uid="{5364C6FB-861E-46C1-8A26-79FA1F014DC5}" name="PCAT_Gee-pt/g-c3n4"/>
    <tableColumn id="5" xr3:uid="{22D634B5-746C-48AD-9352-F662001F6EE8}" name="PCAT_Gee-T/M/W"/>
    <tableColumn id="6" xr3:uid="{437B667F-4100-4BD3-B984-B61BB17D44B5}" name="Rhodamine B (1g/L)"/>
    <tableColumn id="22" xr3:uid="{413D28E6-EBDC-4EBF-AD29-FB7B7393812E}" name="Plate"/>
    <tableColumn id="23" xr3:uid="{369AEDC3-CEB1-4F1B-93B7-E0B3AAC188E7}" name="Vial"/>
    <tableColumn id="7" xr3:uid="{CC81B264-7135-40DB-B88D-9CE0F0706BA7}" name="form_datetime" dataDxfId="3"/>
    <tableColumn id="8" xr3:uid="{7F36E6FC-CD95-40F7-8F9A-0D1CEAD84A38}" name="sample_name"/>
    <tableColumn id="9" xr3:uid="{94522870-3B23-441A-84C4-DDEDA81F858F}" name="Baratron Avg"/>
    <tableColumn id="10" xr3:uid="{7B72A753-4C4A-44C6-ABC0-9AA336F57C87}" name="calc % N2 Avg"/>
    <tableColumn id="11" xr3:uid="{50A0974A-8A65-4C00-83B4-609505A8FF79}" name="calc % H2 Avg"/>
    <tableColumn id="12" xr3:uid="{2AD92423-99EC-4BA6-B492-6901319B1258}" name="calc % H2 2STD"/>
    <tableColumn id="13" xr3:uid="{BD5E9510-3D20-45AC-A365-C594332CFD5A}" name="calc % H2 umol"/>
    <tableColumn id="14" xr3:uid="{10B145F5-0336-4434-80BE-98E6140A83BF}" name="calc % H2 umol/h" totalsRowFunction="average"/>
    <tableColumn id="21" xr3:uid="{B3ECBC5F-BC22-404F-A38E-4ADC4A421F65}" name="calc % H2 umol/h2g" totalsRowFunction="stdDev" dataDxfId="2">
      <calculatedColumnFormula>Table143[[#This Row],[calc % H2 umol/h]]/Table143[[#This Row],[PCAT_Gee-pt/g-c3n4]]</calculatedColumnFormula>
    </tableColumn>
    <tableColumn id="15" xr3:uid="{D71F2686-CD2B-4D58-AF7E-4D23F715D917}" name="calc % O2 Avg"/>
    <tableColumn id="16" xr3:uid="{6139DCF1-932B-4C6E-BD9A-5395DB09ADDE}" name="calc % O2 2STD"/>
    <tableColumn id="17" xr3:uid="{C704707F-6A3A-4C18-876C-0DAB7E1AAEB8}" name="calc % O2 umol"/>
    <tableColumn id="18" xr3:uid="{A3B27BFB-C210-4C2C-8847-6117CECE072D}" name="calc % O2 umol/h"/>
    <tableColumn id="19" xr3:uid="{DCA277FB-D55A-4E2B-A4D5-406FCEEA89C9}" name="calc % Ar Avg"/>
    <tableColumn id="20" xr3:uid="{DBBAC836-5452-4BEC-B528-77E0B4EA2A7F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73"/>
  <sheetViews>
    <sheetView topLeftCell="A35" zoomScale="85" zoomScaleNormal="85" workbookViewId="0">
      <selection activeCell="O89" sqref="O89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20.42578125" customWidth="1"/>
    <col min="7" max="7" width="10.140625" customWidth="1"/>
    <col min="8" max="8" width="16.5703125" customWidth="1"/>
    <col min="9" max="10" width="15.5703125" customWidth="1"/>
    <col min="11" max="11" width="14.42578125" customWidth="1"/>
    <col min="12" max="12" width="15" customWidth="1"/>
    <col min="13" max="13" width="14.85546875" customWidth="1"/>
    <col min="14" max="14" width="15.85546875" customWidth="1"/>
    <col min="15" max="15" width="16.140625" customWidth="1"/>
    <col min="16" max="17" width="18.140625" customWidth="1"/>
    <col min="18" max="18" width="15" customWidth="1"/>
    <col min="19" max="19" width="16" customWidth="1"/>
    <col min="20" max="20" width="16.28515625" customWidth="1"/>
    <col min="21" max="21" width="18.28515625" customWidth="1"/>
    <col min="22" max="22" width="14.5703125" customWidth="1"/>
    <col min="23" max="23" width="16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142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>
        <v>323281</v>
      </c>
      <c r="B2" t="s">
        <v>21</v>
      </c>
      <c r="C2" t="s">
        <v>22</v>
      </c>
      <c r="D2">
        <v>4.7800000000000004E-3</v>
      </c>
      <c r="E2">
        <v>4</v>
      </c>
      <c r="F2">
        <v>1</v>
      </c>
      <c r="H2" s="1">
        <v>44354.951666666668</v>
      </c>
      <c r="I2" t="s">
        <v>23</v>
      </c>
      <c r="J2" t="s">
        <v>145</v>
      </c>
      <c r="K2">
        <v>0.69714100000000001</v>
      </c>
      <c r="L2">
        <v>90.556259992687998</v>
      </c>
      <c r="M2">
        <v>4.2219045086088203</v>
      </c>
      <c r="N2">
        <v>7.7019298130442698E-2</v>
      </c>
      <c r="O2">
        <v>11.5072812421585</v>
      </c>
      <c r="P2">
        <v>2.8768203105396299</v>
      </c>
      <c r="Q2">
        <f>Table1[[#This Row],[calc % H2 umol/h]]/Table1[[#This Row],[PCAT_Gee-pt/g-c3n4]]</f>
        <v>601.84525325096854</v>
      </c>
      <c r="R2">
        <v>3.53269578475386</v>
      </c>
      <c r="S2">
        <v>0.178967655808665</v>
      </c>
      <c r="T2">
        <v>9.6287644249788809</v>
      </c>
      <c r="U2">
        <v>2.4071911062447202</v>
      </c>
      <c r="V2">
        <v>9.9915055668007902E-2</v>
      </c>
      <c r="W2">
        <v>1.5892246582812399</v>
      </c>
    </row>
    <row r="3" spans="1:23" x14ac:dyDescent="0.25">
      <c r="A3">
        <v>323282</v>
      </c>
      <c r="B3" t="s">
        <v>24</v>
      </c>
      <c r="C3" t="s">
        <v>22</v>
      </c>
      <c r="D3">
        <v>5.0600000000000003E-3</v>
      </c>
      <c r="E3">
        <v>4</v>
      </c>
      <c r="F3">
        <v>1</v>
      </c>
      <c r="H3" s="1">
        <v>44354.967013888891</v>
      </c>
      <c r="I3" t="s">
        <v>25</v>
      </c>
      <c r="J3" t="s">
        <v>145</v>
      </c>
      <c r="K3">
        <v>0.68598099999999995</v>
      </c>
      <c r="L3">
        <v>90.163778055506796</v>
      </c>
      <c r="M3">
        <v>4.7066205312326703</v>
      </c>
      <c r="N3">
        <v>7.5594193038386104E-2</v>
      </c>
      <c r="O3">
        <v>12.8284299283828</v>
      </c>
      <c r="P3">
        <v>3.2071074820957102</v>
      </c>
      <c r="Q3">
        <f>Table1[[#This Row],[calc % H2 umol/h]]/Table1[[#This Row],[PCAT_Gee-pt/g-c3n4]]</f>
        <v>633.81570792405341</v>
      </c>
      <c r="R3">
        <v>3.5122136241063799</v>
      </c>
      <c r="S3">
        <v>0.17631892339701</v>
      </c>
      <c r="T3">
        <v>9.5729379650158393</v>
      </c>
      <c r="U3">
        <v>2.3932344912539598</v>
      </c>
      <c r="V3">
        <v>9.9268276010540904E-2</v>
      </c>
      <c r="W3">
        <v>1.5181195131434999</v>
      </c>
    </row>
    <row r="4" spans="1:23" x14ac:dyDescent="0.25">
      <c r="A4">
        <v>323283</v>
      </c>
      <c r="B4" t="s">
        <v>26</v>
      </c>
      <c r="C4" t="s">
        <v>22</v>
      </c>
      <c r="D4">
        <v>4.8500000000000001E-3</v>
      </c>
      <c r="E4">
        <v>4</v>
      </c>
      <c r="F4">
        <v>1</v>
      </c>
      <c r="H4" s="1">
        <v>44354.982245370367</v>
      </c>
      <c r="I4" t="s">
        <v>27</v>
      </c>
      <c r="J4" t="s">
        <v>145</v>
      </c>
      <c r="K4">
        <v>0.69994599999999996</v>
      </c>
      <c r="L4">
        <v>90.100127580671398</v>
      </c>
      <c r="M4">
        <v>4.6970882153231601</v>
      </c>
      <c r="N4">
        <v>6.6839719784486898E-2</v>
      </c>
      <c r="O4">
        <v>12.802448516478201</v>
      </c>
      <c r="P4">
        <v>3.2006121291195702</v>
      </c>
      <c r="Q4">
        <f>Table1[[#This Row],[calc % H2 umol/h]]/Table1[[#This Row],[PCAT_Gee-pt/g-c3n4]]</f>
        <v>659.92002662259176</v>
      </c>
      <c r="R4">
        <v>3.5850376234158001</v>
      </c>
      <c r="S4">
        <v>0.17581649446331199</v>
      </c>
      <c r="T4">
        <v>9.7714280633881501</v>
      </c>
      <c r="U4">
        <v>2.44285701584703</v>
      </c>
      <c r="V4">
        <v>9.9981312698124505E-2</v>
      </c>
      <c r="W4">
        <v>1.5177652678914799</v>
      </c>
    </row>
    <row r="5" spans="1:23" x14ac:dyDescent="0.25">
      <c r="A5">
        <v>323284</v>
      </c>
      <c r="B5" t="s">
        <v>28</v>
      </c>
      <c r="C5" t="s">
        <v>22</v>
      </c>
      <c r="D5">
        <v>5.2300000000000003E-3</v>
      </c>
      <c r="E5">
        <v>4</v>
      </c>
      <c r="F5">
        <v>1</v>
      </c>
      <c r="H5" s="1">
        <v>44354.997523148151</v>
      </c>
      <c r="I5" t="s">
        <v>29</v>
      </c>
      <c r="J5" t="s">
        <v>145</v>
      </c>
      <c r="K5">
        <v>0.70900224999999995</v>
      </c>
      <c r="L5">
        <v>90.096433404667806</v>
      </c>
      <c r="M5">
        <v>4.7267850915342704</v>
      </c>
      <c r="N5">
        <v>7.0578764628250995E-2</v>
      </c>
      <c r="O5">
        <v>12.8833907324564</v>
      </c>
      <c r="P5">
        <v>3.2208476831141</v>
      </c>
      <c r="Q5">
        <f>Table1[[#This Row],[calc % H2 umol/h]]/Table1[[#This Row],[PCAT_Gee-pt/g-c3n4]]</f>
        <v>615.84085719198845</v>
      </c>
      <c r="R5">
        <v>3.57964621685147</v>
      </c>
      <c r="S5">
        <v>0.17142297642913801</v>
      </c>
      <c r="T5">
        <v>9.7567331711896106</v>
      </c>
      <c r="U5">
        <v>2.4391832927974</v>
      </c>
      <c r="V5">
        <v>9.79198768224947E-2</v>
      </c>
      <c r="W5">
        <v>1.4992154101239199</v>
      </c>
    </row>
    <row r="6" spans="1:23" x14ac:dyDescent="0.25">
      <c r="A6">
        <v>323285</v>
      </c>
      <c r="B6" t="s">
        <v>30</v>
      </c>
      <c r="C6" t="s">
        <v>22</v>
      </c>
      <c r="D6">
        <v>5.0299999999999997E-3</v>
      </c>
      <c r="E6">
        <v>4</v>
      </c>
      <c r="F6">
        <v>1</v>
      </c>
      <c r="H6" s="1">
        <v>44355.01290509259</v>
      </c>
      <c r="I6" t="s">
        <v>31</v>
      </c>
      <c r="J6" t="s">
        <v>145</v>
      </c>
      <c r="K6">
        <v>0.69714100000000001</v>
      </c>
      <c r="L6">
        <v>90.255148437483399</v>
      </c>
      <c r="M6">
        <v>4.5534259688564998</v>
      </c>
      <c r="N6">
        <v>7.4832712578238897E-2</v>
      </c>
      <c r="O6">
        <v>12.410880713227099</v>
      </c>
      <c r="P6">
        <v>3.1027201783067699</v>
      </c>
      <c r="Q6">
        <f>Table1[[#This Row],[calc % H2 umol/h]]/Table1[[#This Row],[PCAT_Gee-pt/g-c3n4]]</f>
        <v>616.84297779458655</v>
      </c>
      <c r="R6">
        <v>3.6053237586675801</v>
      </c>
      <c r="S6">
        <v>0.17103221247321601</v>
      </c>
      <c r="T6">
        <v>9.8267202338251298</v>
      </c>
      <c r="U6">
        <v>2.4566800584562798</v>
      </c>
      <c r="V6">
        <v>9.7217488948820902E-2</v>
      </c>
      <c r="W6">
        <v>1.4888843460436101</v>
      </c>
    </row>
    <row r="7" spans="1:23" x14ac:dyDescent="0.25">
      <c r="A7">
        <v>323286</v>
      </c>
      <c r="B7" t="s">
        <v>32</v>
      </c>
      <c r="C7" t="s">
        <v>22</v>
      </c>
      <c r="D7">
        <v>5.13E-3</v>
      </c>
      <c r="E7">
        <v>4</v>
      </c>
      <c r="F7">
        <v>1</v>
      </c>
      <c r="H7" s="1">
        <v>44355.028229166666</v>
      </c>
      <c r="I7" t="s">
        <v>33</v>
      </c>
      <c r="J7" t="s">
        <v>145</v>
      </c>
      <c r="K7">
        <v>0.72294475000000002</v>
      </c>
      <c r="L7">
        <v>89.759095972594096</v>
      </c>
      <c r="M7">
        <v>4.8295296517318898</v>
      </c>
      <c r="N7">
        <v>8.0355680253267003E-2</v>
      </c>
      <c r="O7">
        <v>13.1634327248522</v>
      </c>
      <c r="P7">
        <v>3.2908581812130602</v>
      </c>
      <c r="Q7">
        <f>Table1[[#This Row],[calc % H2 umol/h]]/Table1[[#This Row],[PCAT_Gee-pt/g-c3n4]]</f>
        <v>641.49282284854974</v>
      </c>
      <c r="R7">
        <v>3.7828234473944899</v>
      </c>
      <c r="S7">
        <v>0.17061853514795999</v>
      </c>
      <c r="T7">
        <v>10.3105158370679</v>
      </c>
      <c r="U7">
        <v>2.5776289592669901</v>
      </c>
      <c r="V7">
        <v>9.7497638047341101E-2</v>
      </c>
      <c r="W7">
        <v>1.5310532902321199</v>
      </c>
    </row>
    <row r="8" spans="1:23" x14ac:dyDescent="0.25">
      <c r="A8">
        <v>323287</v>
      </c>
      <c r="B8" t="s">
        <v>34</v>
      </c>
      <c r="C8" t="s">
        <v>22</v>
      </c>
      <c r="D8">
        <v>4.6100000000000004E-3</v>
      </c>
      <c r="E8">
        <v>4</v>
      </c>
      <c r="F8">
        <v>1</v>
      </c>
      <c r="H8" s="1">
        <v>44355.043645833335</v>
      </c>
      <c r="I8" t="s">
        <v>35</v>
      </c>
      <c r="J8" t="s">
        <v>145</v>
      </c>
      <c r="K8">
        <v>0.71665599999999996</v>
      </c>
      <c r="L8">
        <v>89.9892925787275</v>
      </c>
      <c r="M8">
        <v>4.6218911523653103</v>
      </c>
      <c r="N8">
        <v>7.1217558858328894E-2</v>
      </c>
      <c r="O8">
        <v>12.597490363048699</v>
      </c>
      <c r="P8">
        <v>3.1493725907621899</v>
      </c>
      <c r="Q8">
        <f>Table1[[#This Row],[calc % H2 umol/h]]/Table1[[#This Row],[PCAT_Gee-pt/g-c3n4]]</f>
        <v>683.16108259483508</v>
      </c>
      <c r="R8">
        <v>3.7721546037954998</v>
      </c>
      <c r="S8">
        <v>0.177500605634761</v>
      </c>
      <c r="T8">
        <v>10.2814366895951</v>
      </c>
      <c r="U8">
        <v>2.57035917239878</v>
      </c>
      <c r="V8">
        <v>9.69869128458858E-2</v>
      </c>
      <c r="W8">
        <v>1.5196747522657099</v>
      </c>
    </row>
    <row r="9" spans="1:23" x14ac:dyDescent="0.25">
      <c r="A9">
        <v>323288</v>
      </c>
      <c r="B9" t="s">
        <v>36</v>
      </c>
      <c r="C9" t="s">
        <v>22</v>
      </c>
      <c r="D9">
        <v>4.8599999999999997E-3</v>
      </c>
      <c r="E9">
        <v>4</v>
      </c>
      <c r="F9">
        <v>1</v>
      </c>
      <c r="H9" s="1">
        <v>44355.058888888889</v>
      </c>
      <c r="I9" t="s">
        <v>37</v>
      </c>
      <c r="J9" t="s">
        <v>145</v>
      </c>
      <c r="K9">
        <v>0.70827099999999998</v>
      </c>
      <c r="L9">
        <v>89.920974061290494</v>
      </c>
      <c r="M9">
        <v>4.7469881764802002</v>
      </c>
      <c r="N9">
        <v>7.2399720735778494E-2</v>
      </c>
      <c r="O9">
        <v>12.9384565398326</v>
      </c>
      <c r="P9">
        <v>3.2346141349581599</v>
      </c>
      <c r="Q9">
        <f>Table1[[#This Row],[calc % H2 umol/h]]/Table1[[#This Row],[PCAT_Gee-pt/g-c3n4]]</f>
        <v>665.55846398316055</v>
      </c>
      <c r="R9">
        <v>3.7352368242477101</v>
      </c>
      <c r="S9">
        <v>0.17145574122217899</v>
      </c>
      <c r="T9">
        <v>10.1808130797465</v>
      </c>
      <c r="U9">
        <v>2.54520326993662</v>
      </c>
      <c r="V9">
        <v>9.58849752567833E-2</v>
      </c>
      <c r="W9">
        <v>1.5009159627247299</v>
      </c>
    </row>
    <row r="10" spans="1:23" x14ac:dyDescent="0.25">
      <c r="A10">
        <v>323289</v>
      </c>
      <c r="B10" t="s">
        <v>38</v>
      </c>
      <c r="C10" t="s">
        <v>22</v>
      </c>
      <c r="D10">
        <v>4.9500000000000004E-3</v>
      </c>
      <c r="E10">
        <v>4</v>
      </c>
      <c r="F10">
        <v>1</v>
      </c>
      <c r="H10" s="1">
        <v>44355.074120370373</v>
      </c>
      <c r="I10" t="s">
        <v>39</v>
      </c>
      <c r="J10" t="s">
        <v>145</v>
      </c>
      <c r="K10">
        <v>0.72504100000000005</v>
      </c>
      <c r="L10">
        <v>90.064464286743302</v>
      </c>
      <c r="M10">
        <v>4.68354840819541</v>
      </c>
      <c r="N10">
        <v>7.2076334473924294E-2</v>
      </c>
      <c r="O10">
        <v>12.7655442311573</v>
      </c>
      <c r="P10">
        <v>3.1913860577893201</v>
      </c>
      <c r="Q10">
        <f>Table1[[#This Row],[calc % H2 umol/h]]/Table1[[#This Row],[PCAT_Gee-pt/g-c3n4]]</f>
        <v>644.72445611905448</v>
      </c>
      <c r="R10">
        <v>3.67782793747672</v>
      </c>
      <c r="S10">
        <v>0.16836025698059301</v>
      </c>
      <c r="T10">
        <v>10.0243386250244</v>
      </c>
      <c r="U10">
        <v>2.5060846562561201</v>
      </c>
      <c r="V10">
        <v>9.2988988567406505E-2</v>
      </c>
      <c r="W10">
        <v>1.48117037901714</v>
      </c>
    </row>
    <row r="11" spans="1:23" x14ac:dyDescent="0.25">
      <c r="A11">
        <v>323290</v>
      </c>
      <c r="B11" t="s">
        <v>40</v>
      </c>
      <c r="C11" t="s">
        <v>22</v>
      </c>
      <c r="D11">
        <v>4.81E-3</v>
      </c>
      <c r="E11">
        <v>4</v>
      </c>
      <c r="F11">
        <v>1</v>
      </c>
      <c r="H11" s="1">
        <v>44355.089502314811</v>
      </c>
      <c r="I11" t="s">
        <v>41</v>
      </c>
      <c r="J11" t="s">
        <v>145</v>
      </c>
      <c r="K11">
        <v>0.70552599999999999</v>
      </c>
      <c r="L11">
        <v>90.177687905188506</v>
      </c>
      <c r="M11">
        <v>4.53000926122116</v>
      </c>
      <c r="N11">
        <v>7.5413108289999503E-2</v>
      </c>
      <c r="O11">
        <v>12.347055811461599</v>
      </c>
      <c r="P11">
        <v>3.0867639528653998</v>
      </c>
      <c r="Q11">
        <f>Table1[[#This Row],[calc % H2 umol/h]]/Table1[[#This Row],[PCAT_Gee-pt/g-c3n4]]</f>
        <v>641.73886753958413</v>
      </c>
      <c r="R11">
        <v>3.7081440867150999</v>
      </c>
      <c r="S11">
        <v>0.16925447002743299</v>
      </c>
      <c r="T11">
        <v>10.1069687401192</v>
      </c>
      <c r="U11">
        <v>2.5267421850298</v>
      </c>
      <c r="V11">
        <v>9.4681529184381399E-2</v>
      </c>
      <c r="W11">
        <v>1.4894772176908</v>
      </c>
    </row>
    <row r="12" spans="1:23" x14ac:dyDescent="0.25">
      <c r="A12">
        <v>323291</v>
      </c>
      <c r="B12" t="s">
        <v>42</v>
      </c>
      <c r="C12" t="s">
        <v>22</v>
      </c>
      <c r="D12">
        <v>5.0299999999999997E-3</v>
      </c>
      <c r="E12">
        <v>4</v>
      </c>
      <c r="F12">
        <v>1</v>
      </c>
      <c r="H12" s="1">
        <v>44355.104780092595</v>
      </c>
      <c r="I12" t="s">
        <v>43</v>
      </c>
      <c r="J12" t="s">
        <v>145</v>
      </c>
      <c r="K12">
        <v>0.70795787499999996</v>
      </c>
      <c r="L12">
        <v>90.241634831339297</v>
      </c>
      <c r="M12">
        <v>4.5088470401386598</v>
      </c>
      <c r="N12">
        <v>7.7586825527469497E-2</v>
      </c>
      <c r="O12">
        <v>12.289375769383801</v>
      </c>
      <c r="P12">
        <v>3.0723439423459502</v>
      </c>
      <c r="Q12">
        <f>Table1[[#This Row],[calc % H2 umol/h]]/Table1[[#This Row],[PCAT_Gee-pt/g-c3n4]]</f>
        <v>610.80396468110348</v>
      </c>
      <c r="R12">
        <v>3.68904007337549</v>
      </c>
      <c r="S12">
        <v>0.17056013274815601</v>
      </c>
      <c r="T12">
        <v>10.054898577493599</v>
      </c>
      <c r="U12">
        <v>2.51372464437341</v>
      </c>
      <c r="V12">
        <v>9.3432140357163795E-2</v>
      </c>
      <c r="W12">
        <v>1.46704591478928</v>
      </c>
    </row>
    <row r="13" spans="1:23" x14ac:dyDescent="0.25">
      <c r="A13">
        <v>323292</v>
      </c>
      <c r="B13" t="s">
        <v>44</v>
      </c>
      <c r="C13" t="s">
        <v>22</v>
      </c>
      <c r="D13">
        <v>4.8900000000000002E-3</v>
      </c>
      <c r="E13">
        <v>4</v>
      </c>
      <c r="F13">
        <v>1</v>
      </c>
      <c r="H13" s="1">
        <v>44355.120324074072</v>
      </c>
      <c r="I13" t="s">
        <v>45</v>
      </c>
      <c r="J13" t="s">
        <v>145</v>
      </c>
      <c r="K13">
        <v>0.69436600000000004</v>
      </c>
      <c r="L13">
        <v>90.389907179330905</v>
      </c>
      <c r="M13">
        <v>4.4045288559769604</v>
      </c>
      <c r="N13">
        <v>7.2177712334071303E-2</v>
      </c>
      <c r="O13">
        <v>12.0050446857763</v>
      </c>
      <c r="P13">
        <v>3.00126117144409</v>
      </c>
      <c r="Q13">
        <f>Table1[[#This Row],[calc % H2 umol/h]]/Table1[[#This Row],[PCAT_Gee-pt/g-c3n4]]</f>
        <v>613.75484078611248</v>
      </c>
      <c r="R13">
        <v>3.6494662219106799</v>
      </c>
      <c r="S13">
        <v>0.17194826646946401</v>
      </c>
      <c r="T13">
        <v>9.94703554134197</v>
      </c>
      <c r="U13">
        <v>2.4867588853354898</v>
      </c>
      <c r="V13">
        <v>9.3845485237148904E-2</v>
      </c>
      <c r="W13">
        <v>1.46225225754428</v>
      </c>
    </row>
    <row r="14" spans="1:23" x14ac:dyDescent="0.25">
      <c r="A14">
        <v>323293</v>
      </c>
      <c r="B14" t="s">
        <v>46</v>
      </c>
      <c r="C14" t="s">
        <v>22</v>
      </c>
      <c r="D14">
        <v>4.9100000000000003E-3</v>
      </c>
      <c r="E14">
        <v>4</v>
      </c>
      <c r="F14">
        <v>1</v>
      </c>
      <c r="H14" s="1">
        <v>44355.135613425926</v>
      </c>
      <c r="I14" t="s">
        <v>47</v>
      </c>
      <c r="J14" t="s">
        <v>145</v>
      </c>
      <c r="K14">
        <v>0.68043100000000001</v>
      </c>
      <c r="L14">
        <v>90.400894225910093</v>
      </c>
      <c r="M14">
        <v>4.5249098272809896</v>
      </c>
      <c r="N14">
        <v>8.4335054663471298E-2</v>
      </c>
      <c r="O14">
        <v>12.333156723880199</v>
      </c>
      <c r="P14">
        <v>3.08328918097006</v>
      </c>
      <c r="Q14">
        <f>Table1[[#This Row],[calc % H2 umol/h]]/Table1[[#This Row],[PCAT_Gee-pt/g-c3n4]]</f>
        <v>627.96113665378004</v>
      </c>
      <c r="R14">
        <v>3.54567051873107</v>
      </c>
      <c r="S14">
        <v>0.17260285397057101</v>
      </c>
      <c r="T14">
        <v>9.6641285391158807</v>
      </c>
      <c r="U14">
        <v>2.4160321347789702</v>
      </c>
      <c r="V14">
        <v>9.2702801920254596E-2</v>
      </c>
      <c r="W14">
        <v>1.43582262615749</v>
      </c>
    </row>
    <row r="15" spans="1:23" hidden="1" x14ac:dyDescent="0.25">
      <c r="A15">
        <v>323294</v>
      </c>
      <c r="B15" t="s">
        <v>48</v>
      </c>
      <c r="C15" t="s">
        <v>22</v>
      </c>
      <c r="D15">
        <v>4.79E-3</v>
      </c>
      <c r="E15">
        <v>4</v>
      </c>
      <c r="G15">
        <v>1</v>
      </c>
      <c r="H15" s="1">
        <v>44355.150810185187</v>
      </c>
      <c r="I15" t="s">
        <v>49</v>
      </c>
      <c r="K15">
        <v>0.66369100000000003</v>
      </c>
      <c r="L15">
        <v>92.132143402691796</v>
      </c>
      <c r="M15">
        <v>2.9139862138109498</v>
      </c>
      <c r="N15">
        <v>4.7959459353192103E-2</v>
      </c>
      <c r="O15">
        <v>7.94240107271981</v>
      </c>
      <c r="P15">
        <v>1.9856002681799501</v>
      </c>
      <c r="Q15">
        <f>Table1[[#This Row],[calc % H2 umol/h]]/Table1[[#This Row],[PCAT_Gee-pt/g-c3n4]]</f>
        <v>414.53032738621084</v>
      </c>
      <c r="R15">
        <v>3.45415053364867</v>
      </c>
      <c r="S15">
        <v>0.17506667978270499</v>
      </c>
      <c r="T15">
        <v>9.4146804036893403</v>
      </c>
      <c r="U15">
        <v>2.3536701009223302</v>
      </c>
      <c r="V15">
        <v>9.0926628998764303E-2</v>
      </c>
      <c r="W15">
        <v>1.40879322084978</v>
      </c>
    </row>
    <row r="16" spans="1:23" hidden="1" x14ac:dyDescent="0.25">
      <c r="A16">
        <v>323295</v>
      </c>
      <c r="B16" t="s">
        <v>50</v>
      </c>
      <c r="C16" t="s">
        <v>22</v>
      </c>
      <c r="D16">
        <v>4.81E-3</v>
      </c>
      <c r="E16">
        <v>4</v>
      </c>
      <c r="G16">
        <v>1</v>
      </c>
      <c r="H16" s="1">
        <v>44355.166365740741</v>
      </c>
      <c r="I16" t="s">
        <v>51</v>
      </c>
      <c r="K16">
        <v>0.65984350000000003</v>
      </c>
      <c r="L16">
        <v>92.527289379702097</v>
      </c>
      <c r="M16">
        <v>2.7918265282410002</v>
      </c>
      <c r="N16">
        <v>4.8020937267830299E-2</v>
      </c>
      <c r="O16">
        <v>7.6094409464448898</v>
      </c>
      <c r="P16">
        <v>1.90236023661122</v>
      </c>
      <c r="Q16">
        <f>Table1[[#This Row],[calc % H2 umol/h]]/Table1[[#This Row],[PCAT_Gee-pt/g-c3n4]]</f>
        <v>395.50108869256132</v>
      </c>
      <c r="R16">
        <v>3.2554447329957701</v>
      </c>
      <c r="S16">
        <v>0.17248457114758001</v>
      </c>
      <c r="T16">
        <v>8.8730851288794401</v>
      </c>
      <c r="U16">
        <v>2.21827128221986</v>
      </c>
      <c r="V16">
        <v>8.8335526002932804E-2</v>
      </c>
      <c r="W16">
        <v>1.3371038330581799</v>
      </c>
    </row>
    <row r="17" spans="1:23" x14ac:dyDescent="0.25">
      <c r="A17">
        <v>323296</v>
      </c>
      <c r="B17" t="s">
        <v>52</v>
      </c>
      <c r="C17" t="s">
        <v>22</v>
      </c>
      <c r="D17">
        <v>4.7699999999999999E-3</v>
      </c>
      <c r="E17">
        <v>4</v>
      </c>
      <c r="F17">
        <v>1</v>
      </c>
      <c r="H17" s="1">
        <v>44355.182523148149</v>
      </c>
      <c r="I17" t="s">
        <v>53</v>
      </c>
      <c r="J17" t="s">
        <v>146</v>
      </c>
      <c r="K17">
        <v>0.66088599999999997</v>
      </c>
      <c r="L17">
        <v>91.104122692145395</v>
      </c>
      <c r="M17">
        <v>4.4068548856329901</v>
      </c>
      <c r="N17">
        <v>9.4784109351998297E-2</v>
      </c>
      <c r="O17">
        <v>12.0113845443342</v>
      </c>
      <c r="P17">
        <v>3.0028461360835599</v>
      </c>
      <c r="Q17">
        <f>Table1[[#This Row],[calc % H2 umol/h]]/Table1[[#This Row],[PCAT_Gee-pt/g-c3n4]]</f>
        <v>629.52749184141715</v>
      </c>
      <c r="R17">
        <v>3.1225799229812998</v>
      </c>
      <c r="S17">
        <v>0.17174813273794201</v>
      </c>
      <c r="T17">
        <v>8.5109469675579508</v>
      </c>
      <c r="U17">
        <v>2.1277367418894801</v>
      </c>
      <c r="V17">
        <v>8.7813540619387107E-2</v>
      </c>
      <c r="W17">
        <v>1.2786289586208801</v>
      </c>
    </row>
    <row r="18" spans="1:23" x14ac:dyDescent="0.25">
      <c r="A18">
        <v>323297</v>
      </c>
      <c r="B18" t="s">
        <v>54</v>
      </c>
      <c r="C18" t="s">
        <v>22</v>
      </c>
      <c r="D18">
        <v>5.3600000000000002E-3</v>
      </c>
      <c r="E18">
        <v>4</v>
      </c>
      <c r="F18">
        <v>1</v>
      </c>
      <c r="H18" s="1">
        <v>44355.197731481479</v>
      </c>
      <c r="I18" t="s">
        <v>55</v>
      </c>
      <c r="J18" t="s">
        <v>146</v>
      </c>
      <c r="K18">
        <v>0.66369100000000003</v>
      </c>
      <c r="L18">
        <v>91.060115384100101</v>
      </c>
      <c r="M18">
        <v>4.5290353678309696</v>
      </c>
      <c r="N18">
        <v>9.3731710225365597E-2</v>
      </c>
      <c r="O18">
        <v>12.344401354185701</v>
      </c>
      <c r="P18">
        <v>3.0861003385464398</v>
      </c>
      <c r="Q18">
        <f>Table1[[#This Row],[calc % H2 umol/h]]/Table1[[#This Row],[PCAT_Gee-pt/g-c3n4]]</f>
        <v>575.76498853478358</v>
      </c>
      <c r="R18">
        <v>3.0635595638209399</v>
      </c>
      <c r="S18">
        <v>0.16934069691895001</v>
      </c>
      <c r="T18">
        <v>8.3500802614335896</v>
      </c>
      <c r="U18">
        <v>2.0875200653583899</v>
      </c>
      <c r="V18">
        <v>8.7224822635484395E-2</v>
      </c>
      <c r="W18">
        <v>1.2600648616123999</v>
      </c>
    </row>
    <row r="19" spans="1:23" x14ac:dyDescent="0.25">
      <c r="A19">
        <v>323298</v>
      </c>
      <c r="B19" t="s">
        <v>56</v>
      </c>
      <c r="C19" t="s">
        <v>22</v>
      </c>
      <c r="D19">
        <v>4.9399999999999999E-3</v>
      </c>
      <c r="E19">
        <v>4</v>
      </c>
      <c r="F19">
        <v>1</v>
      </c>
      <c r="H19" s="1">
        <v>44355.213043981479</v>
      </c>
      <c r="I19" t="s">
        <v>57</v>
      </c>
      <c r="J19" t="s">
        <v>146</v>
      </c>
      <c r="K19">
        <v>0.66088599999999997</v>
      </c>
      <c r="L19">
        <v>91.255695210709405</v>
      </c>
      <c r="M19">
        <v>4.4063899351062004</v>
      </c>
      <c r="N19">
        <v>8.6149899819600195E-2</v>
      </c>
      <c r="O19">
        <v>12.0101172687564</v>
      </c>
      <c r="P19">
        <v>3.0025293171891101</v>
      </c>
      <c r="Q19">
        <f>Table1[[#This Row],[calc % H2 umol/h]]/Table1[[#This Row],[PCAT_Gee-pt/g-c3n4]]</f>
        <v>607.79945692087244</v>
      </c>
      <c r="R19">
        <v>3.0145901107780002</v>
      </c>
      <c r="S19">
        <v>0.17086428635031101</v>
      </c>
      <c r="T19">
        <v>8.2166084438473099</v>
      </c>
      <c r="U19">
        <v>2.0541521109618199</v>
      </c>
      <c r="V19">
        <v>8.7173885009157098E-2</v>
      </c>
      <c r="W19">
        <v>1.2361508583971901</v>
      </c>
    </row>
    <row r="20" spans="1:23" x14ac:dyDescent="0.25">
      <c r="A20">
        <v>323299</v>
      </c>
      <c r="B20" t="s">
        <v>58</v>
      </c>
      <c r="C20" t="s">
        <v>22</v>
      </c>
      <c r="D20">
        <v>4.6800000000000001E-3</v>
      </c>
      <c r="E20">
        <v>4</v>
      </c>
      <c r="F20">
        <v>1</v>
      </c>
      <c r="H20" s="1">
        <v>44355.229895833334</v>
      </c>
      <c r="I20" t="s">
        <v>59</v>
      </c>
      <c r="J20" t="s">
        <v>146</v>
      </c>
      <c r="K20">
        <v>0.64693599999999996</v>
      </c>
      <c r="L20">
        <v>91.572072977873802</v>
      </c>
      <c r="M20">
        <v>4.2849188990835696</v>
      </c>
      <c r="N20">
        <v>8.9551348476108697E-2</v>
      </c>
      <c r="O20">
        <v>11.6790341351994</v>
      </c>
      <c r="P20">
        <v>2.9197585337998602</v>
      </c>
      <c r="Q20">
        <f>Table1[[#This Row],[calc % H2 umol/h]]/Table1[[#This Row],[PCAT_Gee-pt/g-c3n4]]</f>
        <v>623.88002858971367</v>
      </c>
      <c r="R20">
        <v>2.8542830565365098</v>
      </c>
      <c r="S20">
        <v>0.16954310653715499</v>
      </c>
      <c r="T20">
        <v>7.77967332262482</v>
      </c>
      <c r="U20">
        <v>1.9449183306561999</v>
      </c>
      <c r="V20">
        <v>8.6528329264626502E-2</v>
      </c>
      <c r="W20">
        <v>1.2021967372414299</v>
      </c>
    </row>
    <row r="21" spans="1:23" x14ac:dyDescent="0.25">
      <c r="A21">
        <v>323300</v>
      </c>
      <c r="B21" t="s">
        <v>60</v>
      </c>
      <c r="C21" t="s">
        <v>22</v>
      </c>
      <c r="D21">
        <v>4.5799999999999999E-3</v>
      </c>
      <c r="E21">
        <v>4</v>
      </c>
      <c r="F21">
        <v>1</v>
      </c>
      <c r="H21" s="1">
        <v>44355.245150462964</v>
      </c>
      <c r="I21" t="s">
        <v>61</v>
      </c>
      <c r="J21" t="s">
        <v>146</v>
      </c>
      <c r="K21">
        <v>0.65984350000000003</v>
      </c>
      <c r="L21">
        <v>91.691734672728003</v>
      </c>
      <c r="M21">
        <v>4.1111836143298399</v>
      </c>
      <c r="N21">
        <v>8.0008291518052096E-2</v>
      </c>
      <c r="O21">
        <v>11.205498843420299</v>
      </c>
      <c r="P21">
        <v>2.8013747108550802</v>
      </c>
      <c r="Q21">
        <f>Table1[[#This Row],[calc % H2 umol/h]]/Table1[[#This Row],[PCAT_Gee-pt/g-c3n4]]</f>
        <v>611.65386699892576</v>
      </c>
      <c r="R21">
        <v>2.9271127180329302</v>
      </c>
      <c r="S21">
        <v>0.172616628639675</v>
      </c>
      <c r="T21">
        <v>7.9781788539322003</v>
      </c>
      <c r="U21">
        <v>1.9945447134830501</v>
      </c>
      <c r="V21">
        <v>8.3850661748927496E-2</v>
      </c>
      <c r="W21">
        <v>1.1861183331602201</v>
      </c>
    </row>
    <row r="22" spans="1:23" x14ac:dyDescent="0.25">
      <c r="A22">
        <v>323301</v>
      </c>
      <c r="B22" t="s">
        <v>62</v>
      </c>
      <c r="C22" t="s">
        <v>22</v>
      </c>
      <c r="D22">
        <v>4.9800000000000001E-3</v>
      </c>
      <c r="E22">
        <v>4</v>
      </c>
      <c r="F22">
        <v>1</v>
      </c>
      <c r="H22" s="1">
        <v>44355.26054398148</v>
      </c>
      <c r="I22" t="s">
        <v>63</v>
      </c>
      <c r="J22" t="s">
        <v>146</v>
      </c>
      <c r="K22">
        <v>0.64693599999999996</v>
      </c>
      <c r="L22">
        <v>91.322367034670904</v>
      </c>
      <c r="M22">
        <v>4.5087050742233403</v>
      </c>
      <c r="N22">
        <v>9.2914480904395594E-2</v>
      </c>
      <c r="O22">
        <v>12.2889888251241</v>
      </c>
      <c r="P22">
        <v>3.0722472062810402</v>
      </c>
      <c r="Q22">
        <f>Table1[[#This Row],[calc % H2 umol/h]]/Table1[[#This Row],[PCAT_Gee-pt/g-c3n4]]</f>
        <v>616.91710969498797</v>
      </c>
      <c r="R22">
        <v>2.9057823568827899</v>
      </c>
      <c r="S22">
        <v>0.17567210950949999</v>
      </c>
      <c r="T22">
        <v>7.9200405269636702</v>
      </c>
      <c r="U22">
        <v>1.98001013174091</v>
      </c>
      <c r="V22">
        <v>8.5236684727951303E-2</v>
      </c>
      <c r="W22">
        <v>1.1779088494950001</v>
      </c>
    </row>
    <row r="23" spans="1:23" x14ac:dyDescent="0.25">
      <c r="A23">
        <v>323302</v>
      </c>
      <c r="B23" t="s">
        <v>64</v>
      </c>
      <c r="C23" t="s">
        <v>22</v>
      </c>
      <c r="D23">
        <v>4.8999999999999998E-3</v>
      </c>
      <c r="E23">
        <v>4</v>
      </c>
      <c r="F23">
        <v>1</v>
      </c>
      <c r="H23" s="1">
        <v>44355.275740740741</v>
      </c>
      <c r="I23" t="s">
        <v>65</v>
      </c>
      <c r="J23" t="s">
        <v>146</v>
      </c>
      <c r="K23">
        <v>0.65254599999999996</v>
      </c>
      <c r="L23">
        <v>91.544809056179403</v>
      </c>
      <c r="M23">
        <v>4.3321764158678198</v>
      </c>
      <c r="N23">
        <v>0.100366913009669</v>
      </c>
      <c r="O23">
        <v>11.807839875673499</v>
      </c>
      <c r="P23">
        <v>2.95195996891839</v>
      </c>
      <c r="Q23">
        <f>Table1[[#This Row],[calc % H2 umol/h]]/Table1[[#This Row],[PCAT_Gee-pt/g-c3n4]]</f>
        <v>602.44080998334493</v>
      </c>
      <c r="R23">
        <v>2.8740390579157702</v>
      </c>
      <c r="S23">
        <v>0.16540924744573501</v>
      </c>
      <c r="T23">
        <v>7.8335205528565801</v>
      </c>
      <c r="U23">
        <v>1.9583801382141399</v>
      </c>
      <c r="V23">
        <v>8.3614016800727803E-2</v>
      </c>
      <c r="W23">
        <v>1.16536145323624</v>
      </c>
    </row>
    <row r="24" spans="1:23" x14ac:dyDescent="0.25">
      <c r="A24">
        <v>323303</v>
      </c>
      <c r="B24" t="s">
        <v>66</v>
      </c>
      <c r="C24" t="s">
        <v>22</v>
      </c>
      <c r="D24">
        <v>4.6100000000000004E-3</v>
      </c>
      <c r="E24">
        <v>4</v>
      </c>
      <c r="F24">
        <v>1</v>
      </c>
      <c r="H24" s="1">
        <v>44355.291064814817</v>
      </c>
      <c r="I24" t="s">
        <v>67</v>
      </c>
      <c r="J24" t="s">
        <v>146</v>
      </c>
      <c r="K24">
        <v>0.64693599999999996</v>
      </c>
      <c r="L24">
        <v>91.462796180964602</v>
      </c>
      <c r="M24">
        <v>4.4225656251568903</v>
      </c>
      <c r="N24">
        <v>9.5108525484494805E-2</v>
      </c>
      <c r="O24">
        <v>12.0542059529793</v>
      </c>
      <c r="P24">
        <v>3.0135514882448402</v>
      </c>
      <c r="Q24">
        <f>Table1[[#This Row],[calc % H2 umol/h]]/Table1[[#This Row],[PCAT_Gee-pt/g-c3n4]]</f>
        <v>653.6988043915054</v>
      </c>
      <c r="R24">
        <v>2.8654570124428602</v>
      </c>
      <c r="S24">
        <v>0.171325106427032</v>
      </c>
      <c r="T24">
        <v>7.8101292111792899</v>
      </c>
      <c r="U24">
        <v>1.95253230279482</v>
      </c>
      <c r="V24">
        <v>8.3641283957066007E-2</v>
      </c>
      <c r="W24">
        <v>1.16553989747853</v>
      </c>
    </row>
    <row r="25" spans="1:23" x14ac:dyDescent="0.25">
      <c r="A25">
        <v>323304</v>
      </c>
      <c r="B25" t="s">
        <v>68</v>
      </c>
      <c r="C25" t="s">
        <v>22</v>
      </c>
      <c r="D25">
        <v>5.0099999999999997E-3</v>
      </c>
      <c r="E25">
        <v>4</v>
      </c>
      <c r="F25">
        <v>1</v>
      </c>
      <c r="H25" s="1">
        <v>44355.306296296294</v>
      </c>
      <c r="I25" t="s">
        <v>69</v>
      </c>
      <c r="J25" t="s">
        <v>146</v>
      </c>
      <c r="K25">
        <v>0.65532100000000004</v>
      </c>
      <c r="L25">
        <v>91.432303382469996</v>
      </c>
      <c r="M25">
        <v>4.4534181534586601</v>
      </c>
      <c r="N25">
        <v>9.4205030891478303E-2</v>
      </c>
      <c r="O25">
        <v>12.138298030257801</v>
      </c>
      <c r="P25">
        <v>3.0345745075644501</v>
      </c>
      <c r="Q25">
        <f>Table1[[#This Row],[calc % H2 umol/h]]/Table1[[#This Row],[PCAT_Gee-pt/g-c3n4]]</f>
        <v>605.70349452384232</v>
      </c>
      <c r="R25">
        <v>2.8688824886283202</v>
      </c>
      <c r="S25">
        <v>0.16939356472935699</v>
      </c>
      <c r="T25">
        <v>7.8194657363835001</v>
      </c>
      <c r="U25">
        <v>1.9548664340958699</v>
      </c>
      <c r="V25">
        <v>8.3812531067568696E-2</v>
      </c>
      <c r="W25">
        <v>1.1615834443754101</v>
      </c>
    </row>
    <row r="26" spans="1:23" x14ac:dyDescent="0.25">
      <c r="A26">
        <v>323305</v>
      </c>
      <c r="B26" t="s">
        <v>70</v>
      </c>
      <c r="C26" t="s">
        <v>22</v>
      </c>
      <c r="D26">
        <v>4.8300000000000001E-3</v>
      </c>
      <c r="E26">
        <v>4</v>
      </c>
      <c r="F26">
        <v>1</v>
      </c>
      <c r="H26" s="1">
        <v>44355.321539351855</v>
      </c>
      <c r="I26" t="s">
        <v>71</v>
      </c>
      <c r="J26" t="s">
        <v>146</v>
      </c>
      <c r="K26">
        <v>0.65532100000000004</v>
      </c>
      <c r="L26">
        <v>91.715853703831499</v>
      </c>
      <c r="M26">
        <v>4.1841846408987102</v>
      </c>
      <c r="N26">
        <v>8.9690117342251005E-2</v>
      </c>
      <c r="O26">
        <v>11.4044714497361</v>
      </c>
      <c r="P26">
        <v>2.8511178624340299</v>
      </c>
      <c r="Q26">
        <f>Table1[[#This Row],[calc % H2 umol/h]]/Table1[[#This Row],[PCAT_Gee-pt/g-c3n4]]</f>
        <v>590.29355329897101</v>
      </c>
      <c r="R26">
        <v>2.8652437609136898</v>
      </c>
      <c r="S26">
        <v>0.16638198209251101</v>
      </c>
      <c r="T26">
        <v>7.8095479698659203</v>
      </c>
      <c r="U26">
        <v>1.9523869924664801</v>
      </c>
      <c r="V26">
        <v>8.3005728187409894E-2</v>
      </c>
      <c r="W26">
        <v>1.15171216616865</v>
      </c>
    </row>
    <row r="27" spans="1:23" x14ac:dyDescent="0.25">
      <c r="A27">
        <v>323306</v>
      </c>
      <c r="B27" t="s">
        <v>72</v>
      </c>
      <c r="C27" t="s">
        <v>22</v>
      </c>
      <c r="D27">
        <v>5.47E-3</v>
      </c>
      <c r="E27">
        <v>4</v>
      </c>
      <c r="F27">
        <v>1</v>
      </c>
      <c r="H27" s="1">
        <v>44355.336886574078</v>
      </c>
      <c r="I27" t="s">
        <v>73</v>
      </c>
      <c r="J27" t="s">
        <v>146</v>
      </c>
      <c r="K27">
        <v>0.649756</v>
      </c>
      <c r="L27">
        <v>91.431306726398205</v>
      </c>
      <c r="M27">
        <v>4.5369564161881701</v>
      </c>
      <c r="N27">
        <v>0.10092917728548199</v>
      </c>
      <c r="O27">
        <v>12.365991072994699</v>
      </c>
      <c r="P27">
        <v>3.0914977682486802</v>
      </c>
      <c r="Q27">
        <f>Table1[[#This Row],[calc % H2 umol/h]]/Table1[[#This Row],[PCAT_Gee-pt/g-c3n4]]</f>
        <v>565.1732665902523</v>
      </c>
      <c r="R27">
        <v>2.81972865621632</v>
      </c>
      <c r="S27">
        <v>0.168124837457859</v>
      </c>
      <c r="T27">
        <v>7.6854913718422297</v>
      </c>
      <c r="U27">
        <v>1.9213728429605501</v>
      </c>
      <c r="V27">
        <v>8.2213681826517906E-2</v>
      </c>
      <c r="W27">
        <v>1.12979451937071</v>
      </c>
    </row>
    <row r="28" spans="1:23" x14ac:dyDescent="0.25">
      <c r="A28">
        <v>323307</v>
      </c>
      <c r="B28" t="s">
        <v>74</v>
      </c>
      <c r="C28" t="s">
        <v>22</v>
      </c>
      <c r="D28">
        <v>4.8700000000000002E-3</v>
      </c>
      <c r="E28">
        <v>4</v>
      </c>
      <c r="F28">
        <v>1</v>
      </c>
      <c r="H28" s="1">
        <v>44355.352164351854</v>
      </c>
      <c r="I28" t="s">
        <v>75</v>
      </c>
      <c r="J28" t="s">
        <v>146</v>
      </c>
      <c r="K28">
        <v>0.64693599999999996</v>
      </c>
      <c r="L28">
        <v>91.641928506705895</v>
      </c>
      <c r="M28">
        <v>4.31785437277569</v>
      </c>
      <c r="N28">
        <v>9.7918629236762103E-2</v>
      </c>
      <c r="O28">
        <v>11.7688035172037</v>
      </c>
      <c r="P28">
        <v>2.94220087930093</v>
      </c>
      <c r="Q28">
        <f>Table1[[#This Row],[calc % H2 umol/h]]/Table1[[#This Row],[PCAT_Gee-pt/g-c3n4]]</f>
        <v>604.1480244971109</v>
      </c>
      <c r="R28">
        <v>2.8236201997299601</v>
      </c>
      <c r="S28">
        <v>0.16770144987980401</v>
      </c>
      <c r="T28">
        <v>7.6960982165934997</v>
      </c>
      <c r="U28">
        <v>1.92402455414837</v>
      </c>
      <c r="V28">
        <v>8.2358305258400405E-2</v>
      </c>
      <c r="W28">
        <v>1.1342386155300099</v>
      </c>
    </row>
    <row r="29" spans="1:23" x14ac:dyDescent="0.25">
      <c r="A29">
        <v>323308</v>
      </c>
      <c r="B29" t="s">
        <v>76</v>
      </c>
      <c r="C29" t="s">
        <v>22</v>
      </c>
      <c r="D29">
        <v>4.8300000000000001E-3</v>
      </c>
      <c r="E29">
        <v>4</v>
      </c>
      <c r="F29">
        <v>1</v>
      </c>
      <c r="H29" s="1">
        <v>44355.3674537037</v>
      </c>
      <c r="I29" t="s">
        <v>77</v>
      </c>
      <c r="J29" t="s">
        <v>146</v>
      </c>
      <c r="K29">
        <v>0.649756</v>
      </c>
      <c r="L29">
        <v>91.627757490419498</v>
      </c>
      <c r="M29">
        <v>4.3213659712012502</v>
      </c>
      <c r="N29">
        <v>9.5936096408234195E-2</v>
      </c>
      <c r="O29">
        <v>11.778374778375101</v>
      </c>
      <c r="P29">
        <v>2.9445936945937699</v>
      </c>
      <c r="Q29">
        <f>Table1[[#This Row],[calc % H2 umol/h]]/Table1[[#This Row],[PCAT_Gee-pt/g-c3n4]]</f>
        <v>609.64672765916555</v>
      </c>
      <c r="R29">
        <v>2.8329030742338799</v>
      </c>
      <c r="S29">
        <v>0.16627594470288501</v>
      </c>
      <c r="T29">
        <v>7.7213997475576797</v>
      </c>
      <c r="U29">
        <v>1.9303499368894199</v>
      </c>
      <c r="V29">
        <v>8.2762320802196906E-2</v>
      </c>
      <c r="W29">
        <v>1.1352111433430701</v>
      </c>
    </row>
    <row r="30" spans="1:23" hidden="1" x14ac:dyDescent="0.25">
      <c r="A30">
        <v>323309</v>
      </c>
      <c r="B30" t="s">
        <v>78</v>
      </c>
      <c r="C30" t="s">
        <v>22</v>
      </c>
      <c r="D30">
        <v>5.0099999999999997E-3</v>
      </c>
      <c r="E30">
        <v>4</v>
      </c>
      <c r="G30">
        <v>1</v>
      </c>
      <c r="H30" s="1">
        <v>44355.382719907408</v>
      </c>
      <c r="I30" t="s">
        <v>79</v>
      </c>
      <c r="K30">
        <v>0.63022599999999995</v>
      </c>
      <c r="L30">
        <v>93.049642266505401</v>
      </c>
      <c r="M30">
        <v>2.8593574855655501</v>
      </c>
      <c r="N30">
        <v>5.9675611885469999E-2</v>
      </c>
      <c r="O30">
        <v>7.7935042564750301</v>
      </c>
      <c r="P30">
        <v>1.94837606411875</v>
      </c>
      <c r="Q30">
        <f>Table1[[#This Row],[calc % H2 umol/h]]/Table1[[#This Row],[PCAT_Gee-pt/g-c3n4]]</f>
        <v>388.89741798777447</v>
      </c>
      <c r="R30">
        <v>2.86336267654753</v>
      </c>
      <c r="S30">
        <v>0.16911775731870099</v>
      </c>
      <c r="T30">
        <v>7.8044208603357399</v>
      </c>
      <c r="U30">
        <v>1.9511052150839301</v>
      </c>
      <c r="V30">
        <v>8.1410883778394699E-2</v>
      </c>
      <c r="W30">
        <v>1.14622668760304</v>
      </c>
    </row>
    <row r="31" spans="1:23" hidden="1" x14ac:dyDescent="0.25">
      <c r="A31">
        <v>323310</v>
      </c>
      <c r="B31" t="s">
        <v>80</v>
      </c>
      <c r="C31" t="s">
        <v>22</v>
      </c>
      <c r="D31">
        <v>4.7600000000000003E-3</v>
      </c>
      <c r="E31">
        <v>4</v>
      </c>
      <c r="G31">
        <v>1</v>
      </c>
      <c r="H31" s="1">
        <v>44355.398055555554</v>
      </c>
      <c r="I31" t="s">
        <v>81</v>
      </c>
      <c r="K31">
        <v>0.63859600000000005</v>
      </c>
      <c r="L31">
        <v>93.189677764260793</v>
      </c>
      <c r="M31">
        <v>2.7567661901126401</v>
      </c>
      <c r="N31">
        <v>5.9302346804436801E-2</v>
      </c>
      <c r="O31">
        <v>7.5138800045842604</v>
      </c>
      <c r="P31">
        <v>1.87847000114606</v>
      </c>
      <c r="Q31">
        <f>Table1[[#This Row],[calc % H2 umol/h]]/Table1[[#This Row],[PCAT_Gee-pt/g-c3n4]]</f>
        <v>394.63655486261763</v>
      </c>
      <c r="R31">
        <v>2.8378928105440901</v>
      </c>
      <c r="S31">
        <v>0.16661606562833001</v>
      </c>
      <c r="T31">
        <v>7.7349998417636501</v>
      </c>
      <c r="U31">
        <v>1.9337499604409101</v>
      </c>
      <c r="V31">
        <v>8.1213987733188206E-2</v>
      </c>
      <c r="W31">
        <v>1.13444924734922</v>
      </c>
    </row>
    <row r="32" spans="1:23" x14ac:dyDescent="0.25">
      <c r="A32">
        <v>323311</v>
      </c>
      <c r="B32" t="s">
        <v>82</v>
      </c>
      <c r="C32" t="s">
        <v>22</v>
      </c>
      <c r="D32">
        <v>4.7600000000000003E-3</v>
      </c>
      <c r="E32">
        <v>4</v>
      </c>
      <c r="F32">
        <v>1</v>
      </c>
      <c r="H32" s="1">
        <v>44355.414236111108</v>
      </c>
      <c r="I32" t="s">
        <v>83</v>
      </c>
      <c r="J32" t="s">
        <v>147</v>
      </c>
      <c r="K32">
        <v>0.63859600000000005</v>
      </c>
      <c r="L32">
        <v>91.558560624773193</v>
      </c>
      <c r="M32">
        <v>4.3896043444143604</v>
      </c>
      <c r="N32">
        <v>0.106639247631445</v>
      </c>
      <c r="O32">
        <v>11.964366230922</v>
      </c>
      <c r="P32">
        <v>2.9910915577305</v>
      </c>
      <c r="Q32">
        <f>Table1[[#This Row],[calc % H2 umol/h]]/Table1[[#This Row],[PCAT_Gee-pt/g-c3n4]]</f>
        <v>628.38057935514701</v>
      </c>
      <c r="R32">
        <v>2.82464533379548</v>
      </c>
      <c r="S32">
        <v>0.174191288255689</v>
      </c>
      <c r="T32">
        <v>7.6988923361617703</v>
      </c>
      <c r="U32">
        <v>1.9247230840404399</v>
      </c>
      <c r="V32">
        <v>8.4417274769082104E-2</v>
      </c>
      <c r="W32">
        <v>1.14277242224777</v>
      </c>
    </row>
    <row r="33" spans="1:23" x14ac:dyDescent="0.25">
      <c r="A33">
        <v>323312</v>
      </c>
      <c r="B33" t="s">
        <v>84</v>
      </c>
      <c r="C33" t="s">
        <v>22</v>
      </c>
      <c r="D33">
        <v>4.7099999999999998E-3</v>
      </c>
      <c r="E33">
        <v>4</v>
      </c>
      <c r="F33">
        <v>1</v>
      </c>
      <c r="H33" s="1">
        <v>44355.429537037038</v>
      </c>
      <c r="I33" t="s">
        <v>85</v>
      </c>
      <c r="J33" t="s">
        <v>147</v>
      </c>
      <c r="K33">
        <v>0.63577600000000001</v>
      </c>
      <c r="L33">
        <v>91.659760723859407</v>
      </c>
      <c r="M33">
        <v>4.4305408323378499</v>
      </c>
      <c r="N33">
        <v>0.10387930954360899</v>
      </c>
      <c r="O33">
        <v>12.0759432878264</v>
      </c>
      <c r="P33">
        <v>3.0189858219565999</v>
      </c>
      <c r="Q33">
        <f>Table1[[#This Row],[calc % H2 umol/h]]/Table1[[#This Row],[PCAT_Gee-pt/g-c3n4]]</f>
        <v>640.97363523494698</v>
      </c>
      <c r="R33">
        <v>2.71942118848819</v>
      </c>
      <c r="S33">
        <v>0.168720136145321</v>
      </c>
      <c r="T33">
        <v>7.4120919523426396</v>
      </c>
      <c r="U33">
        <v>1.8530229880856599</v>
      </c>
      <c r="V33">
        <v>8.2135759291671898E-2</v>
      </c>
      <c r="W33">
        <v>1.10814149602284</v>
      </c>
    </row>
    <row r="34" spans="1:23" x14ac:dyDescent="0.25">
      <c r="A34">
        <v>323313</v>
      </c>
      <c r="B34" t="s">
        <v>86</v>
      </c>
      <c r="C34" t="s">
        <v>22</v>
      </c>
      <c r="D34">
        <v>4.7699999999999999E-3</v>
      </c>
      <c r="E34">
        <v>4</v>
      </c>
      <c r="F34">
        <v>1</v>
      </c>
      <c r="H34" s="1">
        <v>44355.444756944446</v>
      </c>
      <c r="I34" t="s">
        <v>87</v>
      </c>
      <c r="J34" t="s">
        <v>147</v>
      </c>
      <c r="K34">
        <v>0.62743599999999999</v>
      </c>
      <c r="L34">
        <v>91.485221136402203</v>
      </c>
      <c r="M34">
        <v>4.50035940569198</v>
      </c>
      <c r="N34">
        <v>0.10796906856618201</v>
      </c>
      <c r="O34">
        <v>12.2662417557036</v>
      </c>
      <c r="P34">
        <v>3.0665604389259098</v>
      </c>
      <c r="Q34">
        <f>Table1[[#This Row],[calc % H2 umol/h]]/Table1[[#This Row],[PCAT_Gee-pt/g-c3n4]]</f>
        <v>642.88478803478199</v>
      </c>
      <c r="R34">
        <v>2.7963656373355099</v>
      </c>
      <c r="S34">
        <v>0.16865338259725299</v>
      </c>
      <c r="T34">
        <v>7.6218128048876501</v>
      </c>
      <c r="U34">
        <v>1.9054532012219101</v>
      </c>
      <c r="V34">
        <v>8.4382020224714402E-2</v>
      </c>
      <c r="W34">
        <v>1.1336718003455499</v>
      </c>
    </row>
    <row r="35" spans="1:23" x14ac:dyDescent="0.25">
      <c r="A35">
        <v>323314</v>
      </c>
      <c r="B35" t="s">
        <v>88</v>
      </c>
      <c r="C35" t="s">
        <v>22</v>
      </c>
      <c r="D35">
        <v>4.7200000000000002E-3</v>
      </c>
      <c r="E35">
        <v>4</v>
      </c>
      <c r="F35">
        <v>1</v>
      </c>
      <c r="H35" s="1">
        <v>44355.460081018522</v>
      </c>
      <c r="I35" t="s">
        <v>89</v>
      </c>
      <c r="J35" t="s">
        <v>147</v>
      </c>
      <c r="K35">
        <v>0.63303100000000001</v>
      </c>
      <c r="L35">
        <v>91.521908352988603</v>
      </c>
      <c r="M35">
        <v>4.4528439063969802</v>
      </c>
      <c r="N35">
        <v>9.8693416474083098E-2</v>
      </c>
      <c r="O35">
        <v>12.1367328545349</v>
      </c>
      <c r="P35">
        <v>3.0341832136337299</v>
      </c>
      <c r="Q35">
        <f>Table1[[#This Row],[calc % H2 umol/h]]/Table1[[#This Row],[PCAT_Gee-pt/g-c3n4]]</f>
        <v>642.83542661731565</v>
      </c>
      <c r="R35">
        <v>2.8020531603824699</v>
      </c>
      <c r="S35">
        <v>0.171337841391109</v>
      </c>
      <c r="T35">
        <v>7.6373147962612498</v>
      </c>
      <c r="U35">
        <v>1.90932869906531</v>
      </c>
      <c r="V35">
        <v>8.4344210060063499E-2</v>
      </c>
      <c r="W35">
        <v>1.13885037017185</v>
      </c>
    </row>
    <row r="36" spans="1:23" x14ac:dyDescent="0.25">
      <c r="A36">
        <v>323315</v>
      </c>
      <c r="B36" t="s">
        <v>90</v>
      </c>
      <c r="C36" t="s">
        <v>22</v>
      </c>
      <c r="D36">
        <v>4.9300000000000004E-3</v>
      </c>
      <c r="E36">
        <v>4</v>
      </c>
      <c r="F36">
        <v>1</v>
      </c>
      <c r="H36" s="1">
        <v>44355.475266203706</v>
      </c>
      <c r="I36" t="s">
        <v>91</v>
      </c>
      <c r="J36" t="s">
        <v>147</v>
      </c>
      <c r="K36">
        <v>0.64693599999999996</v>
      </c>
      <c r="L36">
        <v>91.6833211983556</v>
      </c>
      <c r="M36">
        <v>4.2578917638318901</v>
      </c>
      <c r="N36">
        <v>8.9948363790505206E-2</v>
      </c>
      <c r="O36">
        <v>11.605368602055099</v>
      </c>
      <c r="P36">
        <v>2.9013421505137802</v>
      </c>
      <c r="Q36">
        <f>Table1[[#This Row],[calc % H2 umol/h]]/Table1[[#This Row],[PCAT_Gee-pt/g-c3n4]]</f>
        <v>588.50753560117244</v>
      </c>
      <c r="R36">
        <v>2.83127097661803</v>
      </c>
      <c r="S36">
        <v>0.16959298227203401</v>
      </c>
      <c r="T36">
        <v>7.7169512797531503</v>
      </c>
      <c r="U36">
        <v>1.92923781993828</v>
      </c>
      <c r="V36">
        <v>8.4509876142586898E-2</v>
      </c>
      <c r="W36">
        <v>1.1430061850518101</v>
      </c>
    </row>
    <row r="37" spans="1:23" x14ac:dyDescent="0.25">
      <c r="A37">
        <v>323316</v>
      </c>
      <c r="B37" t="s">
        <v>92</v>
      </c>
      <c r="C37" t="s">
        <v>22</v>
      </c>
      <c r="D37">
        <v>4.9100000000000003E-3</v>
      </c>
      <c r="E37">
        <v>4</v>
      </c>
      <c r="F37">
        <v>1</v>
      </c>
      <c r="H37" s="1">
        <v>44355.490555555552</v>
      </c>
      <c r="I37" t="s">
        <v>93</v>
      </c>
      <c r="J37" t="s">
        <v>147</v>
      </c>
      <c r="K37">
        <v>0.63303100000000001</v>
      </c>
      <c r="L37">
        <v>91.217089234500193</v>
      </c>
      <c r="M37">
        <v>4.7210338108413703</v>
      </c>
      <c r="N37">
        <v>0.110255858002499</v>
      </c>
      <c r="O37">
        <v>12.8677149623623</v>
      </c>
      <c r="P37">
        <v>3.21692874059059</v>
      </c>
      <c r="Q37">
        <f>Table1[[#This Row],[calc % H2 umol/h]]/Table1[[#This Row],[PCAT_Gee-pt/g-c3n4]]</f>
        <v>655.17896957038488</v>
      </c>
      <c r="R37">
        <v>2.8332608951759299</v>
      </c>
      <c r="S37">
        <v>0.16515249940454599</v>
      </c>
      <c r="T37">
        <v>7.7223750292595801</v>
      </c>
      <c r="U37">
        <v>1.9305937573148899</v>
      </c>
      <c r="V37">
        <v>8.3974912710554794E-2</v>
      </c>
      <c r="W37">
        <v>1.14464114677192</v>
      </c>
    </row>
    <row r="38" spans="1:23" x14ac:dyDescent="0.25">
      <c r="A38">
        <v>323317</v>
      </c>
      <c r="B38" t="s">
        <v>94</v>
      </c>
      <c r="C38" t="s">
        <v>22</v>
      </c>
      <c r="D38">
        <v>4.8799999999999998E-3</v>
      </c>
      <c r="E38">
        <v>4</v>
      </c>
      <c r="F38">
        <v>1</v>
      </c>
      <c r="H38" s="1">
        <v>44355.505844907406</v>
      </c>
      <c r="I38" t="s">
        <v>95</v>
      </c>
      <c r="J38" t="s">
        <v>147</v>
      </c>
      <c r="K38">
        <v>0.64589349999999901</v>
      </c>
      <c r="L38">
        <v>91.349373784207501</v>
      </c>
      <c r="M38">
        <v>4.57285018771596</v>
      </c>
      <c r="N38">
        <v>9.8520165169035001E-2</v>
      </c>
      <c r="O38">
        <v>12.463823632440301</v>
      </c>
      <c r="P38">
        <v>3.1159559081100698</v>
      </c>
      <c r="Q38">
        <f>Table1[[#This Row],[calc % H2 umol/h]]/Table1[[#This Row],[PCAT_Gee-pt/g-c3n4]]</f>
        <v>638.51555494058812</v>
      </c>
      <c r="R38">
        <v>2.8460115284543801</v>
      </c>
      <c r="S38">
        <v>0.172543109351808</v>
      </c>
      <c r="T38">
        <v>7.7571283314367498</v>
      </c>
      <c r="U38">
        <v>1.9392820828591799</v>
      </c>
      <c r="V38">
        <v>8.5205068408883394E-2</v>
      </c>
      <c r="W38">
        <v>1.1465594312132299</v>
      </c>
    </row>
    <row r="39" spans="1:23" x14ac:dyDescent="0.25">
      <c r="A39">
        <v>323318</v>
      </c>
      <c r="B39" t="s">
        <v>96</v>
      </c>
      <c r="C39" t="s">
        <v>22</v>
      </c>
      <c r="D39">
        <v>4.8999999999999998E-3</v>
      </c>
      <c r="E39">
        <v>4</v>
      </c>
      <c r="F39">
        <v>1</v>
      </c>
      <c r="H39" s="1">
        <v>44355.521053240744</v>
      </c>
      <c r="I39" t="s">
        <v>97</v>
      </c>
      <c r="J39" t="s">
        <v>147</v>
      </c>
      <c r="K39">
        <v>0.62743599999999999</v>
      </c>
      <c r="L39">
        <v>91.451771319880507</v>
      </c>
      <c r="M39">
        <v>4.5267786075179499</v>
      </c>
      <c r="N39">
        <v>0.101819118356774</v>
      </c>
      <c r="O39">
        <v>12.338250297105899</v>
      </c>
      <c r="P39">
        <v>3.0845625742764899</v>
      </c>
      <c r="Q39">
        <f>Table1[[#This Row],[calc % H2 umol/h]]/Table1[[#This Row],[PCAT_Gee-pt/g-c3n4]]</f>
        <v>629.50256617887555</v>
      </c>
      <c r="R39">
        <v>2.8000980262346999</v>
      </c>
      <c r="S39">
        <v>0.171403234160834</v>
      </c>
      <c r="T39">
        <v>7.6319858556235101</v>
      </c>
      <c r="U39">
        <v>1.90799646390587</v>
      </c>
      <c r="V39">
        <v>8.3796859124478304E-2</v>
      </c>
      <c r="W39">
        <v>1.13755518724232</v>
      </c>
    </row>
    <row r="40" spans="1:23" x14ac:dyDescent="0.25">
      <c r="A40">
        <v>323319</v>
      </c>
      <c r="B40" t="s">
        <v>98</v>
      </c>
      <c r="C40" t="s">
        <v>22</v>
      </c>
      <c r="D40">
        <v>5.0099999999999997E-3</v>
      </c>
      <c r="E40">
        <v>4</v>
      </c>
      <c r="F40">
        <v>1</v>
      </c>
      <c r="H40" s="1">
        <v>44355.53628472222</v>
      </c>
      <c r="I40" t="s">
        <v>99</v>
      </c>
      <c r="J40" t="s">
        <v>147</v>
      </c>
      <c r="K40">
        <v>0.63198287500000006</v>
      </c>
      <c r="L40">
        <v>91.518469195318701</v>
      </c>
      <c r="M40">
        <v>4.49508524813655</v>
      </c>
      <c r="N40">
        <v>0.100197470515221</v>
      </c>
      <c r="O40">
        <v>12.2518664390232</v>
      </c>
      <c r="P40">
        <v>3.0629666097557999</v>
      </c>
      <c r="Q40">
        <f>Table1[[#This Row],[calc % H2 umol/h]]/Table1[[#This Row],[PCAT_Gee-pt/g-c3n4]]</f>
        <v>611.37058078958091</v>
      </c>
      <c r="R40">
        <v>2.7741009630287201</v>
      </c>
      <c r="S40">
        <v>0.17246222029571501</v>
      </c>
      <c r="T40">
        <v>7.5611279010744799</v>
      </c>
      <c r="U40">
        <v>1.89028197526862</v>
      </c>
      <c r="V40">
        <v>8.34071711178241E-2</v>
      </c>
      <c r="W40">
        <v>1.1289374223981601</v>
      </c>
    </row>
    <row r="41" spans="1:23" x14ac:dyDescent="0.25">
      <c r="A41">
        <v>323320</v>
      </c>
      <c r="B41" t="s">
        <v>100</v>
      </c>
      <c r="C41" t="s">
        <v>22</v>
      </c>
      <c r="D41">
        <v>5.0899999999999999E-3</v>
      </c>
      <c r="E41">
        <v>4</v>
      </c>
      <c r="F41">
        <v>1</v>
      </c>
      <c r="H41" s="1">
        <v>44355.551539351851</v>
      </c>
      <c r="I41" t="s">
        <v>101</v>
      </c>
      <c r="J41" t="s">
        <v>147</v>
      </c>
      <c r="K41">
        <v>0.61908099999999999</v>
      </c>
      <c r="L41">
        <v>91.528859746238098</v>
      </c>
      <c r="M41">
        <v>4.4383572035718801</v>
      </c>
      <c r="N41">
        <v>0.105145409757393</v>
      </c>
      <c r="O41">
        <v>12.097247697222601</v>
      </c>
      <c r="P41">
        <v>3.0243119243056502</v>
      </c>
      <c r="Q41">
        <f>Table1[[#This Row],[calc % H2 umol/h]]/Table1[[#This Row],[PCAT_Gee-pt/g-c3n4]]</f>
        <v>594.16737216221031</v>
      </c>
      <c r="R41">
        <v>2.8085953877979102</v>
      </c>
      <c r="S41">
        <v>0.172221533332717</v>
      </c>
      <c r="T41">
        <v>7.6551463816668504</v>
      </c>
      <c r="U41">
        <v>1.9137865954167099</v>
      </c>
      <c r="V41">
        <v>8.5166361674589602E-2</v>
      </c>
      <c r="W41">
        <v>1.1390213007174601</v>
      </c>
    </row>
    <row r="42" spans="1:23" x14ac:dyDescent="0.25">
      <c r="A42">
        <v>323321</v>
      </c>
      <c r="B42" t="s">
        <v>102</v>
      </c>
      <c r="C42" t="s">
        <v>22</v>
      </c>
      <c r="D42">
        <v>5.1700000000000001E-3</v>
      </c>
      <c r="E42">
        <v>4</v>
      </c>
      <c r="F42">
        <v>1</v>
      </c>
      <c r="H42" s="1">
        <v>44355.566863425927</v>
      </c>
      <c r="I42" t="s">
        <v>103</v>
      </c>
      <c r="J42" t="s">
        <v>147</v>
      </c>
      <c r="K42">
        <v>0.62464600000000003</v>
      </c>
      <c r="L42">
        <v>91.690219545500597</v>
      </c>
      <c r="M42">
        <v>4.3310683639719203</v>
      </c>
      <c r="N42">
        <v>0.105235768193522</v>
      </c>
      <c r="O42">
        <v>11.8048197541215</v>
      </c>
      <c r="P42">
        <v>2.9512049385303798</v>
      </c>
      <c r="Q42">
        <f>Table1[[#This Row],[calc % H2 umol/h]]/Table1[[#This Row],[PCAT_Gee-pt/g-c3n4]]</f>
        <v>570.83267669833265</v>
      </c>
      <c r="R42">
        <v>2.7724904626662199</v>
      </c>
      <c r="S42">
        <v>0.16726842905412101</v>
      </c>
      <c r="T42">
        <v>7.5567382990419896</v>
      </c>
      <c r="U42">
        <v>1.8891845747604901</v>
      </c>
      <c r="V42">
        <v>8.4594206191885596E-2</v>
      </c>
      <c r="W42">
        <v>1.12162742166935</v>
      </c>
    </row>
    <row r="43" spans="1:23" x14ac:dyDescent="0.25">
      <c r="A43">
        <v>323322</v>
      </c>
      <c r="B43" t="s">
        <v>104</v>
      </c>
      <c r="C43" t="s">
        <v>22</v>
      </c>
      <c r="D43">
        <v>4.8300000000000001E-3</v>
      </c>
      <c r="E43">
        <v>4</v>
      </c>
      <c r="F43">
        <v>1</v>
      </c>
      <c r="H43" s="1">
        <v>44355.582060185188</v>
      </c>
      <c r="I43" t="s">
        <v>105</v>
      </c>
      <c r="J43" t="s">
        <v>147</v>
      </c>
      <c r="K43">
        <v>0.62743599999999999</v>
      </c>
      <c r="L43">
        <v>91.694436032578594</v>
      </c>
      <c r="M43">
        <v>4.3315951192539401</v>
      </c>
      <c r="N43">
        <v>0.102316921978107</v>
      </c>
      <c r="O43">
        <v>11.8062554855938</v>
      </c>
      <c r="P43">
        <v>2.9515638713984602</v>
      </c>
      <c r="Q43">
        <f>Table1[[#This Row],[calc % H2 umol/h]]/Table1[[#This Row],[PCAT_Gee-pt/g-c3n4]]</f>
        <v>611.08982844688614</v>
      </c>
      <c r="R43">
        <v>2.7710390594437699</v>
      </c>
      <c r="S43">
        <v>0.16660102591136</v>
      </c>
      <c r="T43">
        <v>7.5527823343719298</v>
      </c>
      <c r="U43">
        <v>1.88819558359298</v>
      </c>
      <c r="V43">
        <v>8.3021873237968405E-2</v>
      </c>
      <c r="W43">
        <v>1.1199079154856999</v>
      </c>
    </row>
    <row r="44" spans="1:23" x14ac:dyDescent="0.25">
      <c r="A44">
        <v>323323</v>
      </c>
      <c r="B44" t="s">
        <v>106</v>
      </c>
      <c r="C44" t="s">
        <v>22</v>
      </c>
      <c r="D44">
        <v>5.4299999999999999E-3</v>
      </c>
      <c r="E44">
        <v>4</v>
      </c>
      <c r="F44">
        <v>1</v>
      </c>
      <c r="H44" s="1">
        <v>44355.597337962965</v>
      </c>
      <c r="I44" t="s">
        <v>107</v>
      </c>
      <c r="J44" t="s">
        <v>147</v>
      </c>
      <c r="K44">
        <v>0.61627600000000005</v>
      </c>
      <c r="L44">
        <v>91.534901276172505</v>
      </c>
      <c r="M44">
        <v>4.5002520912742296</v>
      </c>
      <c r="N44">
        <v>0.10076388751213999</v>
      </c>
      <c r="O44">
        <v>12.2659492580443</v>
      </c>
      <c r="P44">
        <v>3.06648731451109</v>
      </c>
      <c r="Q44">
        <f>Table1[[#This Row],[calc % H2 umol/h]]/Table1[[#This Row],[PCAT_Gee-pt/g-c3n4]]</f>
        <v>564.73062882340514</v>
      </c>
      <c r="R44">
        <v>2.7621007965065298</v>
      </c>
      <c r="S44">
        <v>0.17316041691617401</v>
      </c>
      <c r="T44">
        <v>7.5284200814537297</v>
      </c>
      <c r="U44">
        <v>1.88210502036343</v>
      </c>
      <c r="V44">
        <v>8.2899641136378002E-2</v>
      </c>
      <c r="W44">
        <v>1.11984619491034</v>
      </c>
    </row>
    <row r="45" spans="1:23" hidden="1" x14ac:dyDescent="0.25">
      <c r="A45">
        <v>323324</v>
      </c>
      <c r="B45" t="s">
        <v>108</v>
      </c>
      <c r="C45" t="s">
        <v>22</v>
      </c>
      <c r="D45">
        <v>4.8599999999999997E-3</v>
      </c>
      <c r="E45">
        <v>4</v>
      </c>
      <c r="G45">
        <v>1</v>
      </c>
      <c r="H45" s="1">
        <v>44355.612546296295</v>
      </c>
      <c r="I45" t="s">
        <v>109</v>
      </c>
      <c r="K45">
        <v>0.60513099999999997</v>
      </c>
      <c r="L45">
        <v>93.155213793559994</v>
      </c>
      <c r="M45">
        <v>2.81625974718825</v>
      </c>
      <c r="N45">
        <v>6.1908086645375997E-2</v>
      </c>
      <c r="O45">
        <v>7.6760364654822899</v>
      </c>
      <c r="P45">
        <v>1.91900911637057</v>
      </c>
      <c r="Q45">
        <f>Table1[[#This Row],[calc % H2 umol/h]]/Table1[[#This Row],[PCAT_Gee-pt/g-c3n4]]</f>
        <v>394.85784287460291</v>
      </c>
      <c r="R45">
        <v>2.8092193237285001</v>
      </c>
      <c r="S45">
        <v>0.16824126570875</v>
      </c>
      <c r="T45">
        <v>7.6568469900571596</v>
      </c>
      <c r="U45">
        <v>1.9142117475142899</v>
      </c>
      <c r="V45">
        <v>8.2302882781118802E-2</v>
      </c>
      <c r="W45">
        <v>1.1370042527421</v>
      </c>
    </row>
    <row r="46" spans="1:23" hidden="1" x14ac:dyDescent="0.25">
      <c r="A46">
        <v>323325</v>
      </c>
      <c r="B46" t="s">
        <v>110</v>
      </c>
      <c r="C46" t="s">
        <v>22</v>
      </c>
      <c r="D46">
        <v>4.7999999999999996E-3</v>
      </c>
      <c r="E46">
        <v>4</v>
      </c>
      <c r="G46">
        <v>1</v>
      </c>
      <c r="H46" s="1">
        <v>44355.627905092595</v>
      </c>
      <c r="I46" t="s">
        <v>111</v>
      </c>
      <c r="K46">
        <v>0.60966474999999998</v>
      </c>
      <c r="L46">
        <v>93.247018249809202</v>
      </c>
      <c r="M46">
        <v>2.6888528389717599</v>
      </c>
      <c r="N46">
        <v>5.97184428156564E-2</v>
      </c>
      <c r="O46">
        <v>7.3287744366866496</v>
      </c>
      <c r="P46">
        <v>1.83219360917166</v>
      </c>
      <c r="Q46">
        <f>Table1[[#This Row],[calc % H2 umol/h]]/Table1[[#This Row],[PCAT_Gee-pt/g-c3n4]]</f>
        <v>381.70700191076253</v>
      </c>
      <c r="R46">
        <v>2.8353813452955601</v>
      </c>
      <c r="S46">
        <v>0.17126923947470299</v>
      </c>
      <c r="T46">
        <v>7.7281545573935997</v>
      </c>
      <c r="U46">
        <v>1.9320386393483999</v>
      </c>
      <c r="V46">
        <v>8.3019069910880497E-2</v>
      </c>
      <c r="W46">
        <v>1.14572849601253</v>
      </c>
    </row>
    <row r="47" spans="1:23" x14ac:dyDescent="0.25">
      <c r="A47">
        <v>323326</v>
      </c>
      <c r="B47" t="s">
        <v>112</v>
      </c>
      <c r="C47" t="s">
        <v>22</v>
      </c>
      <c r="D47">
        <v>4.64E-3</v>
      </c>
      <c r="E47">
        <v>4</v>
      </c>
      <c r="F47">
        <v>1</v>
      </c>
      <c r="H47" s="1">
        <v>44355.644016203703</v>
      </c>
      <c r="I47" t="s">
        <v>113</v>
      </c>
      <c r="J47" t="s">
        <v>148</v>
      </c>
      <c r="K47">
        <v>0.61627600000000005</v>
      </c>
      <c r="L47">
        <v>91.528111856634894</v>
      </c>
      <c r="M47">
        <v>4.4102767915062699</v>
      </c>
      <c r="N47">
        <v>0.123929846315491</v>
      </c>
      <c r="O47">
        <v>12.020711338246199</v>
      </c>
      <c r="P47">
        <v>3.0051778345615698</v>
      </c>
      <c r="Q47">
        <f>Table1[[#This Row],[calc % H2 umol/h]]/Table1[[#This Row],[PCAT_Gee-pt/g-c3n4]]</f>
        <v>647.66763675895902</v>
      </c>
      <c r="R47">
        <v>2.8291570898766598</v>
      </c>
      <c r="S47">
        <v>0.166255000982273</v>
      </c>
      <c r="T47">
        <v>7.7111896408536102</v>
      </c>
      <c r="U47">
        <v>1.9277974102133999</v>
      </c>
      <c r="V47">
        <v>8.5966073542076596E-2</v>
      </c>
      <c r="W47">
        <v>1.14648818844001</v>
      </c>
    </row>
    <row r="48" spans="1:23" x14ac:dyDescent="0.25">
      <c r="A48">
        <v>323327</v>
      </c>
      <c r="B48" t="s">
        <v>114</v>
      </c>
      <c r="C48" t="s">
        <v>22</v>
      </c>
      <c r="D48">
        <v>4.9100000000000003E-3</v>
      </c>
      <c r="E48">
        <v>4</v>
      </c>
      <c r="F48">
        <v>1</v>
      </c>
      <c r="H48" s="1">
        <v>44355.65929398148</v>
      </c>
      <c r="I48" t="s">
        <v>115</v>
      </c>
      <c r="J48" t="s">
        <v>148</v>
      </c>
      <c r="K48">
        <v>0.62743599999999999</v>
      </c>
      <c r="L48">
        <v>91.489735490793294</v>
      </c>
      <c r="M48">
        <v>4.4436857298044199</v>
      </c>
      <c r="N48">
        <v>0.116125157905515</v>
      </c>
      <c r="O48">
        <v>12.1117712019203</v>
      </c>
      <c r="P48">
        <v>3.0279428004800799</v>
      </c>
      <c r="Q48">
        <f>Table1[[#This Row],[calc % H2 umol/h]]/Table1[[#This Row],[PCAT_Gee-pt/g-c3n4]]</f>
        <v>616.6889614012382</v>
      </c>
      <c r="R48">
        <v>2.8322158183599302</v>
      </c>
      <c r="S48">
        <v>0.16534735114308899</v>
      </c>
      <c r="T48">
        <v>7.7195265534551698</v>
      </c>
      <c r="U48">
        <v>1.92988163836379</v>
      </c>
      <c r="V48">
        <v>8.4947666509380002E-2</v>
      </c>
      <c r="W48">
        <v>1.14941529453286</v>
      </c>
    </row>
    <row r="49" spans="1:23" x14ac:dyDescent="0.25">
      <c r="A49">
        <v>323328</v>
      </c>
      <c r="B49" t="s">
        <v>116</v>
      </c>
      <c r="C49" t="s">
        <v>22</v>
      </c>
      <c r="D49">
        <v>4.7699999999999999E-3</v>
      </c>
      <c r="E49">
        <v>4</v>
      </c>
      <c r="F49">
        <v>1</v>
      </c>
      <c r="H49" s="1">
        <v>44355.674791666665</v>
      </c>
      <c r="I49" t="s">
        <v>117</v>
      </c>
      <c r="J49" t="s">
        <v>148</v>
      </c>
      <c r="K49">
        <v>0.63303100000000001</v>
      </c>
      <c r="L49">
        <v>91.408478213823997</v>
      </c>
      <c r="M49">
        <v>4.4644425275700099</v>
      </c>
      <c r="N49">
        <v>0.100212805595157</v>
      </c>
      <c r="O49">
        <v>12.1683462166058</v>
      </c>
      <c r="P49">
        <v>3.0420865541514499</v>
      </c>
      <c r="Q49">
        <f>Table1[[#This Row],[calc % H2 umol/h]]/Table1[[#This Row],[PCAT_Gee-pt/g-c3n4]]</f>
        <v>637.75399458101674</v>
      </c>
      <c r="R49">
        <v>2.8734973586608499</v>
      </c>
      <c r="S49">
        <v>0.170084152205907</v>
      </c>
      <c r="T49">
        <v>7.8320440898853398</v>
      </c>
      <c r="U49">
        <v>1.9580110224713301</v>
      </c>
      <c r="V49">
        <v>8.6869184012273004E-2</v>
      </c>
      <c r="W49">
        <v>1.1667127159328099</v>
      </c>
    </row>
    <row r="50" spans="1:23" x14ac:dyDescent="0.25">
      <c r="A50">
        <v>323329</v>
      </c>
      <c r="B50" t="s">
        <v>118</v>
      </c>
      <c r="C50" t="s">
        <v>22</v>
      </c>
      <c r="D50">
        <v>5.0000000000000001E-3</v>
      </c>
      <c r="E50">
        <v>4</v>
      </c>
      <c r="F50">
        <v>1</v>
      </c>
      <c r="H50" s="1">
        <v>44355.694305555553</v>
      </c>
      <c r="I50" t="s">
        <v>119</v>
      </c>
      <c r="J50" t="s">
        <v>148</v>
      </c>
      <c r="K50">
        <v>0.63859600000000005</v>
      </c>
      <c r="L50">
        <v>91.548648419955995</v>
      </c>
      <c r="M50">
        <v>4.3363774151964698</v>
      </c>
      <c r="N50">
        <v>8.5848986624273801E-2</v>
      </c>
      <c r="O50">
        <v>11.8192901774684</v>
      </c>
      <c r="P50">
        <v>2.9548225443671199</v>
      </c>
      <c r="Q50">
        <f>Table1[[#This Row],[calc % H2 umol/h]]/Table1[[#This Row],[PCAT_Gee-pt/g-c3n4]]</f>
        <v>590.96450887342394</v>
      </c>
      <c r="R50">
        <v>2.8597316409576798</v>
      </c>
      <c r="S50">
        <v>0.170108703490056</v>
      </c>
      <c r="T50">
        <v>7.7945240595797003</v>
      </c>
      <c r="U50">
        <v>1.94863101489492</v>
      </c>
      <c r="V50">
        <v>8.6233199405640198E-2</v>
      </c>
      <c r="W50">
        <v>1.16900932448413</v>
      </c>
    </row>
    <row r="51" spans="1:23" x14ac:dyDescent="0.25">
      <c r="A51">
        <v>323330</v>
      </c>
      <c r="B51" t="s">
        <v>120</v>
      </c>
      <c r="C51" t="s">
        <v>22</v>
      </c>
      <c r="D51">
        <v>4.8799999999999998E-3</v>
      </c>
      <c r="E51">
        <v>4</v>
      </c>
      <c r="F51">
        <v>1</v>
      </c>
      <c r="H51" s="1">
        <v>44355.709675925929</v>
      </c>
      <c r="I51" t="s">
        <v>121</v>
      </c>
      <c r="J51" t="s">
        <v>148</v>
      </c>
      <c r="K51">
        <v>0.666466</v>
      </c>
      <c r="L51">
        <v>91.452770141098298</v>
      </c>
      <c r="M51">
        <v>4.2320577370106198</v>
      </c>
      <c r="N51">
        <v>0.100385923875183</v>
      </c>
      <c r="O51">
        <v>11.5349550217281</v>
      </c>
      <c r="P51">
        <v>2.8837387554320402</v>
      </c>
      <c r="Q51">
        <f>Table1[[#This Row],[calc % H2 umol/h]]/Table1[[#This Row],[PCAT_Gee-pt/g-c3n4]]</f>
        <v>590.93007283443444</v>
      </c>
      <c r="R51">
        <v>3.0169799088479698</v>
      </c>
      <c r="S51">
        <v>0.159576895264187</v>
      </c>
      <c r="T51">
        <v>8.2231221104750301</v>
      </c>
      <c r="U51">
        <v>2.05578052761875</v>
      </c>
      <c r="V51">
        <v>8.8263801732462802E-2</v>
      </c>
      <c r="W51">
        <v>1.2099284113105899</v>
      </c>
    </row>
    <row r="52" spans="1:23" x14ac:dyDescent="0.25">
      <c r="A52">
        <v>323331</v>
      </c>
      <c r="B52" t="s">
        <v>122</v>
      </c>
      <c r="C52" t="s">
        <v>22</v>
      </c>
      <c r="D52">
        <v>4.9500000000000004E-3</v>
      </c>
      <c r="E52">
        <v>4</v>
      </c>
      <c r="F52">
        <v>1</v>
      </c>
      <c r="H52" s="1">
        <v>44355.724953703706</v>
      </c>
      <c r="I52" t="s">
        <v>123</v>
      </c>
      <c r="J52" t="s">
        <v>148</v>
      </c>
      <c r="K52">
        <v>0.666466</v>
      </c>
      <c r="L52">
        <v>91.210758949884493</v>
      </c>
      <c r="M52">
        <v>4.4840580916196302</v>
      </c>
      <c r="N52">
        <v>9.9771893658970295E-2</v>
      </c>
      <c r="O52">
        <v>12.2218106689121</v>
      </c>
      <c r="P52">
        <v>3.0554526672280402</v>
      </c>
      <c r="Q52">
        <f>Table1[[#This Row],[calc % H2 umol/h]]/Table1[[#This Row],[PCAT_Gee-pt/g-c3n4]]</f>
        <v>617.26316509657374</v>
      </c>
      <c r="R52">
        <v>3.00978444984933</v>
      </c>
      <c r="S52">
        <v>0.16425413612368001</v>
      </c>
      <c r="T52">
        <v>8.2035100680437196</v>
      </c>
      <c r="U52">
        <v>2.0508775170109299</v>
      </c>
      <c r="V52">
        <v>9.0136211389465398E-2</v>
      </c>
      <c r="W52">
        <v>1.20526229725701</v>
      </c>
    </row>
    <row r="53" spans="1:23" x14ac:dyDescent="0.25">
      <c r="A53">
        <v>323332</v>
      </c>
      <c r="B53" t="s">
        <v>124</v>
      </c>
      <c r="C53" t="s">
        <v>22</v>
      </c>
      <c r="D53">
        <v>4.8500000000000001E-3</v>
      </c>
      <c r="E53">
        <v>4</v>
      </c>
      <c r="F53">
        <v>1</v>
      </c>
      <c r="H53" s="1">
        <v>44355.740219907406</v>
      </c>
      <c r="I53" t="s">
        <v>125</v>
      </c>
      <c r="J53" t="s">
        <v>148</v>
      </c>
      <c r="K53">
        <v>0.65532100000000004</v>
      </c>
      <c r="L53">
        <v>91.074048710156404</v>
      </c>
      <c r="M53">
        <v>4.6297931657706499</v>
      </c>
      <c r="N53">
        <v>0.102893015901645</v>
      </c>
      <c r="O53">
        <v>12.6190281999299</v>
      </c>
      <c r="P53">
        <v>3.1547570499824902</v>
      </c>
      <c r="Q53">
        <f>Table1[[#This Row],[calc % H2 umol/h]]/Table1[[#This Row],[PCAT_Gee-pt/g-c3n4]]</f>
        <v>650.46537113041029</v>
      </c>
      <c r="R53">
        <v>3.01142206081796</v>
      </c>
      <c r="S53">
        <v>0.16503730456031801</v>
      </c>
      <c r="T53">
        <v>8.2079735631186992</v>
      </c>
      <c r="U53">
        <v>2.0519933907796699</v>
      </c>
      <c r="V53">
        <v>8.7275860267578206E-2</v>
      </c>
      <c r="W53">
        <v>1.19746020298731</v>
      </c>
    </row>
    <row r="54" spans="1:23" x14ac:dyDescent="0.25">
      <c r="A54">
        <v>323333</v>
      </c>
      <c r="B54" t="s">
        <v>126</v>
      </c>
      <c r="C54" t="s">
        <v>22</v>
      </c>
      <c r="D54">
        <v>4.64E-3</v>
      </c>
      <c r="E54">
        <v>4</v>
      </c>
      <c r="F54">
        <v>1</v>
      </c>
      <c r="H54" s="1">
        <v>44355.755543981482</v>
      </c>
      <c r="I54" t="s">
        <v>127</v>
      </c>
      <c r="J54" t="s">
        <v>148</v>
      </c>
      <c r="K54">
        <v>0.67204600000000003</v>
      </c>
      <c r="L54">
        <v>91.073312797705199</v>
      </c>
      <c r="M54">
        <v>4.6130300712041903</v>
      </c>
      <c r="N54">
        <v>9.9150848453399998E-2</v>
      </c>
      <c r="O54">
        <v>12.573338477845599</v>
      </c>
      <c r="P54">
        <v>3.1433346194613998</v>
      </c>
      <c r="Q54">
        <f>Table1[[#This Row],[calc % H2 umol/h]]/Table1[[#This Row],[PCAT_Gee-pt/g-c3n4]]</f>
        <v>677.44280591840516</v>
      </c>
      <c r="R54">
        <v>3.0178693034594102</v>
      </c>
      <c r="S54">
        <v>0.162507436803698</v>
      </c>
      <c r="T54">
        <v>8.2255462567123896</v>
      </c>
      <c r="U54">
        <v>2.0563865641780898</v>
      </c>
      <c r="V54">
        <v>8.8496619226873297E-2</v>
      </c>
      <c r="W54">
        <v>1.20729120840423</v>
      </c>
    </row>
    <row r="55" spans="1:23" x14ac:dyDescent="0.25">
      <c r="A55">
        <v>323334</v>
      </c>
      <c r="B55" t="s">
        <v>128</v>
      </c>
      <c r="C55" t="s">
        <v>22</v>
      </c>
      <c r="D55">
        <v>4.8799999999999998E-3</v>
      </c>
      <c r="E55">
        <v>4</v>
      </c>
      <c r="F55">
        <v>1</v>
      </c>
      <c r="H55" s="1">
        <v>44355.770775462966</v>
      </c>
      <c r="I55" t="s">
        <v>129</v>
      </c>
      <c r="J55" t="s">
        <v>148</v>
      </c>
      <c r="K55">
        <v>0.65532100000000004</v>
      </c>
      <c r="L55">
        <v>91.280823720971696</v>
      </c>
      <c r="M55">
        <v>4.5068725910304996</v>
      </c>
      <c r="N55">
        <v>9.9857424762640604E-2</v>
      </c>
      <c r="O55">
        <v>12.2839941836232</v>
      </c>
      <c r="P55">
        <v>3.0709985459058098</v>
      </c>
      <c r="Q55">
        <f>Table1[[#This Row],[calc % H2 umol/h]]/Table1[[#This Row],[PCAT_Gee-pt/g-c3n4]]</f>
        <v>629.30298071840366</v>
      </c>
      <c r="R55">
        <v>2.9413671799275001</v>
      </c>
      <c r="S55">
        <v>0.16405476800316801</v>
      </c>
      <c r="T55">
        <v>8.01703101215654</v>
      </c>
      <c r="U55">
        <v>2.0042577530391301</v>
      </c>
      <c r="V55">
        <v>8.7814382406102495E-2</v>
      </c>
      <c r="W55">
        <v>1.1831221256641</v>
      </c>
    </row>
    <row r="56" spans="1:23" x14ac:dyDescent="0.25">
      <c r="A56">
        <v>323335</v>
      </c>
      <c r="B56" t="s">
        <v>130</v>
      </c>
      <c r="C56" t="s">
        <v>22</v>
      </c>
      <c r="D56">
        <v>4.8900000000000002E-3</v>
      </c>
      <c r="E56">
        <v>4</v>
      </c>
      <c r="F56">
        <v>1</v>
      </c>
      <c r="H56" s="1">
        <v>44355.785995370374</v>
      </c>
      <c r="I56" t="s">
        <v>131</v>
      </c>
      <c r="J56" t="s">
        <v>148</v>
      </c>
      <c r="K56">
        <v>0.66088599999999997</v>
      </c>
      <c r="L56">
        <v>91.312005251809396</v>
      </c>
      <c r="M56">
        <v>4.3856920944692499</v>
      </c>
      <c r="N56">
        <v>9.1325547911521504E-2</v>
      </c>
      <c r="O56">
        <v>11.953702948435099</v>
      </c>
      <c r="P56">
        <v>2.9884257371087801</v>
      </c>
      <c r="Q56">
        <f>Table1[[#This Row],[calc % H2 umol/h]]/Table1[[#This Row],[PCAT_Gee-pt/g-c3n4]]</f>
        <v>611.1300075887076</v>
      </c>
      <c r="R56">
        <v>3.0094207140500999</v>
      </c>
      <c r="S56">
        <v>0.16773619156059899</v>
      </c>
      <c r="T56">
        <v>8.2025186647253605</v>
      </c>
      <c r="U56">
        <v>2.0506296661813401</v>
      </c>
      <c r="V56">
        <v>8.7858539102762603E-2</v>
      </c>
      <c r="W56">
        <v>1.2050234005684499</v>
      </c>
    </row>
    <row r="57" spans="1:23" x14ac:dyDescent="0.25">
      <c r="A57">
        <v>323336</v>
      </c>
      <c r="B57" t="s">
        <v>132</v>
      </c>
      <c r="C57" t="s">
        <v>22</v>
      </c>
      <c r="D57">
        <v>4.96E-3</v>
      </c>
      <c r="E57">
        <v>4</v>
      </c>
      <c r="F57">
        <v>1</v>
      </c>
      <c r="H57" s="1">
        <v>44355.801388888889</v>
      </c>
      <c r="I57" t="s">
        <v>133</v>
      </c>
      <c r="J57" t="s">
        <v>148</v>
      </c>
      <c r="K57">
        <v>0.65532100000000004</v>
      </c>
      <c r="L57">
        <v>91.328759195544393</v>
      </c>
      <c r="M57">
        <v>4.4053479859958502</v>
      </c>
      <c r="N57">
        <v>9.9652279900064894E-2</v>
      </c>
      <c r="O57">
        <v>12.007277317869701</v>
      </c>
      <c r="P57">
        <v>3.0018193294674398</v>
      </c>
      <c r="Q57">
        <f>Table1[[#This Row],[calc % H2 umol/h]]/Table1[[#This Row],[PCAT_Gee-pt/g-c3n4]]</f>
        <v>605.20550997327416</v>
      </c>
      <c r="R57">
        <v>2.9848296231071698</v>
      </c>
      <c r="S57">
        <v>0.16465008693574501</v>
      </c>
      <c r="T57">
        <v>8.1354928475959607</v>
      </c>
      <c r="U57">
        <v>2.0338732118989902</v>
      </c>
      <c r="V57">
        <v>8.7878053737081394E-2</v>
      </c>
      <c r="W57">
        <v>1.19318514161544</v>
      </c>
    </row>
    <row r="58" spans="1:23" x14ac:dyDescent="0.25">
      <c r="A58">
        <v>323337</v>
      </c>
      <c r="B58" t="s">
        <v>134</v>
      </c>
      <c r="C58" t="s">
        <v>22</v>
      </c>
      <c r="D58">
        <v>4.7400000000000003E-3</v>
      </c>
      <c r="E58">
        <v>4</v>
      </c>
      <c r="F58">
        <v>1</v>
      </c>
      <c r="H58" s="1">
        <v>44355.816608796296</v>
      </c>
      <c r="I58" t="s">
        <v>135</v>
      </c>
      <c r="J58" t="s">
        <v>148</v>
      </c>
      <c r="K58">
        <v>0.66088599999999997</v>
      </c>
      <c r="L58">
        <v>91.361996056270897</v>
      </c>
      <c r="M58">
        <v>4.3745197192159297</v>
      </c>
      <c r="N58">
        <v>9.52283894173728E-2</v>
      </c>
      <c r="O58">
        <v>11.9232513681304</v>
      </c>
      <c r="P58">
        <v>2.9808128420325999</v>
      </c>
      <c r="Q58">
        <f>Table1[[#This Row],[calc % H2 umol/h]]/Table1[[#This Row],[PCAT_Gee-pt/g-c3n4]]</f>
        <v>628.86346878324889</v>
      </c>
      <c r="R58">
        <v>2.9829628529806902</v>
      </c>
      <c r="S58">
        <v>0.165755604812653</v>
      </c>
      <c r="T58">
        <v>8.1304047531551706</v>
      </c>
      <c r="U58">
        <v>2.03260118828879</v>
      </c>
      <c r="V58">
        <v>8.9000633591562295E-2</v>
      </c>
      <c r="W58">
        <v>1.1915207379408399</v>
      </c>
    </row>
    <row r="59" spans="1:23" x14ac:dyDescent="0.25">
      <c r="A59">
        <v>323338</v>
      </c>
      <c r="B59" t="s">
        <v>136</v>
      </c>
      <c r="C59" t="s">
        <v>22</v>
      </c>
      <c r="D59">
        <v>4.8799999999999998E-3</v>
      </c>
      <c r="E59">
        <v>4</v>
      </c>
      <c r="F59">
        <v>1</v>
      </c>
      <c r="H59" s="1">
        <v>44355.831828703704</v>
      </c>
      <c r="I59" t="s">
        <v>137</v>
      </c>
      <c r="J59" t="s">
        <v>148</v>
      </c>
      <c r="K59">
        <v>0.66369100000000003</v>
      </c>
      <c r="L59">
        <v>91.3626805390371</v>
      </c>
      <c r="M59">
        <v>4.3957024628075301</v>
      </c>
      <c r="N59">
        <v>8.8073918537908302E-2</v>
      </c>
      <c r="O59">
        <v>11.980987346642401</v>
      </c>
      <c r="P59">
        <v>2.99524683666061</v>
      </c>
      <c r="Q59">
        <f>Table1[[#This Row],[calc % H2 umol/h]]/Table1[[#This Row],[PCAT_Gee-pt/g-c3n4]]</f>
        <v>613.78008947963326</v>
      </c>
      <c r="R59">
        <v>2.9656804456964698</v>
      </c>
      <c r="S59">
        <v>0.170858792540413</v>
      </c>
      <c r="T59">
        <v>8.08329958515443</v>
      </c>
      <c r="U59">
        <v>2.0208248962886</v>
      </c>
      <c r="V59">
        <v>8.8022903112794898E-2</v>
      </c>
      <c r="W59">
        <v>1.18791364934606</v>
      </c>
    </row>
    <row r="60" spans="1:23" hidden="1" x14ac:dyDescent="0.25">
      <c r="A60">
        <v>323339</v>
      </c>
      <c r="B60" t="s">
        <v>138</v>
      </c>
      <c r="C60" t="s">
        <v>22</v>
      </c>
      <c r="D60">
        <v>5.0699999999999999E-3</v>
      </c>
      <c r="E60">
        <v>4</v>
      </c>
      <c r="G60">
        <v>1</v>
      </c>
      <c r="H60" s="1">
        <v>44355.847141203703</v>
      </c>
      <c r="I60" t="s">
        <v>139</v>
      </c>
      <c r="K60">
        <v>0.64693599999999996</v>
      </c>
      <c r="L60">
        <v>92.852569183614506</v>
      </c>
      <c r="M60">
        <v>2.8534073097385</v>
      </c>
      <c r="N60">
        <v>5.7418692461133201E-2</v>
      </c>
      <c r="O60">
        <v>7.77728637505622</v>
      </c>
      <c r="P60">
        <v>1.9443215937640499</v>
      </c>
      <c r="Q60">
        <f>Table1[[#This Row],[calc % H2 umol/h]]/Table1[[#This Row],[PCAT_Gee-pt/g-c3n4]]</f>
        <v>383.49538338541419</v>
      </c>
      <c r="R60">
        <v>3.0011043439670599</v>
      </c>
      <c r="S60">
        <v>0.16538249844081401</v>
      </c>
      <c r="T60">
        <v>8.1798514515602392</v>
      </c>
      <c r="U60">
        <v>2.0449628628900598</v>
      </c>
      <c r="V60">
        <v>9.1179393960644395E-2</v>
      </c>
      <c r="W60">
        <v>1.2017397687192599</v>
      </c>
    </row>
    <row r="61" spans="1:23" hidden="1" x14ac:dyDescent="0.25">
      <c r="A61">
        <v>323340</v>
      </c>
      <c r="B61" t="s">
        <v>140</v>
      </c>
      <c r="C61" t="s">
        <v>22</v>
      </c>
      <c r="D61">
        <v>5.1200000000000004E-3</v>
      </c>
      <c r="E61">
        <v>4</v>
      </c>
      <c r="G61">
        <v>1</v>
      </c>
      <c r="H61" s="1">
        <v>44355.862500000003</v>
      </c>
      <c r="I61" t="s">
        <v>141</v>
      </c>
      <c r="K61">
        <v>0.63859600000000005</v>
      </c>
      <c r="L61">
        <v>92.860941697104494</v>
      </c>
      <c r="M61">
        <v>2.79688001687924</v>
      </c>
      <c r="N61">
        <v>5.3518571519258103E-2</v>
      </c>
      <c r="O61">
        <v>7.6232148048766897</v>
      </c>
      <c r="P61">
        <v>1.90580370121917</v>
      </c>
      <c r="Q61">
        <f>Table1[[#This Row],[calc % H2 umol/h]]/Table1[[#This Row],[PCAT_Gee-pt/g-c3n4]]</f>
        <v>372.22728539436912</v>
      </c>
      <c r="R61">
        <v>3.0424726953881001</v>
      </c>
      <c r="S61">
        <v>0.17290189518167301</v>
      </c>
      <c r="T61">
        <v>8.2926056015784795</v>
      </c>
      <c r="U61">
        <v>2.0731514003946199</v>
      </c>
      <c r="V61">
        <v>8.7940153671153903E-2</v>
      </c>
      <c r="W61">
        <v>1.2117654369569599</v>
      </c>
    </row>
    <row r="62" spans="1:23" x14ac:dyDescent="0.25">
      <c r="A62" t="s">
        <v>143</v>
      </c>
      <c r="D62">
        <f>SUBTOTAL(101,Table1[PCAT_Gee-pt/g-c3n4])</f>
        <v>4.9051923076923066E-3</v>
      </c>
      <c r="Q62">
        <f>SUBTOTAL(107,Table1[h2 umol/hg])</f>
        <v>26.606508720308863</v>
      </c>
      <c r="W62">
        <f>SUBTOTAL(109,Table1[calc % CO2 Avg])</f>
        <v>65.022002426667157</v>
      </c>
    </row>
    <row r="63" spans="1:23" ht="15.75" thickBot="1" x14ac:dyDescent="0.3"/>
    <row r="64" spans="1:23" ht="15.75" thickTop="1" x14ac:dyDescent="0.25">
      <c r="O64" s="2">
        <f>SUBTOTAL(101,Table1[h2 umol/hg])</f>
        <v>620.97186148281992</v>
      </c>
      <c r="P64" s="2">
        <f>SUBTOTAL(107,Table1[h2 umol/hg])</f>
        <v>26.606508720308863</v>
      </c>
    </row>
    <row r="65" spans="15:16" x14ac:dyDescent="0.25">
      <c r="O65">
        <f>((P64*2)/O64)*100</f>
        <v>8.5693121929148699</v>
      </c>
    </row>
    <row r="68" spans="15:16" x14ac:dyDescent="0.25">
      <c r="O68" t="s">
        <v>144</v>
      </c>
      <c r="P68" t="s">
        <v>149</v>
      </c>
    </row>
    <row r="69" spans="15:16" x14ac:dyDescent="0.25">
      <c r="O69" t="s">
        <v>145</v>
      </c>
      <c r="P69">
        <v>7.57</v>
      </c>
    </row>
    <row r="70" spans="15:16" x14ac:dyDescent="0.25">
      <c r="O70" t="s">
        <v>146</v>
      </c>
      <c r="P70">
        <v>7.44</v>
      </c>
    </row>
    <row r="71" spans="15:16" x14ac:dyDescent="0.25">
      <c r="O71" t="s">
        <v>147</v>
      </c>
      <c r="P71">
        <v>9.5399999999999991</v>
      </c>
    </row>
    <row r="72" spans="15:16" x14ac:dyDescent="0.25">
      <c r="O72" t="s">
        <v>148</v>
      </c>
      <c r="P72">
        <v>7.89</v>
      </c>
    </row>
    <row r="73" spans="15:16" x14ac:dyDescent="0.25">
      <c r="O73" t="s">
        <v>150</v>
      </c>
      <c r="P73">
        <v>8.57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9368-A9A8-409C-98E5-4BF4DEB2F0D9}">
  <sheetPr codeName="Sheet3"/>
  <dimension ref="A1:U65"/>
  <sheetViews>
    <sheetView topLeftCell="A35" workbookViewId="0">
      <selection activeCell="F73" sqref="F73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20.42578125" customWidth="1"/>
    <col min="7" max="7" width="16.5703125" customWidth="1"/>
    <col min="8" max="8" width="15.5703125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5" width="18.140625" customWidth="1"/>
    <col min="16" max="16" width="15" customWidth="1"/>
    <col min="17" max="17" width="16" customWidth="1"/>
    <col min="18" max="18" width="16.28515625" customWidth="1"/>
    <col min="19" max="19" width="18.28515625" customWidth="1"/>
    <col min="20" max="20" width="14.5703125" customWidth="1"/>
    <col min="21" max="21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276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324010</v>
      </c>
      <c r="B2" t="s">
        <v>275</v>
      </c>
      <c r="C2" t="s">
        <v>22</v>
      </c>
      <c r="D2">
        <v>5.0099999999999997E-3</v>
      </c>
      <c r="E2">
        <v>4</v>
      </c>
      <c r="F2">
        <v>1</v>
      </c>
      <c r="G2" s="1">
        <v>44391.988645833335</v>
      </c>
      <c r="H2" t="s">
        <v>23</v>
      </c>
      <c r="I2">
        <v>0.69436600000000004</v>
      </c>
      <c r="J2">
        <v>91.191706581004794</v>
      </c>
      <c r="K2">
        <v>4.4686376060735098</v>
      </c>
      <c r="L2">
        <v>5.9206711067825601E-2</v>
      </c>
      <c r="M2">
        <v>12.1797803805178</v>
      </c>
      <c r="N2">
        <v>3.0449450951294699</v>
      </c>
      <c r="O2">
        <f>Table13[[#This Row],[calc % H2 umol/h]]/Table13[[#This Row],[PCAT_Gee-pt/g-c3n4]]</f>
        <v>607.77347208173057</v>
      </c>
      <c r="P2">
        <v>2.59213862668933</v>
      </c>
      <c r="Q2">
        <v>0.17625227328392301</v>
      </c>
      <c r="R2">
        <v>7.0651688438603601</v>
      </c>
      <c r="S2">
        <v>1.76629221096509</v>
      </c>
      <c r="T2">
        <v>0.137352896863942</v>
      </c>
      <c r="U2">
        <v>1.61016428936842</v>
      </c>
    </row>
    <row r="3" spans="1:21" x14ac:dyDescent="0.25">
      <c r="A3">
        <v>324011</v>
      </c>
      <c r="B3" t="s">
        <v>274</v>
      </c>
      <c r="C3" t="s">
        <v>22</v>
      </c>
      <c r="D3">
        <v>4.7299999999999998E-3</v>
      </c>
      <c r="E3">
        <v>4</v>
      </c>
      <c r="F3">
        <v>1</v>
      </c>
      <c r="G3" s="1">
        <v>44392.004259259258</v>
      </c>
      <c r="H3" t="s">
        <v>25</v>
      </c>
      <c r="I3">
        <v>0.68949474999999905</v>
      </c>
      <c r="J3">
        <v>90.875134634640503</v>
      </c>
      <c r="K3">
        <v>4.7933243969585897</v>
      </c>
      <c r="L3">
        <v>4.70273408937254E-2</v>
      </c>
      <c r="M3">
        <v>13.064751182370401</v>
      </c>
      <c r="N3">
        <v>3.26618779559261</v>
      </c>
      <c r="O3">
        <f>Table13[[#This Row],[calc % H2 umol/h]]/Table13[[#This Row],[PCAT_Gee-pt/g-c3n4]]</f>
        <v>690.52596101323684</v>
      </c>
      <c r="P3">
        <v>2.7325600065375601</v>
      </c>
      <c r="Q3">
        <v>0.174840829876515</v>
      </c>
      <c r="R3">
        <v>7.4479032962930702</v>
      </c>
      <c r="S3">
        <v>1.86197582407326</v>
      </c>
      <c r="T3">
        <v>0.13376157928329699</v>
      </c>
      <c r="U3">
        <v>1.46521938257999</v>
      </c>
    </row>
    <row r="4" spans="1:21" x14ac:dyDescent="0.25">
      <c r="A4">
        <v>324012</v>
      </c>
      <c r="B4" t="s">
        <v>273</v>
      </c>
      <c r="C4" t="s">
        <v>22</v>
      </c>
      <c r="D4">
        <v>4.7099999999999998E-3</v>
      </c>
      <c r="E4">
        <v>4</v>
      </c>
      <c r="F4">
        <v>1</v>
      </c>
      <c r="G4" s="1">
        <v>44392.019768518519</v>
      </c>
      <c r="H4" t="s">
        <v>27</v>
      </c>
      <c r="I4">
        <v>0.68043100000000001</v>
      </c>
      <c r="J4">
        <v>90.780663223828199</v>
      </c>
      <c r="K4">
        <v>4.8500053800928704</v>
      </c>
      <c r="L4">
        <v>3.0415840703905399E-2</v>
      </c>
      <c r="M4">
        <v>13.2192416528863</v>
      </c>
      <c r="N4">
        <v>3.3048104132215901</v>
      </c>
      <c r="O4">
        <f>Table13[[#This Row],[calc % H2 umol/h]]/Table13[[#This Row],[PCAT_Gee-pt/g-c3n4]]</f>
        <v>701.65826183048625</v>
      </c>
      <c r="P4">
        <v>2.7665671887997001</v>
      </c>
      <c r="Q4">
        <v>0.17737645030143301</v>
      </c>
      <c r="R4">
        <v>7.5405937419783902</v>
      </c>
      <c r="S4">
        <v>1.88514843549459</v>
      </c>
      <c r="T4">
        <v>0.132469942186487</v>
      </c>
      <c r="U4">
        <v>1.47029426509266</v>
      </c>
    </row>
    <row r="5" spans="1:21" x14ac:dyDescent="0.25">
      <c r="A5">
        <v>324013</v>
      </c>
      <c r="B5" t="s">
        <v>272</v>
      </c>
      <c r="C5" t="s">
        <v>22</v>
      </c>
      <c r="D5">
        <v>4.9899999999999996E-3</v>
      </c>
      <c r="E5">
        <v>4</v>
      </c>
      <c r="F5">
        <v>1</v>
      </c>
      <c r="G5" s="1">
        <v>44392.035254629627</v>
      </c>
      <c r="H5" t="s">
        <v>29</v>
      </c>
      <c r="I5">
        <v>0.68043100000000001</v>
      </c>
      <c r="J5">
        <v>90.575792108215893</v>
      </c>
      <c r="K5">
        <v>4.9252862976504099</v>
      </c>
      <c r="L5">
        <v>2.0510330728229598E-2</v>
      </c>
      <c r="M5">
        <v>13.424428361571</v>
      </c>
      <c r="N5">
        <v>3.3561070903927499</v>
      </c>
      <c r="O5">
        <f>Table13[[#This Row],[calc % H2 umol/h]]/Table13[[#This Row],[PCAT_Gee-pt/g-c3n4]]</f>
        <v>672.5665511809118</v>
      </c>
      <c r="P5">
        <v>2.8693622166145301</v>
      </c>
      <c r="Q5">
        <v>0.181584908104616</v>
      </c>
      <c r="R5">
        <v>7.8207732896087903</v>
      </c>
      <c r="S5">
        <v>1.95519332240219</v>
      </c>
      <c r="T5">
        <v>0.12969033238377201</v>
      </c>
      <c r="U5">
        <v>1.49986904513536</v>
      </c>
    </row>
    <row r="6" spans="1:21" x14ac:dyDescent="0.25">
      <c r="A6">
        <v>324014</v>
      </c>
      <c r="B6" t="s">
        <v>271</v>
      </c>
      <c r="C6" t="s">
        <v>22</v>
      </c>
      <c r="D6">
        <v>5.0699999999999999E-3</v>
      </c>
      <c r="E6">
        <v>4</v>
      </c>
      <c r="F6">
        <v>1</v>
      </c>
      <c r="G6" s="1">
        <v>44392.050625000003</v>
      </c>
      <c r="H6" t="s">
        <v>31</v>
      </c>
      <c r="I6">
        <v>0.68320599999999998</v>
      </c>
      <c r="J6">
        <v>90.781791774830197</v>
      </c>
      <c r="K6">
        <v>4.7721326424538102</v>
      </c>
      <c r="L6">
        <v>1.86111430985175E-2</v>
      </c>
      <c r="M6">
        <v>13.0069906435889</v>
      </c>
      <c r="N6">
        <v>3.25174766089724</v>
      </c>
      <c r="O6">
        <f>Table13[[#This Row],[calc % H2 umol/h]]/Table13[[#This Row],[PCAT_Gee-pt/g-c3n4]]</f>
        <v>641.37034731700987</v>
      </c>
      <c r="P6">
        <v>2.84305272227442</v>
      </c>
      <c r="Q6">
        <v>0.181320386767406</v>
      </c>
      <c r="R6">
        <v>7.7490637684452199</v>
      </c>
      <c r="S6">
        <v>1.9372659421113001</v>
      </c>
      <c r="T6">
        <v>0.126020940890328</v>
      </c>
      <c r="U6">
        <v>1.4770019195511399</v>
      </c>
    </row>
    <row r="7" spans="1:21" x14ac:dyDescent="0.25">
      <c r="A7">
        <v>324015</v>
      </c>
      <c r="B7" t="s">
        <v>270</v>
      </c>
      <c r="C7" t="s">
        <v>22</v>
      </c>
      <c r="D7">
        <v>5.0200000000000002E-3</v>
      </c>
      <c r="E7">
        <v>4</v>
      </c>
      <c r="F7">
        <v>1</v>
      </c>
      <c r="G7" s="1">
        <v>44392.066041666665</v>
      </c>
      <c r="H7" t="s">
        <v>33</v>
      </c>
      <c r="I7">
        <v>0.67761099999999996</v>
      </c>
      <c r="J7">
        <v>90.572440859582798</v>
      </c>
      <c r="K7">
        <v>5.0490010081814702</v>
      </c>
      <c r="L7">
        <v>2.1025726915327302E-2</v>
      </c>
      <c r="M7">
        <v>13.761626885358099</v>
      </c>
      <c r="N7">
        <v>3.44040672133954</v>
      </c>
      <c r="O7">
        <f>Table13[[#This Row],[calc % H2 umol/h]]/Table13[[#This Row],[PCAT_Gee-pt/g-c3n4]]</f>
        <v>685.33998433058559</v>
      </c>
      <c r="P7">
        <v>2.8025375824979601</v>
      </c>
      <c r="Q7">
        <v>0.179943030010146</v>
      </c>
      <c r="R7">
        <v>7.6386351438701299</v>
      </c>
      <c r="S7">
        <v>1.90965878596753</v>
      </c>
      <c r="T7">
        <v>0.123499224831566</v>
      </c>
      <c r="U7">
        <v>1.4525213249061399</v>
      </c>
    </row>
    <row r="8" spans="1:21" x14ac:dyDescent="0.25">
      <c r="A8">
        <v>324016</v>
      </c>
      <c r="B8" t="s">
        <v>269</v>
      </c>
      <c r="C8" t="s">
        <v>22</v>
      </c>
      <c r="D8">
        <v>4.8199999999999996E-3</v>
      </c>
      <c r="E8">
        <v>4</v>
      </c>
      <c r="F8">
        <v>1</v>
      </c>
      <c r="G8" s="1">
        <v>44392.081493055557</v>
      </c>
      <c r="H8" t="s">
        <v>35</v>
      </c>
      <c r="I8">
        <v>0.67204600000000003</v>
      </c>
      <c r="J8">
        <v>90.573939487712707</v>
      </c>
      <c r="K8">
        <v>5.00052460320292</v>
      </c>
      <c r="L8">
        <v>2.04614331931962E-2</v>
      </c>
      <c r="M8">
        <v>13.6294989263862</v>
      </c>
      <c r="N8">
        <v>3.4073747315965499</v>
      </c>
      <c r="O8">
        <f>Table13[[#This Row],[calc % H2 umol/h]]/Table13[[#This Row],[PCAT_Gee-pt/g-c3n4]]</f>
        <v>706.92421817355807</v>
      </c>
      <c r="P8">
        <v>2.8426500396238299</v>
      </c>
      <c r="Q8">
        <v>0.18364905292755401</v>
      </c>
      <c r="R8">
        <v>7.7479662110508798</v>
      </c>
      <c r="S8">
        <v>1.9369915527627199</v>
      </c>
      <c r="T8">
        <v>0.12259423928619199</v>
      </c>
      <c r="U8">
        <v>1.4602916301743001</v>
      </c>
    </row>
    <row r="9" spans="1:21" x14ac:dyDescent="0.25">
      <c r="A9">
        <v>324017</v>
      </c>
      <c r="B9" t="s">
        <v>268</v>
      </c>
      <c r="C9" t="s">
        <v>22</v>
      </c>
      <c r="D9">
        <v>5.0099999999999997E-3</v>
      </c>
      <c r="E9">
        <v>4</v>
      </c>
      <c r="F9">
        <v>1</v>
      </c>
      <c r="G9" s="1">
        <v>44392.09679398148</v>
      </c>
      <c r="H9" t="s">
        <v>37</v>
      </c>
      <c r="I9">
        <v>0.66927099999999995</v>
      </c>
      <c r="J9">
        <v>90.544260543895604</v>
      </c>
      <c r="K9">
        <v>5.0492107206614403</v>
      </c>
      <c r="L9">
        <v>2.56925235211286E-2</v>
      </c>
      <c r="M9">
        <v>13.762198480590101</v>
      </c>
      <c r="N9">
        <v>3.4405496201475301</v>
      </c>
      <c r="O9">
        <f>Table13[[#This Row],[calc % H2 umol/h]]/Table13[[#This Row],[PCAT_Gee-pt/g-c3n4]]</f>
        <v>686.7364511272516</v>
      </c>
      <c r="P9">
        <v>2.82730206719142</v>
      </c>
      <c r="Q9">
        <v>0.18566264954030301</v>
      </c>
      <c r="R9">
        <v>7.70613356540089</v>
      </c>
      <c r="S9">
        <v>1.9265333913502201</v>
      </c>
      <c r="T9">
        <v>0.12134584005655399</v>
      </c>
      <c r="U9">
        <v>1.45788082819498</v>
      </c>
    </row>
    <row r="10" spans="1:21" x14ac:dyDescent="0.25">
      <c r="A10">
        <v>324018</v>
      </c>
      <c r="B10" t="s">
        <v>267</v>
      </c>
      <c r="C10" t="s">
        <v>22</v>
      </c>
      <c r="D10">
        <v>5.0499999999999998E-3</v>
      </c>
      <c r="E10">
        <v>4</v>
      </c>
      <c r="F10">
        <v>1</v>
      </c>
      <c r="G10" s="1">
        <v>44392.11209490741</v>
      </c>
      <c r="H10" t="s">
        <v>39</v>
      </c>
      <c r="I10">
        <v>0.68043100000000001</v>
      </c>
      <c r="J10">
        <v>90.498327920921795</v>
      </c>
      <c r="K10">
        <v>5.0660136722968998</v>
      </c>
      <c r="L10">
        <v>3.3779184634432698E-2</v>
      </c>
      <c r="M10">
        <v>13.807996837652301</v>
      </c>
      <c r="N10">
        <v>3.45199920941308</v>
      </c>
      <c r="O10">
        <f>Table13[[#This Row],[calc % H2 umol/h]]/Table13[[#This Row],[PCAT_Gee-pt/g-c3n4]]</f>
        <v>683.5641998837782</v>
      </c>
      <c r="P10">
        <v>2.8568543107507298</v>
      </c>
      <c r="Q10">
        <v>0.18841130264716199</v>
      </c>
      <c r="R10">
        <v>7.7866815686255899</v>
      </c>
      <c r="S10">
        <v>1.9466703921563899</v>
      </c>
      <c r="T10">
        <v>0.119986025995433</v>
      </c>
      <c r="U10">
        <v>1.4588180700351201</v>
      </c>
    </row>
    <row r="11" spans="1:21" x14ac:dyDescent="0.25">
      <c r="A11">
        <v>324019</v>
      </c>
      <c r="B11" t="s">
        <v>266</v>
      </c>
      <c r="C11" t="s">
        <v>22</v>
      </c>
      <c r="D11">
        <v>4.9500000000000004E-3</v>
      </c>
      <c r="E11">
        <v>4</v>
      </c>
      <c r="F11">
        <v>1</v>
      </c>
      <c r="G11" s="1">
        <v>44392.127488425926</v>
      </c>
      <c r="H11" t="s">
        <v>41</v>
      </c>
      <c r="I11">
        <v>0.67486599999999997</v>
      </c>
      <c r="J11">
        <v>90.757698361485495</v>
      </c>
      <c r="K11">
        <v>4.8197874396800602</v>
      </c>
      <c r="L11">
        <v>3.2601661447172699E-2</v>
      </c>
      <c r="M11">
        <v>13.136879217123001</v>
      </c>
      <c r="N11">
        <v>3.2842198042807702</v>
      </c>
      <c r="O11">
        <f>Table13[[#This Row],[calc % H2 umol/h]]/Table13[[#This Row],[PCAT_Gee-pt/g-c3n4]]</f>
        <v>663.4787483395495</v>
      </c>
      <c r="P11">
        <v>2.8499485780077598</v>
      </c>
      <c r="Q11">
        <v>0.18257018324886801</v>
      </c>
      <c r="R11">
        <v>7.7678592080784599</v>
      </c>
      <c r="S11">
        <v>1.9419648020196101</v>
      </c>
      <c r="T11">
        <v>0.11905007200685699</v>
      </c>
      <c r="U11">
        <v>1.4535155488197999</v>
      </c>
    </row>
    <row r="12" spans="1:21" x14ac:dyDescent="0.25">
      <c r="A12">
        <v>324020</v>
      </c>
      <c r="B12" t="s">
        <v>265</v>
      </c>
      <c r="C12" t="s">
        <v>22</v>
      </c>
      <c r="D12">
        <v>4.7600000000000003E-3</v>
      </c>
      <c r="E12">
        <v>4</v>
      </c>
      <c r="F12">
        <v>1</v>
      </c>
      <c r="G12" s="1">
        <v>44392.142835648148</v>
      </c>
      <c r="H12" t="s">
        <v>43</v>
      </c>
      <c r="I12">
        <v>0.66927099999999995</v>
      </c>
      <c r="J12">
        <v>90.715333943494997</v>
      </c>
      <c r="K12">
        <v>4.8939179010299201</v>
      </c>
      <c r="L12">
        <v>4.4060477632061099E-2</v>
      </c>
      <c r="M12">
        <v>13.3389302264778</v>
      </c>
      <c r="N12">
        <v>3.3347325566194601</v>
      </c>
      <c r="O12">
        <f>Table13[[#This Row],[calc % H2 umol/h]]/Table13[[#This Row],[PCAT_Gee-pt/g-c3n4]]</f>
        <v>700.57406651669328</v>
      </c>
      <c r="P12">
        <v>2.8321993146796598</v>
      </c>
      <c r="Q12">
        <v>0.180565236888695</v>
      </c>
      <c r="R12">
        <v>7.7194815707962796</v>
      </c>
      <c r="S12">
        <v>1.9298703926990699</v>
      </c>
      <c r="T12">
        <v>0.11864226315323501</v>
      </c>
      <c r="U12">
        <v>1.43990657764214</v>
      </c>
    </row>
    <row r="13" spans="1:21" x14ac:dyDescent="0.25">
      <c r="A13">
        <v>324021</v>
      </c>
      <c r="B13" t="s">
        <v>264</v>
      </c>
      <c r="C13" t="s">
        <v>22</v>
      </c>
      <c r="D13">
        <v>4.7099999999999998E-3</v>
      </c>
      <c r="E13">
        <v>4</v>
      </c>
      <c r="F13">
        <v>1</v>
      </c>
      <c r="G13" s="1">
        <v>44392.158171296294</v>
      </c>
      <c r="H13" t="s">
        <v>45</v>
      </c>
      <c r="I13">
        <v>0.62187099999999995</v>
      </c>
      <c r="J13">
        <v>90.748553819460199</v>
      </c>
      <c r="K13">
        <v>4.8680803076258998</v>
      </c>
      <c r="L13">
        <v>4.0586299256313199E-2</v>
      </c>
      <c r="M13">
        <v>13.268506925023599</v>
      </c>
      <c r="N13">
        <v>3.3171267312559101</v>
      </c>
      <c r="O13">
        <f>Table13[[#This Row],[calc % H2 umol/h]]/Table13[[#This Row],[PCAT_Gee-pt/g-c3n4]]</f>
        <v>704.27319134945014</v>
      </c>
      <c r="P13">
        <v>2.8858160528213901</v>
      </c>
      <c r="Q13">
        <v>0.193471996689937</v>
      </c>
      <c r="R13">
        <v>7.8656200928367097</v>
      </c>
      <c r="S13">
        <v>1.9664050232091701</v>
      </c>
      <c r="T13">
        <v>0.115735744536348</v>
      </c>
      <c r="U13">
        <v>1.3818140755560799</v>
      </c>
    </row>
    <row r="14" spans="1:21" x14ac:dyDescent="0.25">
      <c r="A14">
        <v>324022</v>
      </c>
      <c r="B14" t="s">
        <v>263</v>
      </c>
      <c r="C14" t="s">
        <v>22</v>
      </c>
      <c r="D14">
        <v>4.81E-3</v>
      </c>
      <c r="E14">
        <v>4</v>
      </c>
      <c r="F14">
        <v>1</v>
      </c>
      <c r="G14" s="1">
        <v>44392.173483796294</v>
      </c>
      <c r="H14" t="s">
        <v>47</v>
      </c>
      <c r="I14">
        <v>0.63303100000000001</v>
      </c>
      <c r="J14">
        <v>91.268749269106394</v>
      </c>
      <c r="K14">
        <v>4.7878300459922603</v>
      </c>
      <c r="L14">
        <v>4.6263017964679201E-2</v>
      </c>
      <c r="M14">
        <v>13.049775703487899</v>
      </c>
      <c r="N14">
        <v>3.2624439258719899</v>
      </c>
      <c r="O14">
        <f>Table13[[#This Row],[calc % H2 umol/h]]/Table13[[#This Row],[PCAT_Gee-pt/g-c3n4]]</f>
        <v>678.26277045155712</v>
      </c>
      <c r="P14">
        <v>2.4981003882492199</v>
      </c>
      <c r="Q14">
        <v>0.181737306644813</v>
      </c>
      <c r="R14">
        <v>6.8088569222996096</v>
      </c>
      <c r="S14">
        <v>1.7022142305749</v>
      </c>
      <c r="T14">
        <v>0.114987589986789</v>
      </c>
      <c r="U14">
        <v>1.3303327066652999</v>
      </c>
    </row>
    <row r="15" spans="1:21" x14ac:dyDescent="0.25">
      <c r="A15">
        <v>324023</v>
      </c>
      <c r="B15" t="s">
        <v>262</v>
      </c>
      <c r="C15" t="s">
        <v>22</v>
      </c>
      <c r="D15">
        <v>5.1200000000000004E-3</v>
      </c>
      <c r="E15">
        <v>4</v>
      </c>
      <c r="F15">
        <v>1</v>
      </c>
      <c r="G15" s="1">
        <v>44392.18886574074</v>
      </c>
      <c r="H15" t="s">
        <v>49</v>
      </c>
      <c r="I15">
        <v>0.64208725</v>
      </c>
      <c r="J15">
        <v>91.460663224724399</v>
      </c>
      <c r="K15">
        <v>4.6507582266613801</v>
      </c>
      <c r="L15">
        <v>3.8973076043669598E-2</v>
      </c>
      <c r="M15">
        <v>12.6761708594659</v>
      </c>
      <c r="N15">
        <v>3.1690427148664702</v>
      </c>
      <c r="O15">
        <f>Table13[[#This Row],[calc % H2 umol/h]]/Table13[[#This Row],[PCAT_Gee-pt/g-c3n4]]</f>
        <v>618.95365524735735</v>
      </c>
      <c r="P15">
        <v>2.46745085060985</v>
      </c>
      <c r="Q15">
        <v>0.18800842963649</v>
      </c>
      <c r="R15">
        <v>6.7253181191743403</v>
      </c>
      <c r="S15">
        <v>1.68132952979358</v>
      </c>
      <c r="T15">
        <v>0.114421359956119</v>
      </c>
      <c r="U15">
        <v>1.30670633804823</v>
      </c>
    </row>
    <row r="16" spans="1:21" x14ac:dyDescent="0.25">
      <c r="A16">
        <v>324024</v>
      </c>
      <c r="B16" t="s">
        <v>261</v>
      </c>
      <c r="C16" t="s">
        <v>22</v>
      </c>
      <c r="D16">
        <v>5.1399999999999996E-3</v>
      </c>
      <c r="E16">
        <v>4</v>
      </c>
      <c r="F16">
        <v>1</v>
      </c>
      <c r="G16" s="1">
        <v>44392.204293981478</v>
      </c>
      <c r="H16" t="s">
        <v>51</v>
      </c>
      <c r="I16">
        <v>0.62464600000000003</v>
      </c>
      <c r="J16">
        <v>91.797157035068096</v>
      </c>
      <c r="K16">
        <v>4.5022672204971501</v>
      </c>
      <c r="L16">
        <v>3.6217637127777598E-2</v>
      </c>
      <c r="M16">
        <v>12.2714417220875</v>
      </c>
      <c r="N16">
        <v>3.0678604305218902</v>
      </c>
      <c r="O16">
        <f>Table13[[#This Row],[calc % H2 umol/h]]/Table13[[#This Row],[PCAT_Gee-pt/g-c3n4]]</f>
        <v>596.86000593811093</v>
      </c>
      <c r="P16">
        <v>2.3442542285755898</v>
      </c>
      <c r="Q16">
        <v>0.18577395894316501</v>
      </c>
      <c r="R16">
        <v>6.3895317045500004</v>
      </c>
      <c r="S16">
        <v>1.5973829261375001</v>
      </c>
      <c r="T16">
        <v>0.111965208676354</v>
      </c>
      <c r="U16">
        <v>1.2443563071827499</v>
      </c>
    </row>
    <row r="17" spans="1:21" x14ac:dyDescent="0.25">
      <c r="A17">
        <v>324025</v>
      </c>
      <c r="B17" t="s">
        <v>260</v>
      </c>
      <c r="C17" t="s">
        <v>22</v>
      </c>
      <c r="D17">
        <v>5.1999999999999998E-3</v>
      </c>
      <c r="E17">
        <v>4</v>
      </c>
      <c r="F17">
        <v>1</v>
      </c>
      <c r="G17" s="1">
        <v>44392.22047453704</v>
      </c>
      <c r="H17" t="s">
        <v>53</v>
      </c>
      <c r="I17">
        <v>0.61350099999999996</v>
      </c>
      <c r="J17">
        <v>91.787472467760296</v>
      </c>
      <c r="K17">
        <v>4.65179550253489</v>
      </c>
      <c r="L17">
        <v>4.1113087659314998E-2</v>
      </c>
      <c r="M17">
        <v>12.6789980729137</v>
      </c>
      <c r="N17">
        <v>3.1697495182284299</v>
      </c>
      <c r="O17">
        <f>Table13[[#This Row],[calc % H2 umol/h]]/Table13[[#This Row],[PCAT_Gee-pt/g-c3n4]]</f>
        <v>609.56721504392885</v>
      </c>
      <c r="P17">
        <v>2.2478694254107698</v>
      </c>
      <c r="Q17">
        <v>0.18038375421094799</v>
      </c>
      <c r="R17">
        <v>6.1268239537645197</v>
      </c>
      <c r="S17">
        <v>1.5317059884411299</v>
      </c>
      <c r="T17">
        <v>0.11121224321663201</v>
      </c>
      <c r="U17">
        <v>1.2016503610774001</v>
      </c>
    </row>
    <row r="18" spans="1:21" x14ac:dyDescent="0.25">
      <c r="A18">
        <v>324026</v>
      </c>
      <c r="B18" t="s">
        <v>259</v>
      </c>
      <c r="C18" t="s">
        <v>22</v>
      </c>
      <c r="D18">
        <v>4.9399999999999999E-3</v>
      </c>
      <c r="E18">
        <v>4</v>
      </c>
      <c r="F18">
        <v>1</v>
      </c>
      <c r="G18" s="1">
        <v>44392.235856481479</v>
      </c>
      <c r="H18" t="s">
        <v>55</v>
      </c>
      <c r="I18">
        <v>0.610711</v>
      </c>
      <c r="J18">
        <v>91.973121487</v>
      </c>
      <c r="K18">
        <v>4.5277019168562802</v>
      </c>
      <c r="L18">
        <v>4.0728327970817498E-2</v>
      </c>
      <c r="M18">
        <v>12.3407668817913</v>
      </c>
      <c r="N18">
        <v>3.0851917204478401</v>
      </c>
      <c r="O18">
        <f>Table13[[#This Row],[calc % H2 umol/h]]/Table13[[#This Row],[PCAT_Gee-pt/g-c3n4]]</f>
        <v>624.53273693276117</v>
      </c>
      <c r="P18">
        <v>2.20793682675995</v>
      </c>
      <c r="Q18">
        <v>0.18111594110824999</v>
      </c>
      <c r="R18">
        <v>6.0179831113276201</v>
      </c>
      <c r="S18">
        <v>1.5044957778318999</v>
      </c>
      <c r="T18">
        <v>0.110132415008371</v>
      </c>
      <c r="U18">
        <v>1.1811073543753701</v>
      </c>
    </row>
    <row r="19" spans="1:21" x14ac:dyDescent="0.25">
      <c r="A19">
        <v>324027</v>
      </c>
      <c r="B19" t="s">
        <v>258</v>
      </c>
      <c r="C19" t="s">
        <v>22</v>
      </c>
      <c r="D19">
        <v>5.0000000000000001E-3</v>
      </c>
      <c r="E19">
        <v>4</v>
      </c>
      <c r="F19">
        <v>1</v>
      </c>
      <c r="G19" s="1">
        <v>44392.251307870371</v>
      </c>
      <c r="H19" t="s">
        <v>57</v>
      </c>
      <c r="I19">
        <v>0.60234100000000002</v>
      </c>
      <c r="J19">
        <v>91.986810791492999</v>
      </c>
      <c r="K19">
        <v>4.5567225316658</v>
      </c>
      <c r="L19">
        <v>4.8993475615973697E-2</v>
      </c>
      <c r="M19">
        <v>12.4198658703526</v>
      </c>
      <c r="N19">
        <v>3.1049664675881701</v>
      </c>
      <c r="O19">
        <f>Table13[[#This Row],[calc % H2 umol/h]]/Table13[[#This Row],[PCAT_Gee-pt/g-c3n4]]</f>
        <v>620.99329351763402</v>
      </c>
      <c r="P19">
        <v>2.18422876779207</v>
      </c>
      <c r="Q19">
        <v>0.18288910625450999</v>
      </c>
      <c r="R19">
        <v>5.9533640983459701</v>
      </c>
      <c r="S19">
        <v>1.4883410245864901</v>
      </c>
      <c r="T19">
        <v>0.109118147489088</v>
      </c>
      <c r="U19">
        <v>1.16311976155998</v>
      </c>
    </row>
    <row r="20" spans="1:21" x14ac:dyDescent="0.25">
      <c r="A20">
        <v>324028</v>
      </c>
      <c r="B20" t="s">
        <v>257</v>
      </c>
      <c r="C20" t="s">
        <v>22</v>
      </c>
      <c r="D20">
        <v>4.9899999999999996E-3</v>
      </c>
      <c r="E20">
        <v>4</v>
      </c>
      <c r="F20">
        <v>1</v>
      </c>
      <c r="G20" s="1">
        <v>44392.266689814816</v>
      </c>
      <c r="H20" t="s">
        <v>59</v>
      </c>
      <c r="I20">
        <v>0.60513099999999997</v>
      </c>
      <c r="J20">
        <v>91.992826341867101</v>
      </c>
      <c r="K20">
        <v>4.6023911759096299</v>
      </c>
      <c r="L20">
        <v>5.23722025578078E-2</v>
      </c>
      <c r="M20">
        <v>12.5443409578849</v>
      </c>
      <c r="N20">
        <v>3.13608523947123</v>
      </c>
      <c r="O20">
        <f>Table13[[#This Row],[calc % H2 umol/h]]/Table13[[#This Row],[PCAT_Gee-pt/g-c3n4]]</f>
        <v>628.47399588601809</v>
      </c>
      <c r="P20">
        <v>2.152520045043</v>
      </c>
      <c r="Q20">
        <v>0.18010647650425099</v>
      </c>
      <c r="R20">
        <v>5.8669383656560798</v>
      </c>
      <c r="S20">
        <v>1.46673459141402</v>
      </c>
      <c r="T20">
        <v>0.107802429536115</v>
      </c>
      <c r="U20">
        <v>1.14446000764413</v>
      </c>
    </row>
    <row r="21" spans="1:21" x14ac:dyDescent="0.25">
      <c r="A21">
        <v>324029</v>
      </c>
      <c r="B21" t="s">
        <v>256</v>
      </c>
      <c r="C21" t="s">
        <v>22</v>
      </c>
      <c r="D21">
        <v>4.9199999999999999E-3</v>
      </c>
      <c r="E21">
        <v>4</v>
      </c>
      <c r="F21">
        <v>1</v>
      </c>
      <c r="G21" s="1">
        <v>44392.282141203701</v>
      </c>
      <c r="H21" t="s">
        <v>61</v>
      </c>
      <c r="I21">
        <v>0.59395600000000004</v>
      </c>
      <c r="J21">
        <v>92.315781232598795</v>
      </c>
      <c r="K21">
        <v>4.4716001797283704</v>
      </c>
      <c r="L21">
        <v>5.3325313761954103E-2</v>
      </c>
      <c r="M21">
        <v>12.187855212191</v>
      </c>
      <c r="N21">
        <v>3.0469638030477602</v>
      </c>
      <c r="O21">
        <f>Table13[[#This Row],[calc % H2 umol/h]]/Table13[[#This Row],[PCAT_Gee-pt/g-c3n4]]</f>
        <v>619.30158598531716</v>
      </c>
      <c r="P21">
        <v>2.0259363075285699</v>
      </c>
      <c r="Q21">
        <v>0.175934374944932</v>
      </c>
      <c r="R21">
        <v>5.5219199822957004</v>
      </c>
      <c r="S21">
        <v>1.38047999557392</v>
      </c>
      <c r="T21">
        <v>0.106297569078763</v>
      </c>
      <c r="U21">
        <v>1.0803847110654701</v>
      </c>
    </row>
    <row r="22" spans="1:21" x14ac:dyDescent="0.25">
      <c r="A22">
        <v>324030</v>
      </c>
      <c r="B22" t="s">
        <v>255</v>
      </c>
      <c r="C22" t="s">
        <v>22</v>
      </c>
      <c r="D22">
        <v>5.6600000000000001E-3</v>
      </c>
      <c r="E22">
        <v>4</v>
      </c>
      <c r="F22">
        <v>1</v>
      </c>
      <c r="G22" s="1">
        <v>44392.297581018516</v>
      </c>
      <c r="H22" t="s">
        <v>63</v>
      </c>
      <c r="I22">
        <v>0.596746</v>
      </c>
      <c r="J22">
        <v>91.843941685695</v>
      </c>
      <c r="K22">
        <v>4.9185164964901897</v>
      </c>
      <c r="L22">
        <v>6.7713922472077206E-2</v>
      </c>
      <c r="M22">
        <v>13.4059764980233</v>
      </c>
      <c r="N22">
        <v>3.3514941245058401</v>
      </c>
      <c r="O22">
        <f>Table13[[#This Row],[calc % H2 umol/h]]/Table13[[#This Row],[PCAT_Gee-pt/g-c3n4]]</f>
        <v>592.13677111410595</v>
      </c>
      <c r="P22">
        <v>2.04202193495333</v>
      </c>
      <c r="Q22">
        <v>0.17480740772737099</v>
      </c>
      <c r="R22">
        <v>5.5657631905814098</v>
      </c>
      <c r="S22">
        <v>1.39144079764535</v>
      </c>
      <c r="T22">
        <v>0.105746401372804</v>
      </c>
      <c r="U22">
        <v>1.0897734814886</v>
      </c>
    </row>
    <row r="23" spans="1:21" x14ac:dyDescent="0.25">
      <c r="A23">
        <v>324031</v>
      </c>
      <c r="B23" t="s">
        <v>254</v>
      </c>
      <c r="C23" t="s">
        <v>22</v>
      </c>
      <c r="D23">
        <v>5.1000000000000004E-3</v>
      </c>
      <c r="E23">
        <v>4</v>
      </c>
      <c r="F23">
        <v>1</v>
      </c>
      <c r="G23" s="1">
        <v>44392.312986111108</v>
      </c>
      <c r="H23" t="s">
        <v>65</v>
      </c>
      <c r="I23">
        <v>0.57724600000000004</v>
      </c>
      <c r="J23">
        <v>92.094527243300604</v>
      </c>
      <c r="K23">
        <v>4.75602339180766</v>
      </c>
      <c r="L23">
        <v>5.5746636851199502E-2</v>
      </c>
      <c r="M23">
        <v>12.9630830475247</v>
      </c>
      <c r="N23">
        <v>3.2407707618811901</v>
      </c>
      <c r="O23">
        <f>Table13[[#This Row],[calc % H2 umol/h]]/Table13[[#This Row],[PCAT_Gee-pt/g-c3n4]]</f>
        <v>635.44524742768431</v>
      </c>
      <c r="P23">
        <v>1.9768078907070901</v>
      </c>
      <c r="Q23">
        <v>0.17906892761541701</v>
      </c>
      <c r="R23">
        <v>5.3880148908390098</v>
      </c>
      <c r="S23">
        <v>1.34700372270975</v>
      </c>
      <c r="T23">
        <v>0.105697020057487</v>
      </c>
      <c r="U23">
        <v>1.0669444541270601</v>
      </c>
    </row>
    <row r="24" spans="1:21" x14ac:dyDescent="0.25">
      <c r="A24">
        <v>324032</v>
      </c>
      <c r="B24" t="s">
        <v>253</v>
      </c>
      <c r="C24" t="s">
        <v>22</v>
      </c>
      <c r="D24">
        <v>4.8199999999999996E-3</v>
      </c>
      <c r="E24">
        <v>4</v>
      </c>
      <c r="F24">
        <v>1</v>
      </c>
      <c r="G24" s="1">
        <v>44392.328460648147</v>
      </c>
      <c r="H24" t="s">
        <v>67</v>
      </c>
      <c r="I24">
        <v>0.58837600000000001</v>
      </c>
      <c r="J24">
        <v>92.121284367886503</v>
      </c>
      <c r="K24">
        <v>4.6703247312893996</v>
      </c>
      <c r="L24">
        <v>6.1325936484078997E-2</v>
      </c>
      <c r="M24">
        <v>12.729501594735099</v>
      </c>
      <c r="N24">
        <v>3.1823753986837802</v>
      </c>
      <c r="O24">
        <f>Table13[[#This Row],[calc % H2 umol/h]]/Table13[[#This Row],[PCAT_Gee-pt/g-c3n4]]</f>
        <v>660.24385864808721</v>
      </c>
      <c r="P24">
        <v>2.0227336056875398</v>
      </c>
      <c r="Q24">
        <v>0.17612240483338901</v>
      </c>
      <c r="R24">
        <v>5.5131906539216704</v>
      </c>
      <c r="S24">
        <v>1.3782976634804101</v>
      </c>
      <c r="T24">
        <v>0.10537113302588599</v>
      </c>
      <c r="U24">
        <v>1.0802861621105699</v>
      </c>
    </row>
    <row r="25" spans="1:21" x14ac:dyDescent="0.25">
      <c r="A25">
        <v>324033</v>
      </c>
      <c r="B25" t="s">
        <v>252</v>
      </c>
      <c r="C25" t="s">
        <v>22</v>
      </c>
      <c r="D25">
        <v>4.9699999999999996E-3</v>
      </c>
      <c r="E25">
        <v>4</v>
      </c>
      <c r="F25">
        <v>1</v>
      </c>
      <c r="G25" s="1">
        <v>44392.343854166669</v>
      </c>
      <c r="H25" t="s">
        <v>69</v>
      </c>
      <c r="I25">
        <v>0.56884599999999996</v>
      </c>
      <c r="J25">
        <v>92.366408002726999</v>
      </c>
      <c r="K25">
        <v>4.5898848222924604</v>
      </c>
      <c r="L25">
        <v>6.45011528334479E-2</v>
      </c>
      <c r="M25">
        <v>12.510253467726599</v>
      </c>
      <c r="N25">
        <v>3.1275633669316498</v>
      </c>
      <c r="O25">
        <f>Table13[[#This Row],[calc % H2 umol/h]]/Table13[[#This Row],[PCAT_Gee-pt/g-c3n4]]</f>
        <v>629.28840380918518</v>
      </c>
      <c r="P25">
        <v>1.90570670240537</v>
      </c>
      <c r="Q25">
        <v>0.179165105455593</v>
      </c>
      <c r="R25">
        <v>5.1942205099449801</v>
      </c>
      <c r="S25">
        <v>1.2985551274862399</v>
      </c>
      <c r="T25">
        <v>0.10371421708553</v>
      </c>
      <c r="U25">
        <v>1.0342862554896</v>
      </c>
    </row>
    <row r="26" spans="1:21" x14ac:dyDescent="0.25">
      <c r="A26">
        <v>324034</v>
      </c>
      <c r="B26" t="s">
        <v>251</v>
      </c>
      <c r="C26" t="s">
        <v>22</v>
      </c>
      <c r="D26">
        <v>4.9399999999999999E-3</v>
      </c>
      <c r="E26">
        <v>4</v>
      </c>
      <c r="F26">
        <v>1</v>
      </c>
      <c r="G26" s="1">
        <v>44392.359236111108</v>
      </c>
      <c r="H26" t="s">
        <v>71</v>
      </c>
      <c r="I26">
        <v>0.57445599999999997</v>
      </c>
      <c r="J26">
        <v>92.393319954099098</v>
      </c>
      <c r="K26">
        <v>4.5608242126194396</v>
      </c>
      <c r="L26">
        <v>5.9265288010298997E-2</v>
      </c>
      <c r="M26">
        <v>12.431045468612799</v>
      </c>
      <c r="N26">
        <v>3.1077613671532198</v>
      </c>
      <c r="O26">
        <f>Table13[[#This Row],[calc % H2 umol/h]]/Table13[[#This Row],[PCAT_Gee-pt/g-c3n4]]</f>
        <v>629.10149132656272</v>
      </c>
      <c r="P26">
        <v>1.9073444136839299</v>
      </c>
      <c r="Q26">
        <v>0.17892543261722199</v>
      </c>
      <c r="R26">
        <v>5.1986842784261098</v>
      </c>
      <c r="S26">
        <v>1.2996710696065199</v>
      </c>
      <c r="T26">
        <v>0.10440753354728199</v>
      </c>
      <c r="U26">
        <v>1.0341038860501901</v>
      </c>
    </row>
    <row r="27" spans="1:21" x14ac:dyDescent="0.25">
      <c r="A27">
        <v>324035</v>
      </c>
      <c r="B27" t="s">
        <v>250</v>
      </c>
      <c r="C27" t="s">
        <v>22</v>
      </c>
      <c r="D27">
        <v>4.7800000000000004E-3</v>
      </c>
      <c r="E27">
        <v>4</v>
      </c>
      <c r="F27">
        <v>1</v>
      </c>
      <c r="G27" s="1">
        <v>44392.374722222223</v>
      </c>
      <c r="H27" t="s">
        <v>73</v>
      </c>
      <c r="I27">
        <v>0.58561600000000003</v>
      </c>
      <c r="J27">
        <v>92.180711166156001</v>
      </c>
      <c r="K27">
        <v>4.73242965629235</v>
      </c>
      <c r="L27">
        <v>6.7193156007612803E-2</v>
      </c>
      <c r="M27">
        <v>12.8987756361244</v>
      </c>
      <c r="N27">
        <v>3.22469390903112</v>
      </c>
      <c r="O27">
        <f>Table13[[#This Row],[calc % H2 umol/h]]/Table13[[#This Row],[PCAT_Gee-pt/g-c3n4]]</f>
        <v>674.62215670107105</v>
      </c>
      <c r="P27">
        <v>1.9463684113736801</v>
      </c>
      <c r="Q27">
        <v>0.17466257926286299</v>
      </c>
      <c r="R27">
        <v>5.3050486255338001</v>
      </c>
      <c r="S27">
        <v>1.32626215638345</v>
      </c>
      <c r="T27">
        <v>0.103472105876528</v>
      </c>
      <c r="U27">
        <v>1.03701866030141</v>
      </c>
    </row>
    <row r="28" spans="1:21" x14ac:dyDescent="0.25">
      <c r="A28">
        <v>324036</v>
      </c>
      <c r="B28" t="s">
        <v>249</v>
      </c>
      <c r="C28" t="s">
        <v>22</v>
      </c>
      <c r="D28">
        <v>4.6600000000000001E-3</v>
      </c>
      <c r="E28">
        <v>4</v>
      </c>
      <c r="F28">
        <v>1</v>
      </c>
      <c r="G28" s="1">
        <v>44392.390127314815</v>
      </c>
      <c r="H28" t="s">
        <v>75</v>
      </c>
      <c r="I28">
        <v>0.58837600000000001</v>
      </c>
      <c r="J28">
        <v>92.311636241588701</v>
      </c>
      <c r="K28">
        <v>4.5192840942736803</v>
      </c>
      <c r="L28">
        <v>6.13896494950293E-2</v>
      </c>
      <c r="M28">
        <v>12.317823148292099</v>
      </c>
      <c r="N28">
        <v>3.0794557870730399</v>
      </c>
      <c r="O28">
        <f>Table13[[#This Row],[calc % H2 umol/h]]/Table13[[#This Row],[PCAT_Gee-pt/g-c3n4]]</f>
        <v>660.8274221186781</v>
      </c>
      <c r="P28">
        <v>2.0063622910746099</v>
      </c>
      <c r="Q28">
        <v>0.17593554681575599</v>
      </c>
      <c r="R28">
        <v>5.4685687726899301</v>
      </c>
      <c r="S28">
        <v>1.3671421931724801</v>
      </c>
      <c r="T28">
        <v>0.104422193104867</v>
      </c>
      <c r="U28">
        <v>1.05829517995807</v>
      </c>
    </row>
    <row r="29" spans="1:21" x14ac:dyDescent="0.25">
      <c r="A29">
        <v>324037</v>
      </c>
      <c r="B29" t="s">
        <v>248</v>
      </c>
      <c r="C29" t="s">
        <v>22</v>
      </c>
      <c r="D29">
        <v>4.9300000000000004E-3</v>
      </c>
      <c r="E29">
        <v>4</v>
      </c>
      <c r="F29">
        <v>1</v>
      </c>
      <c r="G29" s="1">
        <v>44392.405578703707</v>
      </c>
      <c r="H29" t="s">
        <v>77</v>
      </c>
      <c r="I29">
        <v>0.58281099999999997</v>
      </c>
      <c r="J29">
        <v>92.2396576031026</v>
      </c>
      <c r="K29">
        <v>4.5845976357104199</v>
      </c>
      <c r="L29">
        <v>6.1077265987062097E-2</v>
      </c>
      <c r="M29">
        <v>12.495842638951199</v>
      </c>
      <c r="N29">
        <v>3.1239606597378198</v>
      </c>
      <c r="O29">
        <f>Table13[[#This Row],[calc % H2 umol/h]]/Table13[[#This Row],[PCAT_Gee-pt/g-c3n4]]</f>
        <v>633.66341982511551</v>
      </c>
      <c r="P29">
        <v>2.0118910002682902</v>
      </c>
      <c r="Q29">
        <v>0.17824294488105399</v>
      </c>
      <c r="R29">
        <v>5.48363789883149</v>
      </c>
      <c r="S29">
        <v>1.3709094747078701</v>
      </c>
      <c r="T29">
        <v>0.104888432228296</v>
      </c>
      <c r="U29">
        <v>1.05896532869038</v>
      </c>
    </row>
    <row r="30" spans="1:21" x14ac:dyDescent="0.25">
      <c r="A30">
        <v>324038</v>
      </c>
      <c r="B30" t="s">
        <v>247</v>
      </c>
      <c r="C30" t="s">
        <v>22</v>
      </c>
      <c r="D30">
        <v>5.0099999999999997E-3</v>
      </c>
      <c r="E30">
        <v>4</v>
      </c>
      <c r="F30">
        <v>1</v>
      </c>
      <c r="G30" s="1">
        <v>44392.420949074076</v>
      </c>
      <c r="H30" t="s">
        <v>79</v>
      </c>
      <c r="I30">
        <v>0.58837600000000001</v>
      </c>
      <c r="J30">
        <v>92.255984873899905</v>
      </c>
      <c r="K30">
        <v>4.5686899515767898</v>
      </c>
      <c r="L30">
        <v>7.0508853388125195E-2</v>
      </c>
      <c r="M30">
        <v>12.452484435357601</v>
      </c>
      <c r="N30">
        <v>3.11312110883941</v>
      </c>
      <c r="O30">
        <f>Table13[[#This Row],[calc % H2 umol/h]]/Table13[[#This Row],[PCAT_Gee-pt/g-c3n4]]</f>
        <v>621.38145885018162</v>
      </c>
      <c r="P30">
        <v>2.0166398535816601</v>
      </c>
      <c r="Q30">
        <v>0.177027886518619</v>
      </c>
      <c r="R30">
        <v>5.4965814390141903</v>
      </c>
      <c r="S30">
        <v>1.37414535975354</v>
      </c>
      <c r="T30">
        <v>0.103555688368132</v>
      </c>
      <c r="U30">
        <v>1.05512963257349</v>
      </c>
    </row>
    <row r="31" spans="1:21" x14ac:dyDescent="0.25">
      <c r="A31">
        <v>324039</v>
      </c>
      <c r="B31" t="s">
        <v>246</v>
      </c>
      <c r="C31" t="s">
        <v>22</v>
      </c>
      <c r="D31">
        <v>5.0099999999999997E-3</v>
      </c>
      <c r="E31">
        <v>4</v>
      </c>
      <c r="F31">
        <v>1</v>
      </c>
      <c r="G31" s="1">
        <v>44392.436331018522</v>
      </c>
      <c r="H31" t="s">
        <v>81</v>
      </c>
      <c r="I31">
        <v>0.58002100000000001</v>
      </c>
      <c r="J31">
        <v>92.198059080577806</v>
      </c>
      <c r="K31">
        <v>4.6324692276692403</v>
      </c>
      <c r="L31">
        <v>7.4429399331904303E-2</v>
      </c>
      <c r="M31">
        <v>12.626322111202899</v>
      </c>
      <c r="N31">
        <v>3.15658052780072</v>
      </c>
      <c r="O31">
        <f>Table13[[#This Row],[calc % H2 umol/h]]/Table13[[#This Row],[PCAT_Gee-pt/g-c3n4]]</f>
        <v>630.05599357299809</v>
      </c>
      <c r="P31">
        <v>2.0141262291022799</v>
      </c>
      <c r="Q31">
        <v>0.17434098321699101</v>
      </c>
      <c r="R31">
        <v>5.4897302694146903</v>
      </c>
      <c r="S31">
        <v>1.3724325673536699</v>
      </c>
      <c r="T31">
        <v>0.10411171634699599</v>
      </c>
      <c r="U31">
        <v>1.0512337463036201</v>
      </c>
    </row>
    <row r="32" spans="1:21" x14ac:dyDescent="0.25">
      <c r="A32">
        <v>324040</v>
      </c>
      <c r="B32" t="s">
        <v>245</v>
      </c>
      <c r="C32" t="s">
        <v>22</v>
      </c>
      <c r="D32">
        <v>5.0699999999999999E-3</v>
      </c>
      <c r="E32">
        <v>4</v>
      </c>
      <c r="F32">
        <v>1</v>
      </c>
      <c r="G32" s="1">
        <v>44392.452731481484</v>
      </c>
      <c r="H32" t="s">
        <v>83</v>
      </c>
      <c r="I32">
        <v>0.58561600000000003</v>
      </c>
      <c r="J32">
        <v>92.098561645158995</v>
      </c>
      <c r="K32">
        <v>4.7871955295515303</v>
      </c>
      <c r="L32">
        <v>7.9091031500771097E-2</v>
      </c>
      <c r="M32">
        <v>13.048046256713</v>
      </c>
      <c r="N32">
        <v>3.2620115641782701</v>
      </c>
      <c r="O32">
        <f>Table13[[#This Row],[calc % H2 umol/h]]/Table13[[#This Row],[PCAT_Gee-pt/g-c3n4]]</f>
        <v>643.39478583397829</v>
      </c>
      <c r="P32">
        <v>1.9713771748821101</v>
      </c>
      <c r="Q32">
        <v>0.16835154365652799</v>
      </c>
      <c r="R32">
        <v>5.3732128567766999</v>
      </c>
      <c r="S32">
        <v>1.3433032141941701</v>
      </c>
      <c r="T32">
        <v>0.10303143275429</v>
      </c>
      <c r="U32">
        <v>1.03983421765297</v>
      </c>
    </row>
    <row r="33" spans="1:21" x14ac:dyDescent="0.25">
      <c r="A33">
        <v>324041</v>
      </c>
      <c r="B33" t="s">
        <v>244</v>
      </c>
      <c r="C33" t="s">
        <v>22</v>
      </c>
      <c r="D33">
        <v>4.9300000000000004E-3</v>
      </c>
      <c r="E33">
        <v>4</v>
      </c>
      <c r="F33">
        <v>1</v>
      </c>
      <c r="G33" s="1">
        <v>44392.468113425923</v>
      </c>
      <c r="H33" t="s">
        <v>85</v>
      </c>
      <c r="I33">
        <v>0.59118099999999996</v>
      </c>
      <c r="J33">
        <v>92.060281810364003</v>
      </c>
      <c r="K33">
        <v>4.7554454592752098</v>
      </c>
      <c r="L33">
        <v>7.5866253042083595E-2</v>
      </c>
      <c r="M33">
        <v>12.9615078266318</v>
      </c>
      <c r="N33">
        <v>3.2403769566579501</v>
      </c>
      <c r="O33">
        <f>Table13[[#This Row],[calc % H2 umol/h]]/Table13[[#This Row],[PCAT_Gee-pt/g-c3n4]]</f>
        <v>657.27727315577079</v>
      </c>
      <c r="P33">
        <v>2.0210721228462001</v>
      </c>
      <c r="Q33">
        <v>0.175256325859142</v>
      </c>
      <c r="R33">
        <v>5.5086620933406998</v>
      </c>
      <c r="S33">
        <v>1.3771655233351701</v>
      </c>
      <c r="T33">
        <v>0.104395217300834</v>
      </c>
      <c r="U33">
        <v>1.0588053902136501</v>
      </c>
    </row>
    <row r="34" spans="1:21" x14ac:dyDescent="0.25">
      <c r="A34">
        <v>324042</v>
      </c>
      <c r="B34" t="s">
        <v>243</v>
      </c>
      <c r="C34" t="s">
        <v>22</v>
      </c>
      <c r="D34">
        <v>4.96E-3</v>
      </c>
      <c r="E34">
        <v>4</v>
      </c>
      <c r="F34">
        <v>1</v>
      </c>
      <c r="G34" s="1">
        <v>44392.483449074076</v>
      </c>
      <c r="H34" t="s">
        <v>87</v>
      </c>
      <c r="I34">
        <v>0.57724600000000004</v>
      </c>
      <c r="J34">
        <v>91.992167496682995</v>
      </c>
      <c r="K34">
        <v>4.8670400174954702</v>
      </c>
      <c r="L34">
        <v>7.3955954141638094E-2</v>
      </c>
      <c r="M34">
        <v>13.2656714958755</v>
      </c>
      <c r="N34">
        <v>3.3164178739688799</v>
      </c>
      <c r="O34">
        <f>Table13[[#This Row],[calc % H2 umol/h]]/Table13[[#This Row],[PCAT_Gee-pt/g-c3n4]]</f>
        <v>668.63263588082259</v>
      </c>
      <c r="P34">
        <v>1.9878122061915899</v>
      </c>
      <c r="Q34">
        <v>0.177902316975802</v>
      </c>
      <c r="R34">
        <v>5.4180084051165904</v>
      </c>
      <c r="S34">
        <v>1.3545021012791401</v>
      </c>
      <c r="T34">
        <v>0.10418999755663701</v>
      </c>
      <c r="U34">
        <v>1.04879028207324</v>
      </c>
    </row>
    <row r="35" spans="1:21" x14ac:dyDescent="0.25">
      <c r="A35">
        <v>324043</v>
      </c>
      <c r="B35" t="s">
        <v>242</v>
      </c>
      <c r="C35" t="s">
        <v>22</v>
      </c>
      <c r="D35">
        <v>4.8700000000000002E-3</v>
      </c>
      <c r="E35">
        <v>4</v>
      </c>
      <c r="F35">
        <v>1</v>
      </c>
      <c r="G35" s="1">
        <v>44392.498888888891</v>
      </c>
      <c r="H35" t="s">
        <v>89</v>
      </c>
      <c r="I35">
        <v>0.58281099999999997</v>
      </c>
      <c r="J35">
        <v>92.041714923591798</v>
      </c>
      <c r="K35">
        <v>4.75157576451958</v>
      </c>
      <c r="L35">
        <v>7.4755447793975305E-2</v>
      </c>
      <c r="M35">
        <v>12.950960533157099</v>
      </c>
      <c r="N35">
        <v>3.2377401332892899</v>
      </c>
      <c r="O35">
        <f>Table13[[#This Row],[calc % H2 umol/h]]/Table13[[#This Row],[PCAT_Gee-pt/g-c3n4]]</f>
        <v>664.83370293414578</v>
      </c>
      <c r="P35">
        <v>2.0384112498869</v>
      </c>
      <c r="Q35">
        <v>0.17655917169023599</v>
      </c>
      <c r="R35">
        <v>5.5559218574931002</v>
      </c>
      <c r="S35">
        <v>1.3889804643732699</v>
      </c>
      <c r="T35">
        <v>0.105012921801413</v>
      </c>
      <c r="U35">
        <v>1.0632851402002701</v>
      </c>
    </row>
    <row r="36" spans="1:21" x14ac:dyDescent="0.25">
      <c r="A36">
        <v>324044</v>
      </c>
      <c r="B36" t="s">
        <v>241</v>
      </c>
      <c r="C36" t="s">
        <v>22</v>
      </c>
      <c r="D36">
        <v>4.8700000000000002E-3</v>
      </c>
      <c r="E36">
        <v>4</v>
      </c>
      <c r="F36">
        <v>1</v>
      </c>
      <c r="G36" s="1">
        <v>44392.51425925926</v>
      </c>
      <c r="H36" t="s">
        <v>91</v>
      </c>
      <c r="I36">
        <v>0.59118099999999996</v>
      </c>
      <c r="J36">
        <v>92.068807654356803</v>
      </c>
      <c r="K36">
        <v>4.7240960337267897</v>
      </c>
      <c r="L36">
        <v>8.54132188759269E-2</v>
      </c>
      <c r="M36">
        <v>12.8760613993547</v>
      </c>
      <c r="N36">
        <v>3.21901534983868</v>
      </c>
      <c r="O36">
        <f>Table13[[#This Row],[calc % H2 umol/h]]/Table13[[#This Row],[PCAT_Gee-pt/g-c3n4]]</f>
        <v>660.98877820096095</v>
      </c>
      <c r="P36">
        <v>2.0387711769476402</v>
      </c>
      <c r="Q36">
        <v>0.17052927551371899</v>
      </c>
      <c r="R36">
        <v>5.5569028796612301</v>
      </c>
      <c r="S36">
        <v>1.3892257199153</v>
      </c>
      <c r="T36">
        <v>0.10538718326166401</v>
      </c>
      <c r="U36">
        <v>1.0629379517069999</v>
      </c>
    </row>
    <row r="37" spans="1:21" x14ac:dyDescent="0.25">
      <c r="A37">
        <v>324045</v>
      </c>
      <c r="B37" t="s">
        <v>240</v>
      </c>
      <c r="C37" t="s">
        <v>22</v>
      </c>
      <c r="D37">
        <v>4.9399999999999999E-3</v>
      </c>
      <c r="E37">
        <v>4</v>
      </c>
      <c r="F37">
        <v>1</v>
      </c>
      <c r="G37" s="1">
        <v>44392.529687499999</v>
      </c>
      <c r="H37" t="s">
        <v>93</v>
      </c>
      <c r="I37">
        <v>0.59395600000000004</v>
      </c>
      <c r="J37">
        <v>92.004536776065095</v>
      </c>
      <c r="K37">
        <v>4.7642857744153</v>
      </c>
      <c r="L37">
        <v>7.9051083947339201E-2</v>
      </c>
      <c r="M37">
        <v>12.985603111681201</v>
      </c>
      <c r="N37">
        <v>3.2464007779203099</v>
      </c>
      <c r="O37">
        <f>Table13[[#This Row],[calc % H2 umol/h]]/Table13[[#This Row],[PCAT_Gee-pt/g-c3n4]]</f>
        <v>657.16614937658096</v>
      </c>
      <c r="P37">
        <v>2.0629365111142599</v>
      </c>
      <c r="Q37">
        <v>0.172969813473002</v>
      </c>
      <c r="R37">
        <v>5.6227682482404902</v>
      </c>
      <c r="S37">
        <v>1.4056920620601201</v>
      </c>
      <c r="T37">
        <v>0.104348008558921</v>
      </c>
      <c r="U37">
        <v>1.0638929298464099</v>
      </c>
    </row>
    <row r="38" spans="1:21" x14ac:dyDescent="0.25">
      <c r="A38">
        <v>324046</v>
      </c>
      <c r="B38" t="s">
        <v>239</v>
      </c>
      <c r="C38" t="s">
        <v>22</v>
      </c>
      <c r="D38">
        <v>4.7499999999999999E-3</v>
      </c>
      <c r="E38">
        <v>4</v>
      </c>
      <c r="F38">
        <v>1</v>
      </c>
      <c r="G38" s="1">
        <v>44392.545115740744</v>
      </c>
      <c r="H38" t="s">
        <v>95</v>
      </c>
      <c r="I38">
        <v>0.60303474999999995</v>
      </c>
      <c r="J38">
        <v>91.721093853467195</v>
      </c>
      <c r="K38">
        <v>4.9786829238858301</v>
      </c>
      <c r="L38">
        <v>8.5712971621881906E-2</v>
      </c>
      <c r="M38">
        <v>13.5699669435594</v>
      </c>
      <c r="N38">
        <v>3.3924917358898599</v>
      </c>
      <c r="O38">
        <f>Table13[[#This Row],[calc % H2 umol/h]]/Table13[[#This Row],[PCAT_Gee-pt/g-c3n4]]</f>
        <v>714.20878650312841</v>
      </c>
      <c r="P38">
        <v>2.1131135417788598</v>
      </c>
      <c r="Q38">
        <v>0.175788949403723</v>
      </c>
      <c r="R38">
        <v>5.7595314560716098</v>
      </c>
      <c r="S38">
        <v>1.4398828640179</v>
      </c>
      <c r="T38">
        <v>0.104838173931981</v>
      </c>
      <c r="U38">
        <v>1.08227150693604</v>
      </c>
    </row>
    <row r="39" spans="1:21" x14ac:dyDescent="0.25">
      <c r="A39">
        <v>324047</v>
      </c>
      <c r="B39" t="s">
        <v>238</v>
      </c>
      <c r="C39" t="s">
        <v>22</v>
      </c>
      <c r="D39">
        <v>5.3499999999999997E-3</v>
      </c>
      <c r="E39">
        <v>4</v>
      </c>
      <c r="F39">
        <v>1</v>
      </c>
      <c r="G39" s="1">
        <v>44392.560486111113</v>
      </c>
      <c r="H39" t="s">
        <v>97</v>
      </c>
      <c r="I39">
        <v>0.58837600000000001</v>
      </c>
      <c r="J39">
        <v>91.812042279364206</v>
      </c>
      <c r="K39">
        <v>4.9793330229370598</v>
      </c>
      <c r="L39">
        <v>8.2035791867037994E-2</v>
      </c>
      <c r="M39">
        <v>13.571738862512699</v>
      </c>
      <c r="N39">
        <v>3.3929347156281802</v>
      </c>
      <c r="O39">
        <f>Table13[[#This Row],[calc % H2 umol/h]]/Table13[[#This Row],[PCAT_Gee-pt/g-c3n4]]</f>
        <v>634.19340479031405</v>
      </c>
      <c r="P39">
        <v>2.0442727433400898</v>
      </c>
      <c r="Q39">
        <v>0.17587304580892801</v>
      </c>
      <c r="R39">
        <v>5.5718980250088199</v>
      </c>
      <c r="S39">
        <v>1.3929745062522001</v>
      </c>
      <c r="T39">
        <v>0.104374733578066</v>
      </c>
      <c r="U39">
        <v>1.05997722078053</v>
      </c>
    </row>
    <row r="40" spans="1:21" x14ac:dyDescent="0.25">
      <c r="A40">
        <v>324048</v>
      </c>
      <c r="B40" t="s">
        <v>237</v>
      </c>
      <c r="C40" t="s">
        <v>22</v>
      </c>
      <c r="D40">
        <v>4.9500000000000004E-3</v>
      </c>
      <c r="E40">
        <v>4</v>
      </c>
      <c r="F40">
        <v>1</v>
      </c>
      <c r="G40" s="1">
        <v>44392.575925925928</v>
      </c>
      <c r="H40" t="s">
        <v>99</v>
      </c>
      <c r="I40">
        <v>0.57724600000000004</v>
      </c>
      <c r="J40">
        <v>92.018444000938103</v>
      </c>
      <c r="K40">
        <v>4.8060930124208801</v>
      </c>
      <c r="L40">
        <v>7.7648399038793794E-2</v>
      </c>
      <c r="M40">
        <v>13.099553497036201</v>
      </c>
      <c r="N40">
        <v>3.2748883742590702</v>
      </c>
      <c r="O40">
        <f>Table13[[#This Row],[calc % H2 umol/h]]/Table13[[#This Row],[PCAT_Gee-pt/g-c3n4]]</f>
        <v>661.59361096142823</v>
      </c>
      <c r="P40">
        <v>2.0221913040506401</v>
      </c>
      <c r="Q40">
        <v>0.18088802586415501</v>
      </c>
      <c r="R40">
        <v>5.51171254908978</v>
      </c>
      <c r="S40">
        <v>1.3779281372724399</v>
      </c>
      <c r="T40">
        <v>0.104446182745757</v>
      </c>
      <c r="U40">
        <v>1.04882549984462</v>
      </c>
    </row>
    <row r="41" spans="1:21" x14ac:dyDescent="0.25">
      <c r="A41">
        <v>324049</v>
      </c>
      <c r="B41" t="s">
        <v>236</v>
      </c>
      <c r="C41" t="s">
        <v>22</v>
      </c>
      <c r="D41">
        <v>5.0299999999999997E-3</v>
      </c>
      <c r="E41">
        <v>4</v>
      </c>
      <c r="F41">
        <v>1</v>
      </c>
      <c r="G41" s="1">
        <v>44392.591296296298</v>
      </c>
      <c r="H41" t="s">
        <v>101</v>
      </c>
      <c r="I41">
        <v>0.60234100000000002</v>
      </c>
      <c r="J41">
        <v>91.968156228806905</v>
      </c>
      <c r="K41">
        <v>4.7463145629761199</v>
      </c>
      <c r="L41">
        <v>8.0257385344073895E-2</v>
      </c>
      <c r="M41">
        <v>12.9366205295619</v>
      </c>
      <c r="N41">
        <v>3.2341551323904798</v>
      </c>
      <c r="O41">
        <f>Table13[[#This Row],[calc % H2 umol/h]]/Table13[[#This Row],[PCAT_Gee-pt/g-c3n4]]</f>
        <v>642.97318735397221</v>
      </c>
      <c r="P41">
        <v>2.1011378300256198</v>
      </c>
      <c r="Q41">
        <v>0.17400575556445699</v>
      </c>
      <c r="R41">
        <v>5.7268902907068799</v>
      </c>
      <c r="S41">
        <v>1.43172257267672</v>
      </c>
      <c r="T41">
        <v>0.10465669123417801</v>
      </c>
      <c r="U41">
        <v>1.0797346869570901</v>
      </c>
    </row>
    <row r="42" spans="1:21" x14ac:dyDescent="0.25">
      <c r="A42">
        <v>324050</v>
      </c>
      <c r="B42" t="s">
        <v>235</v>
      </c>
      <c r="C42" t="s">
        <v>22</v>
      </c>
      <c r="D42">
        <v>4.7499999999999999E-3</v>
      </c>
      <c r="E42">
        <v>4</v>
      </c>
      <c r="F42">
        <v>1</v>
      </c>
      <c r="G42" s="1">
        <v>44392.60670138889</v>
      </c>
      <c r="H42" t="s">
        <v>103</v>
      </c>
      <c r="I42">
        <v>0.55494100000000002</v>
      </c>
      <c r="J42">
        <v>92.362271303286704</v>
      </c>
      <c r="K42">
        <v>4.6710290403029999</v>
      </c>
      <c r="L42">
        <v>6.9836592115538901E-2</v>
      </c>
      <c r="M42">
        <v>12.7314212691106</v>
      </c>
      <c r="N42">
        <v>3.1828553172776499</v>
      </c>
      <c r="O42">
        <f>Table13[[#This Row],[calc % H2 umol/h]]/Table13[[#This Row],[PCAT_Gee-pt/g-c3n4]]</f>
        <v>670.07480363740001</v>
      </c>
      <c r="P42">
        <v>1.87066705483777</v>
      </c>
      <c r="Q42">
        <v>0.17257179663784999</v>
      </c>
      <c r="R42">
        <v>5.0987159625625598</v>
      </c>
      <c r="S42">
        <v>1.2746789906406399</v>
      </c>
      <c r="T42">
        <v>0.102433355685717</v>
      </c>
      <c r="U42">
        <v>0.99359924588674797</v>
      </c>
    </row>
    <row r="43" spans="1:21" x14ac:dyDescent="0.25">
      <c r="A43">
        <v>324051</v>
      </c>
      <c r="B43" t="s">
        <v>234</v>
      </c>
      <c r="C43" t="s">
        <v>22</v>
      </c>
      <c r="D43">
        <v>4.9699999999999996E-3</v>
      </c>
      <c r="E43">
        <v>4</v>
      </c>
      <c r="F43">
        <v>1</v>
      </c>
      <c r="G43" s="1">
        <v>44392.622094907405</v>
      </c>
      <c r="H43" t="s">
        <v>105</v>
      </c>
      <c r="I43">
        <v>0.56050599999999995</v>
      </c>
      <c r="J43">
        <v>92.181200861835507</v>
      </c>
      <c r="K43">
        <v>4.7456168341083398</v>
      </c>
      <c r="L43">
        <v>7.0640550127041998E-2</v>
      </c>
      <c r="M43">
        <v>12.9347187901227</v>
      </c>
      <c r="N43">
        <v>3.2336796975306901</v>
      </c>
      <c r="O43">
        <f>Table13[[#This Row],[calc % H2 umol/h]]/Table13[[#This Row],[PCAT_Gee-pt/g-c3n4]]</f>
        <v>650.63977817518924</v>
      </c>
      <c r="P43">
        <v>1.94196981985851</v>
      </c>
      <c r="Q43">
        <v>0.176546339558247</v>
      </c>
      <c r="R43">
        <v>5.2930597637461503</v>
      </c>
      <c r="S43">
        <v>1.32326494093653</v>
      </c>
      <c r="T43">
        <v>0.104324735144571</v>
      </c>
      <c r="U43">
        <v>1.026887749053</v>
      </c>
    </row>
    <row r="44" spans="1:21" x14ac:dyDescent="0.25">
      <c r="A44">
        <v>324052</v>
      </c>
      <c r="B44" t="s">
        <v>233</v>
      </c>
      <c r="C44" t="s">
        <v>22</v>
      </c>
      <c r="D44">
        <v>5.0200000000000002E-3</v>
      </c>
      <c r="E44">
        <v>4</v>
      </c>
      <c r="F44">
        <v>1</v>
      </c>
      <c r="G44" s="1">
        <v>44392.637465277781</v>
      </c>
      <c r="H44" t="s">
        <v>107</v>
      </c>
      <c r="I44">
        <v>0.56050599999999995</v>
      </c>
      <c r="J44">
        <v>92.197537704692195</v>
      </c>
      <c r="K44">
        <v>4.7497797829293598</v>
      </c>
      <c r="L44">
        <v>6.8808469120577101E-2</v>
      </c>
      <c r="M44">
        <v>12.9460653809285</v>
      </c>
      <c r="N44">
        <v>3.2365163452321299</v>
      </c>
      <c r="O44">
        <f>Table13[[#This Row],[calc % H2 umol/h]]/Table13[[#This Row],[PCAT_Gee-pt/g-c3n4]]</f>
        <v>644.7243715601852</v>
      </c>
      <c r="P44">
        <v>1.92756965360215</v>
      </c>
      <c r="Q44">
        <v>0.17756488723442901</v>
      </c>
      <c r="R44">
        <v>5.2538104717008496</v>
      </c>
      <c r="S44">
        <v>1.31345261792521</v>
      </c>
      <c r="T44">
        <v>0.10309524235555501</v>
      </c>
      <c r="U44">
        <v>1.02201761642068</v>
      </c>
    </row>
    <row r="45" spans="1:21" x14ac:dyDescent="0.25">
      <c r="A45">
        <v>324053</v>
      </c>
      <c r="B45" t="s">
        <v>232</v>
      </c>
      <c r="C45" t="s">
        <v>22</v>
      </c>
      <c r="D45">
        <v>4.79E-3</v>
      </c>
      <c r="E45">
        <v>4</v>
      </c>
      <c r="F45">
        <v>1</v>
      </c>
      <c r="G45" s="1">
        <v>44392.652824074074</v>
      </c>
      <c r="H45" t="s">
        <v>109</v>
      </c>
      <c r="I45">
        <v>0.57724600000000004</v>
      </c>
      <c r="J45">
        <v>92.2373652025463</v>
      </c>
      <c r="K45">
        <v>4.5695171384172903</v>
      </c>
      <c r="L45">
        <v>7.6230603602129798E-2</v>
      </c>
      <c r="M45">
        <v>12.4547390272353</v>
      </c>
      <c r="N45">
        <v>3.1136847568088299</v>
      </c>
      <c r="O45">
        <f>Table13[[#This Row],[calc % H2 umol/h]]/Table13[[#This Row],[PCAT_Gee-pt/g-c3n4]]</f>
        <v>650.0385713588372</v>
      </c>
      <c r="P45">
        <v>2.03165312325567</v>
      </c>
      <c r="Q45">
        <v>0.174018410282441</v>
      </c>
      <c r="R45">
        <v>5.5375018142029004</v>
      </c>
      <c r="S45">
        <v>1.38437545355072</v>
      </c>
      <c r="T45">
        <v>0.105351812664328</v>
      </c>
      <c r="U45">
        <v>1.05611272311639</v>
      </c>
    </row>
    <row r="46" spans="1:21" x14ac:dyDescent="0.25">
      <c r="A46">
        <v>324054</v>
      </c>
      <c r="B46" t="s">
        <v>231</v>
      </c>
      <c r="C46" t="s">
        <v>22</v>
      </c>
      <c r="D46">
        <v>4.9500000000000004E-3</v>
      </c>
      <c r="E46">
        <v>4</v>
      </c>
      <c r="F46">
        <v>1</v>
      </c>
      <c r="G46" s="1">
        <v>44392.668252314812</v>
      </c>
      <c r="H46" t="s">
        <v>111</v>
      </c>
      <c r="I46">
        <v>0.57619599999999904</v>
      </c>
      <c r="J46">
        <v>92.214565909445795</v>
      </c>
      <c r="K46">
        <v>4.5796764183607097</v>
      </c>
      <c r="L46">
        <v>7.7242583802331802E-2</v>
      </c>
      <c r="M46">
        <v>12.4824293009704</v>
      </c>
      <c r="N46">
        <v>3.1206073252426001</v>
      </c>
      <c r="O46">
        <f>Table13[[#This Row],[calc % H2 umol/h]]/Table13[[#This Row],[PCAT_Gee-pt/g-c3n4]]</f>
        <v>630.4257222712323</v>
      </c>
      <c r="P46">
        <v>2.0399565147932699</v>
      </c>
      <c r="Q46">
        <v>0.17435105801633299</v>
      </c>
      <c r="R46">
        <v>5.5601336528653</v>
      </c>
      <c r="S46">
        <v>1.3900334132163199</v>
      </c>
      <c r="T46">
        <v>0.105619636927131</v>
      </c>
      <c r="U46">
        <v>1.06018152047307</v>
      </c>
    </row>
    <row r="47" spans="1:21" x14ac:dyDescent="0.25">
      <c r="A47">
        <v>324055</v>
      </c>
      <c r="B47" t="s">
        <v>230</v>
      </c>
      <c r="C47" t="s">
        <v>22</v>
      </c>
      <c r="D47">
        <v>5.1599999999999997E-3</v>
      </c>
      <c r="E47">
        <v>4</v>
      </c>
      <c r="F47">
        <v>1</v>
      </c>
      <c r="G47" s="1">
        <v>44392.684421296297</v>
      </c>
      <c r="H47" t="s">
        <v>113</v>
      </c>
      <c r="I47">
        <v>0.57445599999999997</v>
      </c>
      <c r="J47">
        <v>92.047927606636406</v>
      </c>
      <c r="K47">
        <v>4.8467889351569404</v>
      </c>
      <c r="L47">
        <v>6.9553268462213602E-2</v>
      </c>
      <c r="M47">
        <v>13.210474866143</v>
      </c>
      <c r="N47">
        <v>3.3026187165357599</v>
      </c>
      <c r="O47">
        <f>Table13[[#This Row],[calc % H2 umol/h]]/Table13[[#This Row],[PCAT_Gee-pt/g-c3n4]]</f>
        <v>640.04238692553486</v>
      </c>
      <c r="P47">
        <v>1.9650678267732999</v>
      </c>
      <c r="Q47">
        <v>0.175606407681828</v>
      </c>
      <c r="R47">
        <v>5.3560160104257699</v>
      </c>
      <c r="S47">
        <v>1.33900400260644</v>
      </c>
      <c r="T47">
        <v>0.10700958481327</v>
      </c>
      <c r="U47">
        <v>1.0332060466199999</v>
      </c>
    </row>
    <row r="48" spans="1:21" x14ac:dyDescent="0.25">
      <c r="A48">
        <v>324056</v>
      </c>
      <c r="B48" t="s">
        <v>229</v>
      </c>
      <c r="C48" t="s">
        <v>22</v>
      </c>
      <c r="D48">
        <v>5.13E-3</v>
      </c>
      <c r="E48">
        <v>4</v>
      </c>
      <c r="F48">
        <v>1</v>
      </c>
      <c r="G48" s="1">
        <v>44392.699837962966</v>
      </c>
      <c r="H48" t="s">
        <v>115</v>
      </c>
      <c r="I48">
        <v>0.56610099999999997</v>
      </c>
      <c r="J48">
        <v>92.039031276667501</v>
      </c>
      <c r="K48">
        <v>4.9035304609984198</v>
      </c>
      <c r="L48">
        <v>6.9277684916822194E-2</v>
      </c>
      <c r="M48">
        <v>13.3651303526979</v>
      </c>
      <c r="N48">
        <v>3.3412825881744799</v>
      </c>
      <c r="O48">
        <f>Table13[[#This Row],[calc % H2 umol/h]]/Table13[[#This Row],[PCAT_Gee-pt/g-c3n4]]</f>
        <v>651.322141944343</v>
      </c>
      <c r="P48">
        <v>1.9338529398711699</v>
      </c>
      <c r="Q48">
        <v>0.17351566879051999</v>
      </c>
      <c r="R48">
        <v>5.2709362835412499</v>
      </c>
      <c r="S48">
        <v>1.31773407088531</v>
      </c>
      <c r="T48">
        <v>0.107433643461462</v>
      </c>
      <c r="U48">
        <v>1.01615167900138</v>
      </c>
    </row>
    <row r="49" spans="1:21" x14ac:dyDescent="0.25">
      <c r="A49">
        <v>324057</v>
      </c>
      <c r="B49" t="s">
        <v>228</v>
      </c>
      <c r="C49" t="s">
        <v>22</v>
      </c>
      <c r="D49">
        <v>5.0099999999999997E-3</v>
      </c>
      <c r="E49">
        <v>4</v>
      </c>
      <c r="F49">
        <v>1</v>
      </c>
      <c r="G49" s="1">
        <v>44392.715196759258</v>
      </c>
      <c r="H49" t="s">
        <v>117</v>
      </c>
      <c r="I49">
        <v>0.56610099999999997</v>
      </c>
      <c r="J49">
        <v>92.001368230635507</v>
      </c>
      <c r="K49">
        <v>4.8524525237315697</v>
      </c>
      <c r="L49">
        <v>7.3152133919271597E-2</v>
      </c>
      <c r="M49">
        <v>13.2259116213882</v>
      </c>
      <c r="N49">
        <v>3.3064779053470699</v>
      </c>
      <c r="O49">
        <f>Table13[[#This Row],[calc % H2 umol/h]]/Table13[[#This Row],[PCAT_Gee-pt/g-c3n4]]</f>
        <v>659.97562980979444</v>
      </c>
      <c r="P49">
        <v>1.9920045626393199</v>
      </c>
      <c r="Q49">
        <v>0.17569370903709</v>
      </c>
      <c r="R49">
        <v>5.4294351497558901</v>
      </c>
      <c r="S49">
        <v>1.3573587874389701</v>
      </c>
      <c r="T49">
        <v>0.108955078961652</v>
      </c>
      <c r="U49">
        <v>1.04521960403189</v>
      </c>
    </row>
    <row r="50" spans="1:21" x14ac:dyDescent="0.25">
      <c r="A50">
        <v>324058</v>
      </c>
      <c r="B50" t="s">
        <v>227</v>
      </c>
      <c r="C50" t="s">
        <v>22</v>
      </c>
      <c r="D50">
        <v>4.9300000000000004E-3</v>
      </c>
      <c r="E50">
        <v>4</v>
      </c>
      <c r="F50">
        <v>1</v>
      </c>
      <c r="G50" s="1">
        <v>44392.730567129627</v>
      </c>
      <c r="H50" t="s">
        <v>119</v>
      </c>
      <c r="I50">
        <v>0.57724600000000004</v>
      </c>
      <c r="J50">
        <v>92.024291922193697</v>
      </c>
      <c r="K50">
        <v>4.7458973580310104</v>
      </c>
      <c r="L50">
        <v>7.7795108045043596E-2</v>
      </c>
      <c r="M50">
        <v>12.935483390001</v>
      </c>
      <c r="N50">
        <v>3.23387084750025</v>
      </c>
      <c r="O50">
        <f>Table13[[#This Row],[calc % H2 umol/h]]/Table13[[#This Row],[PCAT_Gee-pt/g-c3n4]]</f>
        <v>655.95757555785997</v>
      </c>
      <c r="P50">
        <v>2.0535054836934101</v>
      </c>
      <c r="Q50">
        <v>0.17408632208841199</v>
      </c>
      <c r="R50">
        <v>5.5970629096396403</v>
      </c>
      <c r="S50">
        <v>1.3992657274099101</v>
      </c>
      <c r="T50">
        <v>0.10943991257006</v>
      </c>
      <c r="U50">
        <v>1.0668653235118</v>
      </c>
    </row>
    <row r="51" spans="1:21" x14ac:dyDescent="0.25">
      <c r="A51">
        <v>324059</v>
      </c>
      <c r="B51" t="s">
        <v>226</v>
      </c>
      <c r="C51" t="s">
        <v>22</v>
      </c>
      <c r="D51">
        <v>4.9800000000000001E-3</v>
      </c>
      <c r="E51">
        <v>4</v>
      </c>
      <c r="F51">
        <v>1</v>
      </c>
      <c r="G51" s="1">
        <v>44392.745879629627</v>
      </c>
      <c r="H51" t="s">
        <v>121</v>
      </c>
      <c r="I51">
        <v>0.56884599999999996</v>
      </c>
      <c r="J51">
        <v>92.198278208679298</v>
      </c>
      <c r="K51">
        <v>4.6401087746164098</v>
      </c>
      <c r="L51">
        <v>7.7949354245364894E-2</v>
      </c>
      <c r="M51">
        <v>12.647144565880501</v>
      </c>
      <c r="N51">
        <v>3.1617861414701198</v>
      </c>
      <c r="O51">
        <f>Table13[[#This Row],[calc % H2 umol/h]]/Table13[[#This Row],[PCAT_Gee-pt/g-c3n4]]</f>
        <v>634.89681555624895</v>
      </c>
      <c r="P51">
        <v>2.0029591891199798</v>
      </c>
      <c r="Q51">
        <v>0.174891572142341</v>
      </c>
      <c r="R51">
        <v>5.4592932309983198</v>
      </c>
      <c r="S51">
        <v>1.3648233077495799</v>
      </c>
      <c r="T51">
        <v>0.10921548913231501</v>
      </c>
      <c r="U51">
        <v>1.0494383384519901</v>
      </c>
    </row>
    <row r="52" spans="1:21" x14ac:dyDescent="0.25">
      <c r="A52">
        <v>324060</v>
      </c>
      <c r="B52" t="s">
        <v>225</v>
      </c>
      <c r="C52" t="s">
        <v>22</v>
      </c>
      <c r="D52">
        <v>4.8999999999999998E-3</v>
      </c>
      <c r="E52">
        <v>4</v>
      </c>
      <c r="F52">
        <v>1</v>
      </c>
      <c r="G52" s="1">
        <v>44392.761203703703</v>
      </c>
      <c r="H52" t="s">
        <v>123</v>
      </c>
      <c r="I52">
        <v>0.56050599999999995</v>
      </c>
      <c r="J52">
        <v>92.012120890053794</v>
      </c>
      <c r="K52">
        <v>4.9146111404750297</v>
      </c>
      <c r="L52">
        <v>7.8533025302600604E-2</v>
      </c>
      <c r="M52">
        <v>13.3953320057271</v>
      </c>
      <c r="N52">
        <v>3.3488330014317902</v>
      </c>
      <c r="O52">
        <f>Table13[[#This Row],[calc % H2 umol/h]]/Table13[[#This Row],[PCAT_Gee-pt/g-c3n4]]</f>
        <v>683.43530641465111</v>
      </c>
      <c r="P52">
        <v>1.94049682716315</v>
      </c>
      <c r="Q52">
        <v>0.17494073660072901</v>
      </c>
      <c r="R52">
        <v>5.2890449545105103</v>
      </c>
      <c r="S52">
        <v>1.32226123862762</v>
      </c>
      <c r="T52">
        <v>0.109011492172039</v>
      </c>
      <c r="U52">
        <v>1.0237596501359401</v>
      </c>
    </row>
    <row r="53" spans="1:21" x14ac:dyDescent="0.25">
      <c r="A53">
        <v>324061</v>
      </c>
      <c r="B53" t="s">
        <v>224</v>
      </c>
      <c r="C53" t="s">
        <v>22</v>
      </c>
      <c r="D53">
        <v>4.9199999999999999E-3</v>
      </c>
      <c r="E53">
        <v>4</v>
      </c>
      <c r="F53">
        <v>1</v>
      </c>
      <c r="G53" s="1">
        <v>44392.776504629626</v>
      </c>
      <c r="H53" t="s">
        <v>125</v>
      </c>
      <c r="I53">
        <v>0.57168099999999999</v>
      </c>
      <c r="J53">
        <v>91.837358806846794</v>
      </c>
      <c r="K53">
        <v>4.97881163251561</v>
      </c>
      <c r="L53">
        <v>8.8043597709332899E-2</v>
      </c>
      <c r="M53">
        <v>13.5703177535785</v>
      </c>
      <c r="N53">
        <v>3.3925794383946202</v>
      </c>
      <c r="O53">
        <f>Table13[[#This Row],[calc % H2 umol/h]]/Table13[[#This Row],[PCAT_Gee-pt/g-c3n4]]</f>
        <v>689.54866634037</v>
      </c>
      <c r="P53">
        <v>2.0180916819107799</v>
      </c>
      <c r="Q53">
        <v>0.17419276146894699</v>
      </c>
      <c r="R53">
        <v>5.5005385623608598</v>
      </c>
      <c r="S53">
        <v>1.3751346405902101</v>
      </c>
      <c r="T53">
        <v>0.109605231890892</v>
      </c>
      <c r="U53">
        <v>1.0561326468358301</v>
      </c>
    </row>
    <row r="54" spans="1:21" x14ac:dyDescent="0.25">
      <c r="A54">
        <v>324062</v>
      </c>
      <c r="B54" t="s">
        <v>223</v>
      </c>
      <c r="C54" t="s">
        <v>22</v>
      </c>
      <c r="D54">
        <v>5.2700000000000004E-3</v>
      </c>
      <c r="E54">
        <v>4</v>
      </c>
      <c r="F54">
        <v>1</v>
      </c>
      <c r="G54" s="1">
        <v>44392.79184027778</v>
      </c>
      <c r="H54" t="s">
        <v>127</v>
      </c>
      <c r="I54">
        <v>0.57168099999999999</v>
      </c>
      <c r="J54">
        <v>91.775789626833102</v>
      </c>
      <c r="K54">
        <v>5.0231322574924198</v>
      </c>
      <c r="L54">
        <v>9.0870344562814995E-2</v>
      </c>
      <c r="M54">
        <v>13.6911186611775</v>
      </c>
      <c r="N54">
        <v>3.42277966529439</v>
      </c>
      <c r="O54">
        <f>Table13[[#This Row],[calc % H2 umol/h]]/Table13[[#This Row],[PCAT_Gee-pt/g-c3n4]]</f>
        <v>649.48380745624092</v>
      </c>
      <c r="P54">
        <v>2.0306712596265202</v>
      </c>
      <c r="Q54">
        <v>0.17510053837763201</v>
      </c>
      <c r="R54">
        <v>5.5348256331336598</v>
      </c>
      <c r="S54">
        <v>1.3837064082834101</v>
      </c>
      <c r="T54">
        <v>0.11027577214642</v>
      </c>
      <c r="U54">
        <v>1.0601310839014899</v>
      </c>
    </row>
    <row r="55" spans="1:21" x14ac:dyDescent="0.25">
      <c r="A55">
        <v>324063</v>
      </c>
      <c r="B55" t="s">
        <v>222</v>
      </c>
      <c r="C55" t="s">
        <v>22</v>
      </c>
      <c r="D55">
        <v>5.0099999999999997E-3</v>
      </c>
      <c r="E55">
        <v>4</v>
      </c>
      <c r="F55">
        <v>1</v>
      </c>
      <c r="G55" s="1">
        <v>44392.807129629633</v>
      </c>
      <c r="H55" t="s">
        <v>129</v>
      </c>
      <c r="I55">
        <v>0.56331100000000001</v>
      </c>
      <c r="J55">
        <v>92.065984655655299</v>
      </c>
      <c r="K55">
        <v>4.7554917708786304</v>
      </c>
      <c r="L55">
        <v>8.1347259833034494E-2</v>
      </c>
      <c r="M55">
        <v>12.961634054177701</v>
      </c>
      <c r="N55">
        <v>3.2404085135444398</v>
      </c>
      <c r="O55">
        <f>Table13[[#This Row],[calc % H2 umol/h]]/Table13[[#This Row],[PCAT_Gee-pt/g-c3n4]]</f>
        <v>646.788126455976</v>
      </c>
      <c r="P55">
        <v>2.0139609037990698</v>
      </c>
      <c r="Q55">
        <v>0.173849171621279</v>
      </c>
      <c r="R55">
        <v>5.4892796564847597</v>
      </c>
      <c r="S55">
        <v>1.3723199141211899</v>
      </c>
      <c r="T55">
        <v>0.110271262839959</v>
      </c>
      <c r="U55">
        <v>1.05429140682696</v>
      </c>
    </row>
    <row r="56" spans="1:21" x14ac:dyDescent="0.25">
      <c r="A56">
        <v>324064</v>
      </c>
      <c r="B56" t="s">
        <v>221</v>
      </c>
      <c r="C56" t="s">
        <v>22</v>
      </c>
      <c r="D56">
        <v>4.9300000000000004E-3</v>
      </c>
      <c r="E56">
        <v>4</v>
      </c>
      <c r="F56">
        <v>1</v>
      </c>
      <c r="G56" s="1">
        <v>44392.822442129633</v>
      </c>
      <c r="H56" t="s">
        <v>131</v>
      </c>
      <c r="I56">
        <v>0.57168099999999999</v>
      </c>
      <c r="J56">
        <v>92.120242243889294</v>
      </c>
      <c r="K56">
        <v>4.7095501598208198</v>
      </c>
      <c r="L56">
        <v>6.6881303263042299E-2</v>
      </c>
      <c r="M56">
        <v>12.8364149645271</v>
      </c>
      <c r="N56">
        <v>3.2091037411317802</v>
      </c>
      <c r="O56">
        <f>Table13[[#This Row],[calc % H2 umol/h]]/Table13[[#This Row],[PCAT_Gee-pt/g-c3n4]]</f>
        <v>650.93382173058421</v>
      </c>
      <c r="P56">
        <v>2.00907226413235</v>
      </c>
      <c r="Q56">
        <v>0.17907193850435801</v>
      </c>
      <c r="R56">
        <v>5.4759551126866004</v>
      </c>
      <c r="S56">
        <v>1.3689887781716501</v>
      </c>
      <c r="T56">
        <v>0.109861095897439</v>
      </c>
      <c r="U56">
        <v>1.05127423626007</v>
      </c>
    </row>
    <row r="57" spans="1:21" x14ac:dyDescent="0.25">
      <c r="A57">
        <v>324065</v>
      </c>
      <c r="B57" t="s">
        <v>220</v>
      </c>
      <c r="C57" t="s">
        <v>22</v>
      </c>
      <c r="D57">
        <v>4.8599999999999997E-3</v>
      </c>
      <c r="E57">
        <v>4</v>
      </c>
      <c r="F57">
        <v>1</v>
      </c>
      <c r="G57" s="1">
        <v>44392.837731481479</v>
      </c>
      <c r="H57" t="s">
        <v>133</v>
      </c>
      <c r="I57">
        <v>0.56610099999999997</v>
      </c>
      <c r="J57">
        <v>92.068152476842201</v>
      </c>
      <c r="K57">
        <v>4.7680497548346104</v>
      </c>
      <c r="L57">
        <v>8.9201438709179098E-2</v>
      </c>
      <c r="M57">
        <v>12.9958622687007</v>
      </c>
      <c r="N57">
        <v>3.24896556717517</v>
      </c>
      <c r="O57">
        <f>Table13[[#This Row],[calc % H2 umol/h]]/Table13[[#This Row],[PCAT_Gee-pt/g-c3n4]]</f>
        <v>668.51143357513786</v>
      </c>
      <c r="P57">
        <v>2.0096168514791102</v>
      </c>
      <c r="Q57">
        <v>0.17394540022713401</v>
      </c>
      <c r="R57">
        <v>5.4774394474808501</v>
      </c>
      <c r="S57">
        <v>1.3693598618702101</v>
      </c>
      <c r="T57">
        <v>0.11078523206839</v>
      </c>
      <c r="U57">
        <v>1.0433956847756001</v>
      </c>
    </row>
    <row r="58" spans="1:21" x14ac:dyDescent="0.25">
      <c r="A58">
        <v>324066</v>
      </c>
      <c r="B58" t="s">
        <v>219</v>
      </c>
      <c r="C58" t="s">
        <v>22</v>
      </c>
      <c r="D58">
        <v>5.0699999999999999E-3</v>
      </c>
      <c r="E58">
        <v>4</v>
      </c>
      <c r="F58">
        <v>1</v>
      </c>
      <c r="G58" s="1">
        <v>44392.853009259263</v>
      </c>
      <c r="H58" t="s">
        <v>135</v>
      </c>
      <c r="I58">
        <v>0.56884599999999996</v>
      </c>
      <c r="J58">
        <v>92.024436294725902</v>
      </c>
      <c r="K58">
        <v>4.8071854490385899</v>
      </c>
      <c r="L58">
        <v>8.1455724055893006E-2</v>
      </c>
      <c r="M58">
        <v>13.1025310573703</v>
      </c>
      <c r="N58">
        <v>3.27563276434259</v>
      </c>
      <c r="O58">
        <f>Table13[[#This Row],[calc % H2 umol/h]]/Table13[[#This Row],[PCAT_Gee-pt/g-c3n4]]</f>
        <v>646.08141308532345</v>
      </c>
      <c r="P58">
        <v>2.0126303580480598</v>
      </c>
      <c r="Q58">
        <v>0.17749149972528899</v>
      </c>
      <c r="R58">
        <v>5.4856531026081399</v>
      </c>
      <c r="S58">
        <v>1.3714132756520301</v>
      </c>
      <c r="T58">
        <v>0.11094330812054901</v>
      </c>
      <c r="U58">
        <v>1.0448045900668099</v>
      </c>
    </row>
    <row r="59" spans="1:21" x14ac:dyDescent="0.25">
      <c r="A59">
        <v>324067</v>
      </c>
      <c r="B59" t="s">
        <v>218</v>
      </c>
      <c r="C59" t="s">
        <v>22</v>
      </c>
      <c r="D59">
        <v>5.1500000000000001E-3</v>
      </c>
      <c r="E59">
        <v>4</v>
      </c>
      <c r="F59">
        <v>1</v>
      </c>
      <c r="G59" s="1">
        <v>44392.868344907409</v>
      </c>
      <c r="H59" t="s">
        <v>137</v>
      </c>
      <c r="I59">
        <v>0.56331100000000001</v>
      </c>
      <c r="J59">
        <v>92.030422659137599</v>
      </c>
      <c r="K59">
        <v>4.8177432370370799</v>
      </c>
      <c r="L59">
        <v>8.75225341843891E-2</v>
      </c>
      <c r="M59">
        <v>13.1313075101646</v>
      </c>
      <c r="N59">
        <v>3.28282687754115</v>
      </c>
      <c r="O59">
        <f>Table13[[#This Row],[calc % H2 umol/h]]/Table13[[#This Row],[PCAT_Gee-pt/g-c3n4]]</f>
        <v>637.4421121439126</v>
      </c>
      <c r="P59">
        <v>2.0010737171455801</v>
      </c>
      <c r="Q59">
        <v>0.172949309265823</v>
      </c>
      <c r="R59">
        <v>5.4541541625424896</v>
      </c>
      <c r="S59">
        <v>1.36353854063562</v>
      </c>
      <c r="T59">
        <v>0.110468200649016</v>
      </c>
      <c r="U59">
        <v>1.04029218603065</v>
      </c>
    </row>
    <row r="60" spans="1:21" x14ac:dyDescent="0.25">
      <c r="A60">
        <v>324068</v>
      </c>
      <c r="B60" t="s">
        <v>217</v>
      </c>
      <c r="C60" t="s">
        <v>22</v>
      </c>
      <c r="D60">
        <v>5.0699999999999999E-3</v>
      </c>
      <c r="E60">
        <v>4</v>
      </c>
      <c r="F60">
        <v>1</v>
      </c>
      <c r="G60" s="1">
        <v>44392.883692129632</v>
      </c>
      <c r="H60" t="s">
        <v>139</v>
      </c>
      <c r="I60">
        <v>0.57168099999999999</v>
      </c>
      <c r="J60">
        <v>92.117416150182706</v>
      </c>
      <c r="K60">
        <v>4.74419179502768</v>
      </c>
      <c r="L60">
        <v>7.1716719657060807E-2</v>
      </c>
      <c r="M60">
        <v>12.930834683921599</v>
      </c>
      <c r="N60">
        <v>3.2327086709804198</v>
      </c>
      <c r="O60">
        <f>Table13[[#This Row],[calc % H2 umol/h]]/Table13[[#This Row],[PCAT_Gee-pt/g-c3n4]]</f>
        <v>637.61512248134511</v>
      </c>
      <c r="P60">
        <v>1.9925197170319799</v>
      </c>
      <c r="Q60">
        <v>0.17619189727420301</v>
      </c>
      <c r="R60">
        <v>5.4308392616839196</v>
      </c>
      <c r="S60">
        <v>1.3577098154209799</v>
      </c>
      <c r="T60">
        <v>0.10973740687170699</v>
      </c>
      <c r="U60">
        <v>1.0361349308858501</v>
      </c>
    </row>
    <row r="61" spans="1:21" x14ac:dyDescent="0.25">
      <c r="A61">
        <v>324069</v>
      </c>
      <c r="B61" t="s">
        <v>216</v>
      </c>
      <c r="C61" t="s">
        <v>22</v>
      </c>
      <c r="D61">
        <v>5.0899999999999999E-3</v>
      </c>
      <c r="E61">
        <v>4</v>
      </c>
      <c r="F61">
        <v>1</v>
      </c>
      <c r="G61" s="1">
        <v>44392.899085648147</v>
      </c>
      <c r="H61" t="s">
        <v>141</v>
      </c>
      <c r="I61">
        <v>0.55215099999999995</v>
      </c>
      <c r="J61">
        <v>92.286914677069603</v>
      </c>
      <c r="K61">
        <v>4.6527286979069897</v>
      </c>
      <c r="L61">
        <v>7.5162813973947307E-2</v>
      </c>
      <c r="M61">
        <v>12.6815416031093</v>
      </c>
      <c r="N61">
        <v>3.17038540077733</v>
      </c>
      <c r="O61">
        <f>Table13[[#This Row],[calc % H2 umol/h]]/Table13[[#This Row],[PCAT_Gee-pt/g-c3n4]]</f>
        <v>622.8655011350354</v>
      </c>
      <c r="P61">
        <v>1.9418350526321699</v>
      </c>
      <c r="Q61">
        <v>0.17533742427893301</v>
      </c>
      <c r="R61">
        <v>5.2926924403326199</v>
      </c>
      <c r="S61">
        <v>1.3231731100831501</v>
      </c>
      <c r="T61">
        <v>0.110083887635399</v>
      </c>
      <c r="U61">
        <v>1.0084376847557699</v>
      </c>
    </row>
    <row r="62" spans="1:21" x14ac:dyDescent="0.25">
      <c r="A62" t="s">
        <v>143</v>
      </c>
      <c r="N62">
        <f>SUBTOTAL(101,Table13[calc % H2 umol/h])</f>
        <v>3.2420720692887044</v>
      </c>
      <c r="O62">
        <f>SUBTOTAL(107,Table13[h2 umol/gh])</f>
        <v>27.816221722267489</v>
      </c>
      <c r="U62">
        <f>SUBTOTAL(109,Table13[calc % CO2 Avg])</f>
        <v>69.242140065021516</v>
      </c>
    </row>
    <row r="63" spans="1:21" ht="15.75" thickBot="1" x14ac:dyDescent="0.3"/>
    <row r="64" spans="1:21" ht="15.75" thickTop="1" x14ac:dyDescent="0.25">
      <c r="M64" s="2">
        <v>652.24270596911492</v>
      </c>
      <c r="N64">
        <v>27.816221722267489</v>
      </c>
    </row>
    <row r="65" spans="13:13" x14ac:dyDescent="0.25">
      <c r="M65">
        <f>(N64*2)/M64*100</f>
        <v>8.5294082916381875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8982-A7C0-4E82-BA2C-0EC25B5B02A5}">
  <sheetPr codeName="Sheet2"/>
  <dimension ref="A1:Y70"/>
  <sheetViews>
    <sheetView tabSelected="1" topLeftCell="A43" workbookViewId="0">
      <selection activeCell="N76" sqref="N76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8" width="20.42578125" customWidth="1"/>
    <col min="9" max="9" width="16.5703125" customWidth="1"/>
    <col min="10" max="10" width="15.5703125" customWidth="1"/>
    <col min="11" max="11" width="14.42578125" customWidth="1"/>
    <col min="12" max="12" width="15" customWidth="1"/>
    <col min="13" max="13" width="14.85546875" customWidth="1"/>
    <col min="14" max="14" width="15.85546875" customWidth="1"/>
    <col min="15" max="15" width="16.140625" customWidth="1"/>
    <col min="16" max="17" width="18.140625" customWidth="1"/>
    <col min="18" max="18" width="15" customWidth="1"/>
    <col min="19" max="19" width="16" customWidth="1"/>
    <col min="20" max="20" width="16.28515625" customWidth="1"/>
    <col min="21" max="21" width="18.28515625" customWidth="1"/>
    <col min="22" max="22" width="14.5703125" customWidth="1"/>
    <col min="23" max="23" width="16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</v>
      </c>
      <c r="H1" t="s">
        <v>215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>
        <v>325295</v>
      </c>
      <c r="B2" t="s">
        <v>213</v>
      </c>
      <c r="C2" t="s">
        <v>22</v>
      </c>
      <c r="D2">
        <v>5.0600000000000003E-3</v>
      </c>
      <c r="E2">
        <v>4</v>
      </c>
      <c r="F2">
        <v>1</v>
      </c>
      <c r="G2">
        <v>1</v>
      </c>
      <c r="H2">
        <v>1</v>
      </c>
      <c r="I2" s="1">
        <v>44419.102835648147</v>
      </c>
      <c r="J2" t="s">
        <v>23</v>
      </c>
      <c r="K2">
        <v>0.867977</v>
      </c>
      <c r="L2">
        <v>89.383024841945499</v>
      </c>
      <c r="M2">
        <v>4.9733894460294801</v>
      </c>
      <c r="N2">
        <v>8.9802752389102902E-2</v>
      </c>
      <c r="O2">
        <v>13.555538967199899</v>
      </c>
      <c r="P2">
        <v>3.3888847417999899</v>
      </c>
      <c r="Q2">
        <f>Table143[[#This Row],[calc % H2 umol/h]]/Table143[[#This Row],[PCAT_Gee-pt/g-c3n4]]</f>
        <v>669.74006754940513</v>
      </c>
      <c r="R2">
        <v>3.90365591800902</v>
      </c>
      <c r="S2">
        <v>0.21341637908090599</v>
      </c>
      <c r="T2">
        <v>10.6398584879287</v>
      </c>
      <c r="U2">
        <v>2.6599646219821902</v>
      </c>
      <c r="V2">
        <v>0.14316786814277099</v>
      </c>
      <c r="W2">
        <v>1.59676192587317</v>
      </c>
    </row>
    <row r="3" spans="1:23" x14ac:dyDescent="0.25">
      <c r="A3">
        <v>325296</v>
      </c>
      <c r="B3" t="s">
        <v>212</v>
      </c>
      <c r="C3" t="s">
        <v>22</v>
      </c>
      <c r="D3">
        <v>4.8599999999999997E-3</v>
      </c>
      <c r="E3">
        <v>4</v>
      </c>
      <c r="F3">
        <v>1</v>
      </c>
      <c r="G3">
        <v>1</v>
      </c>
      <c r="H3">
        <v>2</v>
      </c>
      <c r="I3" s="1">
        <v>44419.118078703701</v>
      </c>
      <c r="J3" t="s">
        <v>25</v>
      </c>
      <c r="K3">
        <v>0.86902699999999999</v>
      </c>
      <c r="L3">
        <v>89.287442849911699</v>
      </c>
      <c r="M3">
        <v>4.8837298734540902</v>
      </c>
      <c r="N3">
        <v>0.143946977966979</v>
      </c>
      <c r="O3">
        <v>13.311161597798799</v>
      </c>
      <c r="P3">
        <v>3.3277903994496998</v>
      </c>
      <c r="Q3">
        <f>Table143[[#This Row],[calc % H2 umol/h]]/Table143[[#This Row],[PCAT_Gee-pt/g-c3n4]]</f>
        <v>684.73053486619335</v>
      </c>
      <c r="R3">
        <v>4.0449915050286798</v>
      </c>
      <c r="S3">
        <v>0.200319764666327</v>
      </c>
      <c r="T3">
        <v>11.025084716055</v>
      </c>
      <c r="U3">
        <v>2.7562711790137602</v>
      </c>
      <c r="V3">
        <v>0.13664857431169999</v>
      </c>
      <c r="W3">
        <v>1.6471871972937799</v>
      </c>
    </row>
    <row r="4" spans="1:23" x14ac:dyDescent="0.25">
      <c r="A4">
        <v>325297</v>
      </c>
      <c r="B4" t="s">
        <v>211</v>
      </c>
      <c r="C4" t="s">
        <v>22</v>
      </c>
      <c r="D4">
        <v>5.0699999999999999E-3</v>
      </c>
      <c r="E4">
        <v>4</v>
      </c>
      <c r="F4">
        <v>1</v>
      </c>
      <c r="G4">
        <v>1</v>
      </c>
      <c r="H4">
        <v>3</v>
      </c>
      <c r="I4" s="1">
        <v>44419.133171296293</v>
      </c>
      <c r="J4" t="s">
        <v>27</v>
      </c>
      <c r="K4">
        <v>0.85890200000000005</v>
      </c>
      <c r="L4">
        <v>89.315865006642795</v>
      </c>
      <c r="M4">
        <v>4.8588171523933896</v>
      </c>
      <c r="N4">
        <v>0.13453619175874301</v>
      </c>
      <c r="O4">
        <v>13.243259141177999</v>
      </c>
      <c r="P4">
        <v>3.3108147852944998</v>
      </c>
      <c r="Q4">
        <f>Table143[[#This Row],[calc % H2 umol/h]]/Table143[[#This Row],[PCAT_Gee-pt/g-c3n4]]</f>
        <v>653.02066771094667</v>
      </c>
      <c r="R4">
        <v>4.0451313886984899</v>
      </c>
      <c r="S4">
        <v>0.20107716265068801</v>
      </c>
      <c r="T4">
        <v>11.025465984917499</v>
      </c>
      <c r="U4">
        <v>2.7563664962293899</v>
      </c>
      <c r="V4">
        <v>0.13341354183229001</v>
      </c>
      <c r="W4">
        <v>1.64677291043302</v>
      </c>
    </row>
    <row r="5" spans="1:23" x14ac:dyDescent="0.25">
      <c r="A5">
        <v>325298</v>
      </c>
      <c r="B5" t="s">
        <v>210</v>
      </c>
      <c r="C5" t="s">
        <v>22</v>
      </c>
      <c r="D5">
        <v>4.7499999999999999E-3</v>
      </c>
      <c r="E5">
        <v>4</v>
      </c>
      <c r="F5">
        <v>1</v>
      </c>
      <c r="G5">
        <v>1</v>
      </c>
      <c r="H5">
        <v>4</v>
      </c>
      <c r="I5" s="1">
        <v>44419.148206018515</v>
      </c>
      <c r="J5" t="s">
        <v>29</v>
      </c>
      <c r="K5">
        <v>0.87007699999999999</v>
      </c>
      <c r="L5">
        <v>89.478657772396204</v>
      </c>
      <c r="M5">
        <v>4.7014445496481203</v>
      </c>
      <c r="N5">
        <v>0.112198691621962</v>
      </c>
      <c r="O5">
        <v>12.8143222014846</v>
      </c>
      <c r="P5">
        <v>3.2035805503711599</v>
      </c>
      <c r="Q5">
        <f>Table143[[#This Row],[calc % H2 umol/h]]/Table143[[#This Row],[PCAT_Gee-pt/g-c3n4]]</f>
        <v>674.43801060445469</v>
      </c>
      <c r="R5">
        <v>4.0551765053679603</v>
      </c>
      <c r="S5">
        <v>0.19724865063276301</v>
      </c>
      <c r="T5">
        <v>11.0528450936563</v>
      </c>
      <c r="U5">
        <v>2.7632112734140901</v>
      </c>
      <c r="V5">
        <v>0.12896482448077501</v>
      </c>
      <c r="W5">
        <v>1.63575634810683</v>
      </c>
    </row>
    <row r="6" spans="1:23" x14ac:dyDescent="0.25">
      <c r="A6">
        <v>325299</v>
      </c>
      <c r="B6" t="s">
        <v>209</v>
      </c>
      <c r="C6" t="s">
        <v>22</v>
      </c>
      <c r="D6">
        <v>5.0499999999999998E-3</v>
      </c>
      <c r="E6">
        <v>4</v>
      </c>
      <c r="F6">
        <v>1</v>
      </c>
      <c r="G6">
        <v>1</v>
      </c>
      <c r="H6">
        <v>5</v>
      </c>
      <c r="I6" s="1">
        <v>44419.163206018522</v>
      </c>
      <c r="J6" t="s">
        <v>31</v>
      </c>
      <c r="K6">
        <v>0.85852700000000004</v>
      </c>
      <c r="L6">
        <v>89.598363275495402</v>
      </c>
      <c r="M6">
        <v>4.6278151298117596</v>
      </c>
      <c r="N6">
        <v>0.109591156012826</v>
      </c>
      <c r="O6">
        <v>12.613636837799501</v>
      </c>
      <c r="P6">
        <v>3.1534092094498898</v>
      </c>
      <c r="Q6">
        <f>Table143[[#This Row],[calc % H2 umol/h]]/Table143[[#This Row],[PCAT_Gee-pt/g-c3n4]]</f>
        <v>624.43746721779996</v>
      </c>
      <c r="R6">
        <v>4.0348874825874601</v>
      </c>
      <c r="S6">
        <v>0.20134096711874899</v>
      </c>
      <c r="T6">
        <v>10.9975450529312</v>
      </c>
      <c r="U6">
        <v>2.7493862632327999</v>
      </c>
      <c r="V6">
        <v>0.12525986119138699</v>
      </c>
      <c r="W6">
        <v>1.6136742509139399</v>
      </c>
    </row>
    <row r="7" spans="1:23" x14ac:dyDescent="0.25">
      <c r="A7">
        <v>325300</v>
      </c>
      <c r="B7" t="s">
        <v>208</v>
      </c>
      <c r="C7" t="s">
        <v>22</v>
      </c>
      <c r="D7">
        <v>4.7200000000000002E-3</v>
      </c>
      <c r="E7">
        <v>4</v>
      </c>
      <c r="F7">
        <v>1</v>
      </c>
      <c r="G7">
        <v>1</v>
      </c>
      <c r="H7">
        <v>6</v>
      </c>
      <c r="I7" s="1">
        <v>44419.178159722222</v>
      </c>
      <c r="J7" t="s">
        <v>33</v>
      </c>
      <c r="K7">
        <v>0.85612699999999997</v>
      </c>
      <c r="L7">
        <v>89.402809916530998</v>
      </c>
      <c r="M7">
        <v>4.82061019070348</v>
      </c>
      <c r="N7">
        <v>0.10367014159838001</v>
      </c>
      <c r="O7">
        <v>13.1391217186764</v>
      </c>
      <c r="P7">
        <v>3.2847804296691199</v>
      </c>
      <c r="Q7">
        <f>Table143[[#This Row],[calc % H2 umol/h]]/Table143[[#This Row],[PCAT_Gee-pt/g-c3n4]]</f>
        <v>695.92805713328812</v>
      </c>
      <c r="R7">
        <v>4.0474179948398898</v>
      </c>
      <c r="S7">
        <v>0.205949973670805</v>
      </c>
      <c r="T7">
        <v>11.0316983901994</v>
      </c>
      <c r="U7">
        <v>2.7579245975498701</v>
      </c>
      <c r="V7">
        <v>0.12291750160184001</v>
      </c>
      <c r="W7">
        <v>1.6062443963237301</v>
      </c>
    </row>
    <row r="8" spans="1:23" x14ac:dyDescent="0.25">
      <c r="A8">
        <v>325301</v>
      </c>
      <c r="B8" t="s">
        <v>207</v>
      </c>
      <c r="C8" t="s">
        <v>22</v>
      </c>
      <c r="D8">
        <v>4.7099999999999998E-3</v>
      </c>
      <c r="E8">
        <v>4</v>
      </c>
      <c r="F8">
        <v>1</v>
      </c>
      <c r="G8">
        <v>1</v>
      </c>
      <c r="H8">
        <v>7</v>
      </c>
      <c r="I8" s="1">
        <v>44419.193148148152</v>
      </c>
      <c r="J8" t="s">
        <v>35</v>
      </c>
      <c r="K8">
        <v>0.85890200000000005</v>
      </c>
      <c r="L8">
        <v>89.505867630587403</v>
      </c>
      <c r="M8">
        <v>4.72408739714571</v>
      </c>
      <c r="N8">
        <v>9.1800510129677798E-2</v>
      </c>
      <c r="O8">
        <v>12.876037859369999</v>
      </c>
      <c r="P8">
        <v>3.2190094648424998</v>
      </c>
      <c r="Q8">
        <f>Table143[[#This Row],[calc % H2 umol/h]]/Table143[[#This Row],[PCAT_Gee-pt/g-c3n4]]</f>
        <v>683.44149996656051</v>
      </c>
      <c r="R8">
        <v>4.0481303983880697</v>
      </c>
      <c r="S8">
        <v>0.19611772174526201</v>
      </c>
      <c r="T8">
        <v>11.0336401271502</v>
      </c>
      <c r="U8">
        <v>2.75841003178755</v>
      </c>
      <c r="V8">
        <v>0.121541674929636</v>
      </c>
      <c r="W8">
        <v>1.60037289894907</v>
      </c>
    </row>
    <row r="9" spans="1:23" x14ac:dyDescent="0.25">
      <c r="A9">
        <v>325302</v>
      </c>
      <c r="B9" t="s">
        <v>206</v>
      </c>
      <c r="C9" t="s">
        <v>22</v>
      </c>
      <c r="D9">
        <v>5.0600000000000003E-3</v>
      </c>
      <c r="E9">
        <v>4</v>
      </c>
      <c r="F9">
        <v>1</v>
      </c>
      <c r="G9">
        <v>1</v>
      </c>
      <c r="H9">
        <v>8</v>
      </c>
      <c r="I9" s="1">
        <v>44419.208078703705</v>
      </c>
      <c r="J9" t="s">
        <v>37</v>
      </c>
      <c r="K9">
        <v>0.85612699999999997</v>
      </c>
      <c r="L9">
        <v>89.479096202868405</v>
      </c>
      <c r="M9">
        <v>4.7771904401918501</v>
      </c>
      <c r="N9">
        <v>9.4546333369756097E-2</v>
      </c>
      <c r="O9">
        <v>13.020776246962701</v>
      </c>
      <c r="P9">
        <v>3.25519406174068</v>
      </c>
      <c r="Q9">
        <f>Table143[[#This Row],[calc % H2 umol/h]]/Table143[[#This Row],[PCAT_Gee-pt/g-c3n4]]</f>
        <v>643.31898453373117</v>
      </c>
      <c r="R9">
        <v>4.0255856954971199</v>
      </c>
      <c r="S9">
        <v>0.19476852932584099</v>
      </c>
      <c r="T9">
        <v>10.9721919735602</v>
      </c>
      <c r="U9">
        <v>2.7430479933900598</v>
      </c>
      <c r="V9">
        <v>0.120845956416547</v>
      </c>
      <c r="W9">
        <v>1.59728170502601</v>
      </c>
    </row>
    <row r="10" spans="1:23" x14ac:dyDescent="0.25">
      <c r="A10">
        <v>325303</v>
      </c>
      <c r="B10" t="s">
        <v>205</v>
      </c>
      <c r="C10" t="s">
        <v>22</v>
      </c>
      <c r="D10">
        <v>4.9500000000000004E-3</v>
      </c>
      <c r="E10">
        <v>4</v>
      </c>
      <c r="F10">
        <v>1</v>
      </c>
      <c r="G10">
        <v>1</v>
      </c>
      <c r="H10">
        <v>9</v>
      </c>
      <c r="I10" s="1">
        <v>44419.223020833335</v>
      </c>
      <c r="J10" t="s">
        <v>39</v>
      </c>
      <c r="K10">
        <v>0.85327699999999995</v>
      </c>
      <c r="L10">
        <v>89.467897138346402</v>
      </c>
      <c r="M10">
        <v>4.7525509459827102</v>
      </c>
      <c r="N10">
        <v>8.8587195634610094E-2</v>
      </c>
      <c r="O10">
        <v>12.953618501222399</v>
      </c>
      <c r="P10">
        <v>3.2384046253055998</v>
      </c>
      <c r="Q10">
        <f>Table143[[#This Row],[calc % H2 umol/h]]/Table143[[#This Row],[PCAT_Gee-pt/g-c3n4]]</f>
        <v>654.22315662739379</v>
      </c>
      <c r="R10">
        <v>4.05134106655757</v>
      </c>
      <c r="S10">
        <v>0.19102369290867099</v>
      </c>
      <c r="T10">
        <v>11.042391168659099</v>
      </c>
      <c r="U10">
        <v>2.76059779216479</v>
      </c>
      <c r="V10">
        <v>0.120415327485692</v>
      </c>
      <c r="W10">
        <v>1.6077955216275901</v>
      </c>
    </row>
    <row r="11" spans="1:23" x14ac:dyDescent="0.25">
      <c r="A11">
        <v>325304</v>
      </c>
      <c r="B11" t="s">
        <v>204</v>
      </c>
      <c r="C11" t="s">
        <v>22</v>
      </c>
      <c r="D11">
        <v>5.0899999999999999E-3</v>
      </c>
      <c r="E11">
        <v>4</v>
      </c>
      <c r="F11">
        <v>1</v>
      </c>
      <c r="G11">
        <v>1</v>
      </c>
      <c r="H11">
        <v>10</v>
      </c>
      <c r="I11" s="1">
        <v>44419.238020833334</v>
      </c>
      <c r="J11" t="s">
        <v>41</v>
      </c>
      <c r="K11">
        <v>0.85402699999999998</v>
      </c>
      <c r="L11">
        <v>89.599055778664805</v>
      </c>
      <c r="M11">
        <v>4.6160356088740304</v>
      </c>
      <c r="N11">
        <v>7.6064957753774198E-2</v>
      </c>
      <c r="O11">
        <v>12.581530412831301</v>
      </c>
      <c r="P11">
        <v>3.1453826032078398</v>
      </c>
      <c r="Q11">
        <f>Table143[[#This Row],[calc % H2 umol/h]]/Table143[[#This Row],[PCAT_Gee-pt/g-c3n4]]</f>
        <v>617.95336015871112</v>
      </c>
      <c r="R11">
        <v>4.0589633710852002</v>
      </c>
      <c r="S11">
        <v>0.19784977090456399</v>
      </c>
      <c r="T11">
        <v>11.0631666271599</v>
      </c>
      <c r="U11">
        <v>2.7657916567899798</v>
      </c>
      <c r="V11">
        <v>0.119466115675659</v>
      </c>
      <c r="W11">
        <v>1.60647912570027</v>
      </c>
    </row>
    <row r="12" spans="1:23" x14ac:dyDescent="0.25">
      <c r="A12">
        <v>325305</v>
      </c>
      <c r="B12" t="s">
        <v>203</v>
      </c>
      <c r="C12" t="s">
        <v>22</v>
      </c>
      <c r="D12">
        <v>5.0600000000000003E-3</v>
      </c>
      <c r="E12">
        <v>4</v>
      </c>
      <c r="F12">
        <v>1</v>
      </c>
      <c r="G12">
        <v>1</v>
      </c>
      <c r="H12">
        <v>11</v>
      </c>
      <c r="I12" s="1">
        <v>44419.252997685187</v>
      </c>
      <c r="J12" t="s">
        <v>43</v>
      </c>
      <c r="K12">
        <v>0.85612699999999997</v>
      </c>
      <c r="L12">
        <v>89.729172601902107</v>
      </c>
      <c r="M12">
        <v>4.5688522173830997</v>
      </c>
      <c r="N12">
        <v>7.6836836549731002E-2</v>
      </c>
      <c r="O12">
        <v>12.452926709280501</v>
      </c>
      <c r="P12">
        <v>3.1132316773201398</v>
      </c>
      <c r="Q12">
        <f>Table143[[#This Row],[calc % H2 umol/h]]/Table143[[#This Row],[PCAT_Gee-pt/g-c3n4]]</f>
        <v>615.26317733599603</v>
      </c>
      <c r="R12">
        <v>4.0102028941616998</v>
      </c>
      <c r="S12">
        <v>0.18680450273573701</v>
      </c>
      <c r="T12">
        <v>10.9302643977712</v>
      </c>
      <c r="U12">
        <v>2.7325660994428</v>
      </c>
      <c r="V12">
        <v>0.11781937288862</v>
      </c>
      <c r="W12">
        <v>1.57395291366437</v>
      </c>
    </row>
    <row r="13" spans="1:23" x14ac:dyDescent="0.25">
      <c r="A13">
        <v>325306</v>
      </c>
      <c r="B13" t="s">
        <v>202</v>
      </c>
      <c r="C13" t="s">
        <v>22</v>
      </c>
      <c r="D13">
        <v>5.0099999999999997E-3</v>
      </c>
      <c r="E13">
        <v>4</v>
      </c>
      <c r="F13">
        <v>1</v>
      </c>
      <c r="G13">
        <v>1</v>
      </c>
      <c r="H13">
        <v>12</v>
      </c>
      <c r="I13" s="1">
        <v>44419.267997685187</v>
      </c>
      <c r="J13" t="s">
        <v>45</v>
      </c>
      <c r="K13">
        <v>0.85612699999999997</v>
      </c>
      <c r="L13">
        <v>89.784939818264803</v>
      </c>
      <c r="M13">
        <v>4.4971908860635299</v>
      </c>
      <c r="N13">
        <v>7.7226397646555103E-2</v>
      </c>
      <c r="O13">
        <v>12.2576055948403</v>
      </c>
      <c r="P13">
        <v>3.06440139871007</v>
      </c>
      <c r="Q13">
        <f>Table143[[#This Row],[calc % H2 umol/h]]/Table143[[#This Row],[PCAT_Gee-pt/g-c3n4]]</f>
        <v>611.65696581039322</v>
      </c>
      <c r="R13">
        <v>4.0141572694354597</v>
      </c>
      <c r="S13">
        <v>0.185267400759797</v>
      </c>
      <c r="T13">
        <v>10.941042497635699</v>
      </c>
      <c r="U13">
        <v>2.7352606244089301</v>
      </c>
      <c r="V13">
        <v>0.117895438775698</v>
      </c>
      <c r="W13">
        <v>1.58581658746045</v>
      </c>
    </row>
    <row r="14" spans="1:23" x14ac:dyDescent="0.25">
      <c r="A14">
        <v>325307</v>
      </c>
      <c r="B14" t="s">
        <v>201</v>
      </c>
      <c r="C14" t="s">
        <v>22</v>
      </c>
      <c r="D14">
        <v>4.8199999999999996E-3</v>
      </c>
      <c r="E14">
        <v>4</v>
      </c>
      <c r="F14">
        <v>1</v>
      </c>
      <c r="G14">
        <v>1</v>
      </c>
      <c r="H14">
        <v>13</v>
      </c>
      <c r="I14" s="1">
        <v>44419.282916666663</v>
      </c>
      <c r="J14" t="s">
        <v>47</v>
      </c>
      <c r="K14">
        <v>0.848777</v>
      </c>
      <c r="L14">
        <v>89.852594238038606</v>
      </c>
      <c r="M14">
        <v>4.5035008424337502</v>
      </c>
      <c r="N14">
        <v>7.0843248641825396E-2</v>
      </c>
      <c r="O14">
        <v>12.274804099076899</v>
      </c>
      <c r="P14">
        <v>3.0687010247692301</v>
      </c>
      <c r="Q14">
        <f>Table143[[#This Row],[calc % H2 umol/h]]/Table143[[#This Row],[PCAT_Gee-pt/g-c3n4]]</f>
        <v>636.6599636450685</v>
      </c>
      <c r="R14">
        <v>3.9574434378221701</v>
      </c>
      <c r="S14">
        <v>0.184771742483062</v>
      </c>
      <c r="T14">
        <v>10.786462494851699</v>
      </c>
      <c r="U14">
        <v>2.69661562371292</v>
      </c>
      <c r="V14">
        <v>0.117056955516172</v>
      </c>
      <c r="W14">
        <v>1.56940452618927</v>
      </c>
    </row>
    <row r="15" spans="1:23" x14ac:dyDescent="0.25">
      <c r="A15">
        <v>325308</v>
      </c>
      <c r="B15" t="s">
        <v>200</v>
      </c>
      <c r="C15" t="s">
        <v>22</v>
      </c>
      <c r="D15">
        <v>4.9899999999999996E-3</v>
      </c>
      <c r="E15">
        <v>4</v>
      </c>
      <c r="F15">
        <v>1</v>
      </c>
      <c r="G15">
        <v>1</v>
      </c>
      <c r="H15">
        <v>14</v>
      </c>
      <c r="I15" s="1">
        <v>44419.29787037037</v>
      </c>
      <c r="J15" t="s">
        <v>49</v>
      </c>
      <c r="K15">
        <v>0.84217699999999995</v>
      </c>
      <c r="L15">
        <v>89.998713217768397</v>
      </c>
      <c r="M15">
        <v>4.5133355810364</v>
      </c>
      <c r="N15">
        <v>6.8631051464948203E-2</v>
      </c>
      <c r="O15">
        <v>12.301609798451</v>
      </c>
      <c r="P15">
        <v>3.0754024496127501</v>
      </c>
      <c r="Q15">
        <f>Table143[[#This Row],[calc % H2 umol/h]]/Table143[[#This Row],[PCAT_Gee-pt/g-c3n4]]</f>
        <v>616.31311615485981</v>
      </c>
      <c r="R15">
        <v>3.8351406909237098</v>
      </c>
      <c r="S15">
        <v>0.189789533205518</v>
      </c>
      <c r="T15">
        <v>10.453112438643799</v>
      </c>
      <c r="U15">
        <v>2.6132781096609499</v>
      </c>
      <c r="V15">
        <v>0.116600042722128</v>
      </c>
      <c r="W15">
        <v>1.53621046754933</v>
      </c>
    </row>
    <row r="16" spans="1:23" x14ac:dyDescent="0.25">
      <c r="A16">
        <v>325309</v>
      </c>
      <c r="B16" t="s">
        <v>199</v>
      </c>
      <c r="C16" t="s">
        <v>22</v>
      </c>
      <c r="D16">
        <v>4.81E-3</v>
      </c>
      <c r="E16">
        <v>4</v>
      </c>
      <c r="F16">
        <v>1</v>
      </c>
      <c r="G16">
        <v>1</v>
      </c>
      <c r="H16">
        <v>15</v>
      </c>
      <c r="I16" s="1">
        <v>44419.312881944446</v>
      </c>
      <c r="J16" t="s">
        <v>51</v>
      </c>
      <c r="K16">
        <v>0.83100200000000002</v>
      </c>
      <c r="L16">
        <v>90.356527779392593</v>
      </c>
      <c r="M16">
        <v>4.3774728221316597</v>
      </c>
      <c r="N16">
        <v>7.2813803414491202E-2</v>
      </c>
      <c r="O16">
        <v>11.9313003862261</v>
      </c>
      <c r="P16">
        <v>2.9828250965565402</v>
      </c>
      <c r="Q16">
        <f>Table143[[#This Row],[calc % H2 umol/h]]/Table143[[#This Row],[PCAT_Gee-pt/g-c3n4]]</f>
        <v>620.12995770406235</v>
      </c>
      <c r="R16">
        <v>3.6726744579014401</v>
      </c>
      <c r="S16">
        <v>0.18190471553166199</v>
      </c>
      <c r="T16">
        <v>10.0102922299135</v>
      </c>
      <c r="U16">
        <v>2.50257305747839</v>
      </c>
      <c r="V16">
        <v>0.11305017728641201</v>
      </c>
      <c r="W16">
        <v>1.4802747632878399</v>
      </c>
    </row>
    <row r="17" spans="1:23" x14ac:dyDescent="0.25">
      <c r="A17">
        <v>325310</v>
      </c>
      <c r="B17" t="s">
        <v>198</v>
      </c>
      <c r="C17" t="s">
        <v>22</v>
      </c>
      <c r="D17">
        <v>4.8399999999999997E-3</v>
      </c>
      <c r="E17">
        <v>4</v>
      </c>
      <c r="F17">
        <v>1</v>
      </c>
      <c r="G17">
        <v>2</v>
      </c>
      <c r="H17">
        <v>1</v>
      </c>
      <c r="I17" s="1">
        <v>44419.328923611109</v>
      </c>
      <c r="J17" t="s">
        <v>53</v>
      </c>
      <c r="K17">
        <v>0.82260200000000006</v>
      </c>
      <c r="L17">
        <v>90.343591507993295</v>
      </c>
      <c r="M17">
        <v>4.5371794353992101</v>
      </c>
      <c r="N17">
        <v>7.0302664052876204E-2</v>
      </c>
      <c r="O17">
        <v>12.3665989372367</v>
      </c>
      <c r="P17">
        <v>3.0916497343091698</v>
      </c>
      <c r="Q17">
        <f>Table143[[#This Row],[calc % H2 umol/h]]/Table143[[#This Row],[PCAT_Gee-pt/g-c3n4]]</f>
        <v>638.77060626222521</v>
      </c>
      <c r="R17">
        <v>3.5642772236900102</v>
      </c>
      <c r="S17">
        <v>0.19058006925679399</v>
      </c>
      <c r="T17">
        <v>9.7148432311501995</v>
      </c>
      <c r="U17">
        <v>2.4287108077875499</v>
      </c>
      <c r="V17">
        <v>0.11243991402973499</v>
      </c>
      <c r="W17">
        <v>1.44251191888773</v>
      </c>
    </row>
    <row r="18" spans="1:23" x14ac:dyDescent="0.25">
      <c r="A18">
        <v>325311</v>
      </c>
      <c r="B18" t="s">
        <v>197</v>
      </c>
      <c r="C18" t="s">
        <v>22</v>
      </c>
      <c r="D18">
        <v>4.9699999999999996E-3</v>
      </c>
      <c r="E18">
        <v>4</v>
      </c>
      <c r="F18">
        <v>1</v>
      </c>
      <c r="G18">
        <v>2</v>
      </c>
      <c r="H18">
        <v>2</v>
      </c>
      <c r="I18" s="1">
        <v>44419.343993055554</v>
      </c>
      <c r="J18" t="s">
        <v>55</v>
      </c>
      <c r="K18">
        <v>0.81427700000000003</v>
      </c>
      <c r="L18">
        <v>90.413658262598602</v>
      </c>
      <c r="M18">
        <v>4.5382643847084996</v>
      </c>
      <c r="N18">
        <v>7.4219799750634696E-2</v>
      </c>
      <c r="O18">
        <v>12.369556090059501</v>
      </c>
      <c r="P18">
        <v>3.0923890225148898</v>
      </c>
      <c r="Q18">
        <f>Table143[[#This Row],[calc % H2 umol/h]]/Table143[[#This Row],[PCAT_Gee-pt/g-c3n4]]</f>
        <v>622.21107092854925</v>
      </c>
      <c r="R18">
        <v>3.51485197138748</v>
      </c>
      <c r="S18">
        <v>0.18940498487583299</v>
      </c>
      <c r="T18">
        <v>9.5801290808064099</v>
      </c>
      <c r="U18">
        <v>2.3950322702015998</v>
      </c>
      <c r="V18">
        <v>0.11216584856249801</v>
      </c>
      <c r="W18">
        <v>1.4210595327428699</v>
      </c>
    </row>
    <row r="19" spans="1:23" x14ac:dyDescent="0.25">
      <c r="A19">
        <v>325312</v>
      </c>
      <c r="B19" t="s">
        <v>196</v>
      </c>
      <c r="C19" t="s">
        <v>22</v>
      </c>
      <c r="D19">
        <v>4.9199999999999999E-3</v>
      </c>
      <c r="E19">
        <v>4</v>
      </c>
      <c r="F19">
        <v>1</v>
      </c>
      <c r="G19">
        <v>2</v>
      </c>
      <c r="H19">
        <v>3</v>
      </c>
      <c r="I19" s="1">
        <v>44419.359143518515</v>
      </c>
      <c r="J19" t="s">
        <v>57</v>
      </c>
      <c r="K19">
        <v>0.817052</v>
      </c>
      <c r="L19">
        <v>90.604349439762601</v>
      </c>
      <c r="M19">
        <v>4.4681618069862896</v>
      </c>
      <c r="N19">
        <v>7.5763648386846197E-2</v>
      </c>
      <c r="O19">
        <v>12.1784835359539</v>
      </c>
      <c r="P19">
        <v>3.0446208839884901</v>
      </c>
      <c r="Q19">
        <f>Table143[[#This Row],[calc % H2 umol/h]]/Table143[[#This Row],[PCAT_Gee-pt/g-c3n4]]</f>
        <v>618.82538292448987</v>
      </c>
      <c r="R19">
        <v>3.4348457527778402</v>
      </c>
      <c r="S19">
        <v>0.184205465248138</v>
      </c>
      <c r="T19">
        <v>9.3620630263076698</v>
      </c>
      <c r="U19">
        <v>2.3405157565769099</v>
      </c>
      <c r="V19">
        <v>0.109994445022156</v>
      </c>
      <c r="W19">
        <v>1.3826485554510299</v>
      </c>
    </row>
    <row r="20" spans="1:23" x14ac:dyDescent="0.25">
      <c r="A20">
        <v>325313</v>
      </c>
      <c r="B20" t="s">
        <v>195</v>
      </c>
      <c r="C20" t="s">
        <v>22</v>
      </c>
      <c r="D20">
        <v>4.9199999999999999E-3</v>
      </c>
      <c r="E20">
        <v>4</v>
      </c>
      <c r="F20">
        <v>1</v>
      </c>
      <c r="G20">
        <v>2</v>
      </c>
      <c r="H20">
        <v>4</v>
      </c>
      <c r="I20" s="1">
        <v>44419.37427083333</v>
      </c>
      <c r="J20" t="s">
        <v>59</v>
      </c>
      <c r="K20">
        <v>0.81667699999999999</v>
      </c>
      <c r="L20">
        <v>90.616661893391793</v>
      </c>
      <c r="M20">
        <v>4.5876769646839399</v>
      </c>
      <c r="N20">
        <v>7.1363484112693498E-2</v>
      </c>
      <c r="O20">
        <v>12.5042357005336</v>
      </c>
      <c r="P20">
        <v>3.1260589251334001</v>
      </c>
      <c r="Q20">
        <f>Table143[[#This Row],[calc % H2 umol/h]]/Table143[[#This Row],[PCAT_Gee-pt/g-c3n4]]</f>
        <v>635.37783031166668</v>
      </c>
      <c r="R20">
        <v>3.34359132094376</v>
      </c>
      <c r="S20">
        <v>0.17637327038438</v>
      </c>
      <c r="T20">
        <v>9.1133386864826207</v>
      </c>
      <c r="U20">
        <v>2.2783346716206498</v>
      </c>
      <c r="V20">
        <v>0.10766182310554701</v>
      </c>
      <c r="W20">
        <v>1.34440799787485</v>
      </c>
    </row>
    <row r="21" spans="1:23" x14ac:dyDescent="0.25">
      <c r="A21">
        <v>325314</v>
      </c>
      <c r="B21" t="s">
        <v>194</v>
      </c>
      <c r="C21" t="s">
        <v>22</v>
      </c>
      <c r="D21">
        <v>4.7000000000000002E-3</v>
      </c>
      <c r="E21">
        <v>4</v>
      </c>
      <c r="F21">
        <v>1</v>
      </c>
      <c r="G21">
        <v>2</v>
      </c>
      <c r="H21">
        <v>5</v>
      </c>
      <c r="I21" s="1">
        <v>44419.389398148145</v>
      </c>
      <c r="J21" t="s">
        <v>61</v>
      </c>
      <c r="K21">
        <v>0.805952</v>
      </c>
      <c r="L21">
        <v>90.961266323597599</v>
      </c>
      <c r="M21">
        <v>4.2927290152865503</v>
      </c>
      <c r="N21">
        <v>6.5399363840893204E-2</v>
      </c>
      <c r="O21">
        <v>11.700321495796601</v>
      </c>
      <c r="P21">
        <v>2.9250803739491502</v>
      </c>
      <c r="Q21">
        <f>Table143[[#This Row],[calc % H2 umol/h]]/Table143[[#This Row],[PCAT_Gee-pt/g-c3n4]]</f>
        <v>622.35752637215955</v>
      </c>
      <c r="R21">
        <v>3.3121168084449999</v>
      </c>
      <c r="S21">
        <v>0.194437611946225</v>
      </c>
      <c r="T21">
        <v>9.0275513204859301</v>
      </c>
      <c r="U21">
        <v>2.2568878301214799</v>
      </c>
      <c r="V21">
        <v>0.107846327825713</v>
      </c>
      <c r="W21">
        <v>1.3260415248450601</v>
      </c>
    </row>
    <row r="22" spans="1:23" x14ac:dyDescent="0.25">
      <c r="A22">
        <v>325315</v>
      </c>
      <c r="B22" t="s">
        <v>193</v>
      </c>
      <c r="C22" t="s">
        <v>22</v>
      </c>
      <c r="D22">
        <v>4.7999999999999996E-3</v>
      </c>
      <c r="E22">
        <v>4</v>
      </c>
      <c r="F22">
        <v>1</v>
      </c>
      <c r="G22">
        <v>2</v>
      </c>
      <c r="H22">
        <v>6</v>
      </c>
      <c r="I22" s="1">
        <v>44419.404745370368</v>
      </c>
      <c r="J22" t="s">
        <v>63</v>
      </c>
      <c r="K22">
        <v>0.81142700000000001</v>
      </c>
      <c r="L22">
        <v>90.748093885670997</v>
      </c>
      <c r="M22">
        <v>4.5471726737730904</v>
      </c>
      <c r="N22">
        <v>7.2017157586415095E-2</v>
      </c>
      <c r="O22">
        <v>12.3938366457764</v>
      </c>
      <c r="P22">
        <v>3.0984591614441102</v>
      </c>
      <c r="Q22">
        <f>Table143[[#This Row],[calc % H2 umol/h]]/Table143[[#This Row],[PCAT_Gee-pt/g-c3n4]]</f>
        <v>645.51232530085633</v>
      </c>
      <c r="R22">
        <v>3.2813564073164998</v>
      </c>
      <c r="S22">
        <v>0.178373560741455</v>
      </c>
      <c r="T22">
        <v>8.9437103463034298</v>
      </c>
      <c r="U22">
        <v>2.2359275865758499</v>
      </c>
      <c r="V22">
        <v>0.106938022852568</v>
      </c>
      <c r="W22">
        <v>1.31643901038677</v>
      </c>
    </row>
    <row r="23" spans="1:23" x14ac:dyDescent="0.25">
      <c r="A23">
        <v>325316</v>
      </c>
      <c r="B23" t="s">
        <v>192</v>
      </c>
      <c r="C23" t="s">
        <v>22</v>
      </c>
      <c r="D23">
        <v>5.2100000000000002E-3</v>
      </c>
      <c r="E23">
        <v>4</v>
      </c>
      <c r="F23">
        <v>1</v>
      </c>
      <c r="G23">
        <v>2</v>
      </c>
      <c r="H23">
        <v>7</v>
      </c>
      <c r="I23" s="1">
        <v>44419.419918981483</v>
      </c>
      <c r="J23" t="s">
        <v>65</v>
      </c>
      <c r="K23">
        <v>0.81427700000000003</v>
      </c>
      <c r="L23">
        <v>90.788913865093804</v>
      </c>
      <c r="M23">
        <v>4.5096574089328598</v>
      </c>
      <c r="N23">
        <v>7.0939336008306902E-2</v>
      </c>
      <c r="O23">
        <v>12.2915845217622</v>
      </c>
      <c r="P23">
        <v>3.07289613044055</v>
      </c>
      <c r="Q23">
        <f>Table143[[#This Row],[calc % H2 umol/h]]/Table143[[#This Row],[PCAT_Gee-pt/g-c3n4]]</f>
        <v>589.8073187026007</v>
      </c>
      <c r="R23">
        <v>3.28034328581901</v>
      </c>
      <c r="S23">
        <v>0.186041367581954</v>
      </c>
      <c r="T23">
        <v>8.9409489683564995</v>
      </c>
      <c r="U23">
        <v>2.23523724208912</v>
      </c>
      <c r="V23">
        <v>0.10644407468447099</v>
      </c>
      <c r="W23">
        <v>1.3146413654697999</v>
      </c>
    </row>
    <row r="24" spans="1:23" x14ac:dyDescent="0.25">
      <c r="A24">
        <v>325317</v>
      </c>
      <c r="B24" t="s">
        <v>191</v>
      </c>
      <c r="C24" t="s">
        <v>22</v>
      </c>
      <c r="D24">
        <v>4.96E-3</v>
      </c>
      <c r="E24">
        <v>4</v>
      </c>
      <c r="F24">
        <v>1</v>
      </c>
      <c r="G24">
        <v>2</v>
      </c>
      <c r="H24">
        <v>8</v>
      </c>
      <c r="I24" s="1">
        <v>44419.435162037036</v>
      </c>
      <c r="J24" t="s">
        <v>67</v>
      </c>
      <c r="K24">
        <v>0.80872699999999997</v>
      </c>
      <c r="L24">
        <v>90.818851021306898</v>
      </c>
      <c r="M24">
        <v>4.4392469615598804</v>
      </c>
      <c r="N24">
        <v>6.5142700339461998E-2</v>
      </c>
      <c r="O24">
        <v>12.0996728338841</v>
      </c>
      <c r="P24">
        <v>3.0249182084710302</v>
      </c>
      <c r="Q24">
        <f>Table143[[#This Row],[calc % H2 umol/h]]/Table143[[#This Row],[PCAT_Gee-pt/g-c3n4]]</f>
        <v>609.86254203044962</v>
      </c>
      <c r="R24">
        <v>3.3092258386272002</v>
      </c>
      <c r="S24">
        <v>0.193213406786787</v>
      </c>
      <c r="T24">
        <v>9.0196716532200902</v>
      </c>
      <c r="U24">
        <v>2.2549179133050199</v>
      </c>
      <c r="V24">
        <v>0.107715603597012</v>
      </c>
      <c r="W24">
        <v>1.3249605749089299</v>
      </c>
    </row>
    <row r="25" spans="1:23" x14ac:dyDescent="0.25">
      <c r="A25">
        <v>325318</v>
      </c>
      <c r="B25" t="s">
        <v>190</v>
      </c>
      <c r="C25" t="s">
        <v>22</v>
      </c>
      <c r="D25">
        <v>4.9199999999999999E-3</v>
      </c>
      <c r="E25">
        <v>4</v>
      </c>
      <c r="F25">
        <v>1</v>
      </c>
      <c r="G25">
        <v>2</v>
      </c>
      <c r="H25">
        <v>9</v>
      </c>
      <c r="I25" s="1">
        <v>44419.450335648151</v>
      </c>
      <c r="J25" t="s">
        <v>69</v>
      </c>
      <c r="K25">
        <v>0.80310199999999998</v>
      </c>
      <c r="L25">
        <v>90.7908477683402</v>
      </c>
      <c r="M25">
        <v>4.4892949601834697</v>
      </c>
      <c r="N25">
        <v>7.2556529733480896E-2</v>
      </c>
      <c r="O25">
        <v>12.236084350202001</v>
      </c>
      <c r="P25">
        <v>3.0590210875505099</v>
      </c>
      <c r="Q25">
        <f>Table143[[#This Row],[calc % H2 umol/h]]/Table143[[#This Row],[PCAT_Gee-pt/g-c3n4]]</f>
        <v>621.75225356717681</v>
      </c>
      <c r="R25">
        <v>3.30076906241815</v>
      </c>
      <c r="S25">
        <v>0.183975290989429</v>
      </c>
      <c r="T25">
        <v>8.9966217471785992</v>
      </c>
      <c r="U25">
        <v>2.2491554367946498</v>
      </c>
      <c r="V25">
        <v>0.10625033109804401</v>
      </c>
      <c r="W25">
        <v>1.31283787796009</v>
      </c>
    </row>
    <row r="26" spans="1:23" x14ac:dyDescent="0.25">
      <c r="A26">
        <v>325319</v>
      </c>
      <c r="B26" t="s">
        <v>189</v>
      </c>
      <c r="C26" t="s">
        <v>22</v>
      </c>
      <c r="D26">
        <v>4.9500000000000004E-3</v>
      </c>
      <c r="E26">
        <v>4</v>
      </c>
      <c r="F26">
        <v>1</v>
      </c>
      <c r="G26">
        <v>2</v>
      </c>
      <c r="H26">
        <v>10</v>
      </c>
      <c r="I26" s="1">
        <v>44419.465474537035</v>
      </c>
      <c r="J26" t="s">
        <v>71</v>
      </c>
      <c r="K26">
        <v>0.81142700000000001</v>
      </c>
      <c r="L26">
        <v>91.010469944931501</v>
      </c>
      <c r="M26">
        <v>4.2977153625079696</v>
      </c>
      <c r="N26">
        <v>5.4117409990400697E-2</v>
      </c>
      <c r="O26">
        <v>11.713912352655401</v>
      </c>
      <c r="P26">
        <v>2.9284780881638501</v>
      </c>
      <c r="Q26">
        <f>Table143[[#This Row],[calc % H2 umol/h]]/Table143[[#This Row],[PCAT_Gee-pt/g-c3n4]]</f>
        <v>591.61173498259598</v>
      </c>
      <c r="R26">
        <v>3.2816909242441099</v>
      </c>
      <c r="S26">
        <v>0.18464460987511799</v>
      </c>
      <c r="T26">
        <v>8.9446221102617098</v>
      </c>
      <c r="U26">
        <v>2.2361555275654199</v>
      </c>
      <c r="V26">
        <v>0.106584046145821</v>
      </c>
      <c r="W26">
        <v>1.30353972217058</v>
      </c>
    </row>
    <row r="27" spans="1:23" x14ac:dyDescent="0.25">
      <c r="A27">
        <v>325320</v>
      </c>
      <c r="B27" t="s">
        <v>188</v>
      </c>
      <c r="C27" t="s">
        <v>22</v>
      </c>
      <c r="D27">
        <v>4.6100000000000004E-3</v>
      </c>
      <c r="E27">
        <v>4</v>
      </c>
      <c r="F27">
        <v>1</v>
      </c>
      <c r="G27">
        <v>2</v>
      </c>
      <c r="H27">
        <v>11</v>
      </c>
      <c r="I27" s="1">
        <v>44419.480798611112</v>
      </c>
      <c r="J27" t="s">
        <v>73</v>
      </c>
      <c r="K27">
        <v>0.81142700000000001</v>
      </c>
      <c r="L27">
        <v>91.005722440305405</v>
      </c>
      <c r="M27">
        <v>4.3984057289638097</v>
      </c>
      <c r="N27">
        <v>6.3493170806061303E-2</v>
      </c>
      <c r="O27">
        <v>11.988355406215801</v>
      </c>
      <c r="P27">
        <v>2.9970888515539702</v>
      </c>
      <c r="Q27">
        <f>Table143[[#This Row],[calc % H2 umol/h]]/Table143[[#This Row],[PCAT_Gee-pt/g-c3n4]]</f>
        <v>650.12773352580689</v>
      </c>
      <c r="R27">
        <v>3.2242286392912001</v>
      </c>
      <c r="S27">
        <v>0.18372947155757</v>
      </c>
      <c r="T27">
        <v>8.7880021127175105</v>
      </c>
      <c r="U27">
        <v>2.1970005281793701</v>
      </c>
      <c r="V27">
        <v>0.10501454424116299</v>
      </c>
      <c r="W27">
        <v>1.2666286471983501</v>
      </c>
    </row>
    <row r="28" spans="1:23" x14ac:dyDescent="0.25">
      <c r="A28">
        <v>325321</v>
      </c>
      <c r="B28" t="s">
        <v>187</v>
      </c>
      <c r="C28" t="s">
        <v>22</v>
      </c>
      <c r="D28">
        <v>4.8799999999999998E-3</v>
      </c>
      <c r="E28">
        <v>4</v>
      </c>
      <c r="F28">
        <v>1</v>
      </c>
      <c r="G28">
        <v>2</v>
      </c>
      <c r="H28">
        <v>12</v>
      </c>
      <c r="I28" s="1">
        <v>44419.495937500003</v>
      </c>
      <c r="J28" t="s">
        <v>75</v>
      </c>
      <c r="K28">
        <v>0.81427700000000003</v>
      </c>
      <c r="L28">
        <v>91.050367933198203</v>
      </c>
      <c r="M28">
        <v>4.3124741587789703</v>
      </c>
      <c r="N28">
        <v>6.5066310347436096E-2</v>
      </c>
      <c r="O28">
        <v>11.754139131622001</v>
      </c>
      <c r="P28">
        <v>2.93853478290551</v>
      </c>
      <c r="Q28">
        <f>Table143[[#This Row],[calc % H2 umol/h]]/Table143[[#This Row],[PCAT_Gee-pt/g-c3n4]]</f>
        <v>602.15876698883403</v>
      </c>
      <c r="R28">
        <v>3.2506041336570002</v>
      </c>
      <c r="S28">
        <v>0.16248787198203399</v>
      </c>
      <c r="T28">
        <v>8.8598915244626895</v>
      </c>
      <c r="U28">
        <v>2.2149728811156701</v>
      </c>
      <c r="V28">
        <v>0.104514375325025</v>
      </c>
      <c r="W28">
        <v>1.2820393990408001</v>
      </c>
    </row>
    <row r="29" spans="1:23" x14ac:dyDescent="0.25">
      <c r="A29">
        <v>325322</v>
      </c>
      <c r="B29" t="s">
        <v>186</v>
      </c>
      <c r="C29" t="s">
        <v>22</v>
      </c>
      <c r="D29">
        <v>4.9399999999999999E-3</v>
      </c>
      <c r="E29">
        <v>4</v>
      </c>
      <c r="F29">
        <v>1</v>
      </c>
      <c r="G29">
        <v>2</v>
      </c>
      <c r="H29">
        <v>13</v>
      </c>
      <c r="I29" s="1">
        <v>44419.511099537034</v>
      </c>
      <c r="J29" t="s">
        <v>77</v>
      </c>
      <c r="K29">
        <v>0.805952</v>
      </c>
      <c r="L29">
        <v>91.0269112307884</v>
      </c>
      <c r="M29">
        <v>4.3055090529701303</v>
      </c>
      <c r="N29">
        <v>6.4557749742262499E-2</v>
      </c>
      <c r="O29">
        <v>11.735154943026499</v>
      </c>
      <c r="P29">
        <v>2.9337887357566301</v>
      </c>
      <c r="Q29">
        <f>Table143[[#This Row],[calc % H2 umol/h]]/Table143[[#This Row],[PCAT_Gee-pt/g-c3n4]]</f>
        <v>593.88435946490495</v>
      </c>
      <c r="R29">
        <v>3.2749938698503498</v>
      </c>
      <c r="S29">
        <v>0.17281950279160399</v>
      </c>
      <c r="T29">
        <v>8.9263685263054899</v>
      </c>
      <c r="U29">
        <v>2.2315921315763698</v>
      </c>
      <c r="V29">
        <v>0.105966176986021</v>
      </c>
      <c r="W29">
        <v>1.28661966940508</v>
      </c>
    </row>
    <row r="30" spans="1:23" x14ac:dyDescent="0.25">
      <c r="A30">
        <v>325323</v>
      </c>
      <c r="B30" t="s">
        <v>185</v>
      </c>
      <c r="C30" t="s">
        <v>22</v>
      </c>
      <c r="D30">
        <v>4.8599999999999997E-3</v>
      </c>
      <c r="E30">
        <v>4</v>
      </c>
      <c r="F30">
        <v>1</v>
      </c>
      <c r="G30">
        <v>2</v>
      </c>
      <c r="H30">
        <v>14</v>
      </c>
      <c r="I30" s="1">
        <v>44419.526377314818</v>
      </c>
      <c r="J30" t="s">
        <v>79</v>
      </c>
      <c r="K30">
        <v>0.81427700000000003</v>
      </c>
      <c r="L30">
        <v>91.026966409994699</v>
      </c>
      <c r="M30">
        <v>4.2840835324038</v>
      </c>
      <c r="N30">
        <v>5.3258895174316902E-2</v>
      </c>
      <c r="O30">
        <v>11.6767572482388</v>
      </c>
      <c r="P30">
        <v>2.9191893120597099</v>
      </c>
      <c r="Q30">
        <f>Table143[[#This Row],[calc % H2 umol/h]]/Table143[[#This Row],[PCAT_Gee-pt/g-c3n4]]</f>
        <v>600.65623704932307</v>
      </c>
      <c r="R30">
        <v>3.29119814182974</v>
      </c>
      <c r="S30">
        <v>0.19202187009954499</v>
      </c>
      <c r="T30">
        <v>8.9705351138280296</v>
      </c>
      <c r="U30">
        <v>2.2426337784569998</v>
      </c>
      <c r="V30">
        <v>0.105110618216724</v>
      </c>
      <c r="W30">
        <v>1.2926412975549499</v>
      </c>
    </row>
    <row r="31" spans="1:23" x14ac:dyDescent="0.25">
      <c r="A31">
        <v>325324</v>
      </c>
      <c r="B31" t="s">
        <v>184</v>
      </c>
      <c r="C31" t="s">
        <v>22</v>
      </c>
      <c r="D31">
        <v>4.9500000000000004E-3</v>
      </c>
      <c r="E31">
        <v>4</v>
      </c>
      <c r="F31">
        <v>1</v>
      </c>
      <c r="G31">
        <v>2</v>
      </c>
      <c r="H31">
        <v>15</v>
      </c>
      <c r="I31" s="1">
        <v>44419.541527777779</v>
      </c>
      <c r="J31" t="s">
        <v>81</v>
      </c>
      <c r="K31">
        <v>0.80872699999999997</v>
      </c>
      <c r="L31">
        <v>91.159452958429398</v>
      </c>
      <c r="M31">
        <v>4.1605358686571297</v>
      </c>
      <c r="N31">
        <v>5.3840496801699299E-2</v>
      </c>
      <c r="O31">
        <v>11.340014029474499</v>
      </c>
      <c r="P31">
        <v>2.8350035073686302</v>
      </c>
      <c r="Q31">
        <f>Table143[[#This Row],[calc % H2 umol/h]]/Table143[[#This Row],[PCAT_Gee-pt/g-c3n4]]</f>
        <v>572.7279812865919</v>
      </c>
      <c r="R31">
        <v>3.28901165887113</v>
      </c>
      <c r="S31">
        <v>0.18455712709877101</v>
      </c>
      <c r="T31">
        <v>8.9645756056760693</v>
      </c>
      <c r="U31">
        <v>2.2411439014190102</v>
      </c>
      <c r="V31">
        <v>0.105227498433587</v>
      </c>
      <c r="W31">
        <v>1.2857720156086601</v>
      </c>
    </row>
    <row r="32" spans="1:23" x14ac:dyDescent="0.25">
      <c r="A32">
        <v>325325</v>
      </c>
      <c r="B32" t="s">
        <v>183</v>
      </c>
      <c r="C32" t="s">
        <v>22</v>
      </c>
      <c r="D32">
        <v>4.9899999999999996E-3</v>
      </c>
      <c r="E32">
        <v>4</v>
      </c>
      <c r="F32">
        <v>1</v>
      </c>
      <c r="G32">
        <v>3</v>
      </c>
      <c r="H32">
        <v>1</v>
      </c>
      <c r="I32" s="1">
        <v>44419.557673611111</v>
      </c>
      <c r="J32" t="s">
        <v>83</v>
      </c>
      <c r="K32">
        <v>0.81877699999999998</v>
      </c>
      <c r="L32">
        <v>90.817902840608298</v>
      </c>
      <c r="M32">
        <v>4.4710121016972897</v>
      </c>
      <c r="N32">
        <v>5.9696136070355302E-2</v>
      </c>
      <c r="O32">
        <v>12.1862523385869</v>
      </c>
      <c r="P32">
        <v>3.04656308464673</v>
      </c>
      <c r="Q32">
        <f>Table143[[#This Row],[calc % H2 umol/h]]/Table143[[#This Row],[PCAT_Gee-pt/g-c3n4]]</f>
        <v>610.53368429794193</v>
      </c>
      <c r="R32">
        <v>3.3028185822095502</v>
      </c>
      <c r="S32">
        <v>0.17643282644460401</v>
      </c>
      <c r="T32">
        <v>9.0022079466302802</v>
      </c>
      <c r="U32">
        <v>2.2505519866575701</v>
      </c>
      <c r="V32">
        <v>0.105974469770029</v>
      </c>
      <c r="W32">
        <v>1.3022920057148</v>
      </c>
    </row>
    <row r="33" spans="1:23" x14ac:dyDescent="0.25">
      <c r="A33">
        <v>325326</v>
      </c>
      <c r="B33" t="s">
        <v>182</v>
      </c>
      <c r="C33" t="s">
        <v>22</v>
      </c>
      <c r="D33">
        <v>4.8300000000000001E-3</v>
      </c>
      <c r="E33">
        <v>4</v>
      </c>
      <c r="F33">
        <v>1</v>
      </c>
      <c r="G33">
        <v>3</v>
      </c>
      <c r="H33">
        <v>2</v>
      </c>
      <c r="I33" s="1">
        <v>44419.572881944441</v>
      </c>
      <c r="J33" t="s">
        <v>85</v>
      </c>
      <c r="K33">
        <v>0.817052</v>
      </c>
      <c r="L33">
        <v>90.750465166964005</v>
      </c>
      <c r="M33">
        <v>4.5425451507974604</v>
      </c>
      <c r="N33">
        <v>6.1432874103465103E-2</v>
      </c>
      <c r="O33">
        <v>12.381223805238101</v>
      </c>
      <c r="P33">
        <v>3.09530595130953</v>
      </c>
      <c r="Q33">
        <f>Table143[[#This Row],[calc % H2 umol/h]]/Table143[[#This Row],[PCAT_Gee-pt/g-c3n4]]</f>
        <v>640.85009343882609</v>
      </c>
      <c r="R33">
        <v>3.3007189603911899</v>
      </c>
      <c r="S33">
        <v>0.178421036699733</v>
      </c>
      <c r="T33">
        <v>8.9964851884019108</v>
      </c>
      <c r="U33">
        <v>2.2491212971004702</v>
      </c>
      <c r="V33">
        <v>0.10632982841651099</v>
      </c>
      <c r="W33">
        <v>1.2999408934307299</v>
      </c>
    </row>
    <row r="34" spans="1:23" x14ac:dyDescent="0.25">
      <c r="A34">
        <v>325327</v>
      </c>
      <c r="B34" t="s">
        <v>181</v>
      </c>
      <c r="C34" t="s">
        <v>22</v>
      </c>
      <c r="D34">
        <v>5.1200000000000004E-3</v>
      </c>
      <c r="E34">
        <v>4</v>
      </c>
      <c r="F34">
        <v>1</v>
      </c>
      <c r="G34">
        <v>3</v>
      </c>
      <c r="H34">
        <v>3</v>
      </c>
      <c r="I34" s="1">
        <v>44419.588136574072</v>
      </c>
      <c r="J34" t="s">
        <v>87</v>
      </c>
      <c r="K34">
        <v>0.817052</v>
      </c>
      <c r="L34">
        <v>90.734864303616604</v>
      </c>
      <c r="M34">
        <v>4.4775614562585702</v>
      </c>
      <c r="N34">
        <v>5.68930775627048E-2</v>
      </c>
      <c r="O34">
        <v>12.204103349839601</v>
      </c>
      <c r="P34">
        <v>3.05102583745991</v>
      </c>
      <c r="Q34">
        <f>Table143[[#This Row],[calc % H2 umol/h]]/Table143[[#This Row],[PCAT_Gee-pt/g-c3n4]]</f>
        <v>595.90348387888866</v>
      </c>
      <c r="R34">
        <v>3.3661382227624399</v>
      </c>
      <c r="S34">
        <v>0.171401543872266</v>
      </c>
      <c r="T34">
        <v>9.1747928335003408</v>
      </c>
      <c r="U34">
        <v>2.2936982083750799</v>
      </c>
      <c r="V34">
        <v>0.106594944470614</v>
      </c>
      <c r="W34">
        <v>1.3148410728917199</v>
      </c>
    </row>
    <row r="35" spans="1:23" x14ac:dyDescent="0.25">
      <c r="A35">
        <v>325328</v>
      </c>
      <c r="B35" t="s">
        <v>180</v>
      </c>
      <c r="C35" t="s">
        <v>22</v>
      </c>
      <c r="D35">
        <v>4.7000000000000002E-3</v>
      </c>
      <c r="E35">
        <v>4</v>
      </c>
      <c r="F35">
        <v>1</v>
      </c>
      <c r="G35">
        <v>3</v>
      </c>
      <c r="H35">
        <v>4</v>
      </c>
      <c r="I35" s="1">
        <v>44419.603310185186</v>
      </c>
      <c r="J35" t="s">
        <v>89</v>
      </c>
      <c r="K35">
        <v>0.81427700000000003</v>
      </c>
      <c r="L35">
        <v>90.844006205376203</v>
      </c>
      <c r="M35">
        <v>4.3853241180881097</v>
      </c>
      <c r="N35">
        <v>5.4366021576408498E-2</v>
      </c>
      <c r="O35">
        <v>11.952699986928099</v>
      </c>
      <c r="P35">
        <v>2.9881749967320399</v>
      </c>
      <c r="Q35">
        <f>Table143[[#This Row],[calc % H2 umol/h]]/Table143[[#This Row],[PCAT_Gee-pt/g-c3n4]]</f>
        <v>635.78191419830637</v>
      </c>
      <c r="R35">
        <v>3.3454000151046301</v>
      </c>
      <c r="S35">
        <v>0.18597316057152699</v>
      </c>
      <c r="T35">
        <v>9.1182684882693898</v>
      </c>
      <c r="U35">
        <v>2.2795671220673399</v>
      </c>
      <c r="V35">
        <v>0.107027909610193</v>
      </c>
      <c r="W35">
        <v>1.31824175182083</v>
      </c>
    </row>
    <row r="36" spans="1:23" x14ac:dyDescent="0.25">
      <c r="A36">
        <v>325329</v>
      </c>
      <c r="B36" t="s">
        <v>179</v>
      </c>
      <c r="C36" t="s">
        <v>22</v>
      </c>
      <c r="D36">
        <v>4.7200000000000002E-3</v>
      </c>
      <c r="E36">
        <v>4</v>
      </c>
      <c r="F36">
        <v>1</v>
      </c>
      <c r="G36">
        <v>3</v>
      </c>
      <c r="H36">
        <v>5</v>
      </c>
      <c r="I36" s="1">
        <v>44419.618425925924</v>
      </c>
      <c r="J36" t="s">
        <v>91</v>
      </c>
      <c r="K36">
        <v>0.80872699999999997</v>
      </c>
      <c r="L36">
        <v>90.862170906371304</v>
      </c>
      <c r="M36">
        <v>4.3883066647933298</v>
      </c>
      <c r="N36">
        <v>5.7474444712266003E-2</v>
      </c>
      <c r="O36">
        <v>11.9608292574232</v>
      </c>
      <c r="P36">
        <v>2.9902073143558101</v>
      </c>
      <c r="Q36">
        <f>Table143[[#This Row],[calc % H2 umol/h]]/Table143[[#This Row],[PCAT_Gee-pt/g-c3n4]]</f>
        <v>633.51849880419707</v>
      </c>
      <c r="R36">
        <v>3.33273402591478</v>
      </c>
      <c r="S36">
        <v>0.17084211226818</v>
      </c>
      <c r="T36">
        <v>9.0837458931892492</v>
      </c>
      <c r="U36">
        <v>2.2709364732973101</v>
      </c>
      <c r="V36">
        <v>0.10628414537375</v>
      </c>
      <c r="W36">
        <v>1.31050425754674</v>
      </c>
    </row>
    <row r="37" spans="1:23" x14ac:dyDescent="0.25">
      <c r="A37">
        <v>325330</v>
      </c>
      <c r="B37" t="s">
        <v>178</v>
      </c>
      <c r="C37" t="s">
        <v>22</v>
      </c>
      <c r="D37">
        <v>4.7099999999999998E-3</v>
      </c>
      <c r="E37">
        <v>4</v>
      </c>
      <c r="F37">
        <v>1</v>
      </c>
      <c r="G37">
        <v>3</v>
      </c>
      <c r="H37">
        <v>6</v>
      </c>
      <c r="I37" s="1">
        <v>44419.633576388886</v>
      </c>
      <c r="J37" t="s">
        <v>93</v>
      </c>
      <c r="K37">
        <v>0.81142700000000001</v>
      </c>
      <c r="L37">
        <v>90.488013705977806</v>
      </c>
      <c r="M37">
        <v>4.7916703819122599</v>
      </c>
      <c r="N37">
        <v>6.7456475733388394E-2</v>
      </c>
      <c r="O37">
        <v>13.060242976114701</v>
      </c>
      <c r="P37">
        <v>3.2650607440286801</v>
      </c>
      <c r="Q37">
        <f>Table143[[#This Row],[calc % H2 umol/h]]/Table143[[#This Row],[PCAT_Gee-pt/g-c3n4]]</f>
        <v>693.21884161967728</v>
      </c>
      <c r="R37">
        <v>3.3146227018860999</v>
      </c>
      <c r="S37">
        <v>0.179690075359667</v>
      </c>
      <c r="T37">
        <v>9.0343814182607307</v>
      </c>
      <c r="U37">
        <v>2.25859535456518</v>
      </c>
      <c r="V37">
        <v>0.10651623033419801</v>
      </c>
      <c r="W37">
        <v>1.29917697988961</v>
      </c>
    </row>
    <row r="38" spans="1:23" x14ac:dyDescent="0.25">
      <c r="A38">
        <v>325331</v>
      </c>
      <c r="B38" t="s">
        <v>177</v>
      </c>
      <c r="C38" t="s">
        <v>22</v>
      </c>
      <c r="D38">
        <v>5.1799999999999997E-3</v>
      </c>
      <c r="E38">
        <v>4</v>
      </c>
      <c r="F38">
        <v>1</v>
      </c>
      <c r="G38">
        <v>3</v>
      </c>
      <c r="H38">
        <v>7</v>
      </c>
      <c r="I38" s="1">
        <v>44419.648761574077</v>
      </c>
      <c r="J38" t="s">
        <v>95</v>
      </c>
      <c r="K38">
        <v>0.81142700000000001</v>
      </c>
      <c r="L38">
        <v>90.573981925539101</v>
      </c>
      <c r="M38">
        <v>4.6890937647581001</v>
      </c>
      <c r="N38">
        <v>6.4930677075843005E-2</v>
      </c>
      <c r="O38">
        <v>12.7806587315977</v>
      </c>
      <c r="P38">
        <v>3.1951646828994398</v>
      </c>
      <c r="Q38">
        <f>Table143[[#This Row],[calc % H2 umol/h]]/Table143[[#This Row],[PCAT_Gee-pt/g-c3n4]]</f>
        <v>616.82715886089579</v>
      </c>
      <c r="R38">
        <v>3.32712284917557</v>
      </c>
      <c r="S38">
        <v>0.16736561029171501</v>
      </c>
      <c r="T38">
        <v>9.0684519923665707</v>
      </c>
      <c r="U38">
        <v>2.26711299809164</v>
      </c>
      <c r="V38">
        <v>0.105669008534221</v>
      </c>
      <c r="W38">
        <v>1.3041324519929101</v>
      </c>
    </row>
    <row r="39" spans="1:23" x14ac:dyDescent="0.25">
      <c r="A39">
        <v>325332</v>
      </c>
      <c r="B39" t="s">
        <v>176</v>
      </c>
      <c r="C39" t="s">
        <v>22</v>
      </c>
      <c r="D39">
        <v>4.9500000000000004E-3</v>
      </c>
      <c r="E39">
        <v>4</v>
      </c>
      <c r="F39">
        <v>1</v>
      </c>
      <c r="G39">
        <v>3</v>
      </c>
      <c r="H39">
        <v>8</v>
      </c>
      <c r="I39" s="1">
        <v>44419.663877314815</v>
      </c>
      <c r="J39" t="s">
        <v>97</v>
      </c>
      <c r="K39">
        <v>0.81772699999999998</v>
      </c>
      <c r="L39">
        <v>90.727050311610796</v>
      </c>
      <c r="M39">
        <v>4.5103472316506297</v>
      </c>
      <c r="N39">
        <v>6.3109425960275994E-2</v>
      </c>
      <c r="O39">
        <v>12.2934647120896</v>
      </c>
      <c r="P39">
        <v>3.0733661780224102</v>
      </c>
      <c r="Q39">
        <f>Table143[[#This Row],[calc % H2 umol/h]]/Table143[[#This Row],[PCAT_Gee-pt/g-c3n4]]</f>
        <v>620.88205616614346</v>
      </c>
      <c r="R39">
        <v>3.3439575272245801</v>
      </c>
      <c r="S39">
        <v>0.168464809709716</v>
      </c>
      <c r="T39">
        <v>9.1143368233797002</v>
      </c>
      <c r="U39">
        <v>2.2785842058449202</v>
      </c>
      <c r="V39">
        <v>0.106119901631302</v>
      </c>
      <c r="W39">
        <v>1.3125250278825999</v>
      </c>
    </row>
    <row r="40" spans="1:23" x14ac:dyDescent="0.25">
      <c r="A40">
        <v>325333</v>
      </c>
      <c r="B40" t="s">
        <v>175</v>
      </c>
      <c r="C40" t="s">
        <v>22</v>
      </c>
      <c r="D40">
        <v>5.1500000000000001E-3</v>
      </c>
      <c r="E40">
        <v>4</v>
      </c>
      <c r="F40">
        <v>1</v>
      </c>
      <c r="G40">
        <v>3</v>
      </c>
      <c r="H40">
        <v>9</v>
      </c>
      <c r="I40" s="1">
        <v>44419.67895833333</v>
      </c>
      <c r="J40" t="s">
        <v>99</v>
      </c>
      <c r="K40">
        <v>0.81142700000000001</v>
      </c>
      <c r="L40">
        <v>90.696617211905902</v>
      </c>
      <c r="M40">
        <v>4.4134212197958096</v>
      </c>
      <c r="N40">
        <v>5.93305664184978E-2</v>
      </c>
      <c r="O40">
        <v>12.029281835423401</v>
      </c>
      <c r="P40">
        <v>3.0073204588558702</v>
      </c>
      <c r="Q40">
        <f>Table143[[#This Row],[calc % H2 umol/h]]/Table143[[#This Row],[PCAT_Gee-pt/g-c3n4]]</f>
        <v>583.94572016618838</v>
      </c>
      <c r="R40">
        <v>3.4634786237356399</v>
      </c>
      <c r="S40">
        <v>0.18867609852663</v>
      </c>
      <c r="T40">
        <v>9.4401051748711904</v>
      </c>
      <c r="U40">
        <v>2.36002629371779</v>
      </c>
      <c r="V40">
        <v>0.107234077472389</v>
      </c>
      <c r="W40">
        <v>1.31924886709024</v>
      </c>
    </row>
    <row r="41" spans="1:23" x14ac:dyDescent="0.25">
      <c r="A41">
        <v>325334</v>
      </c>
      <c r="B41" t="s">
        <v>174</v>
      </c>
      <c r="C41" t="s">
        <v>22</v>
      </c>
      <c r="D41">
        <v>4.9100000000000003E-3</v>
      </c>
      <c r="E41">
        <v>4</v>
      </c>
      <c r="F41">
        <v>1</v>
      </c>
      <c r="G41">
        <v>3</v>
      </c>
      <c r="H41">
        <v>10</v>
      </c>
      <c r="I41" s="1">
        <v>44419.694143518522</v>
      </c>
      <c r="J41" t="s">
        <v>101</v>
      </c>
      <c r="K41">
        <v>0.81142700000000001</v>
      </c>
      <c r="L41">
        <v>90.899824950254896</v>
      </c>
      <c r="M41">
        <v>4.3562735068678702</v>
      </c>
      <c r="N41">
        <v>6.3038773987113203E-2</v>
      </c>
      <c r="O41">
        <v>11.873519239735399</v>
      </c>
      <c r="P41">
        <v>2.9683798099338601</v>
      </c>
      <c r="Q41">
        <f>Table143[[#This Row],[calc % H2 umol/h]]/Table143[[#This Row],[PCAT_Gee-pt/g-c3n4]]</f>
        <v>604.55800609650919</v>
      </c>
      <c r="R41">
        <v>3.3325347194389199</v>
      </c>
      <c r="S41">
        <v>0.160233182199398</v>
      </c>
      <c r="T41">
        <v>9.0832026607058101</v>
      </c>
      <c r="U41">
        <v>2.2708006651764499</v>
      </c>
      <c r="V41">
        <v>0.105384676466556</v>
      </c>
      <c r="W41">
        <v>1.3059821469716599</v>
      </c>
    </row>
    <row r="42" spans="1:23" x14ac:dyDescent="0.25">
      <c r="A42">
        <v>325335</v>
      </c>
      <c r="B42" t="s">
        <v>173</v>
      </c>
      <c r="C42" t="s">
        <v>22</v>
      </c>
      <c r="D42">
        <v>4.81E-3</v>
      </c>
      <c r="E42">
        <v>4</v>
      </c>
      <c r="F42">
        <v>1</v>
      </c>
      <c r="G42">
        <v>3</v>
      </c>
      <c r="H42">
        <v>11</v>
      </c>
      <c r="I42" s="1">
        <v>44419.709317129629</v>
      </c>
      <c r="J42" t="s">
        <v>103</v>
      </c>
      <c r="K42">
        <v>0.81142700000000001</v>
      </c>
      <c r="L42">
        <v>90.907932988191703</v>
      </c>
      <c r="M42">
        <v>4.34568801787632</v>
      </c>
      <c r="N42">
        <v>5.7764310744550497E-2</v>
      </c>
      <c r="O42">
        <v>11.8446672847319</v>
      </c>
      <c r="P42">
        <v>2.9611668211829798</v>
      </c>
      <c r="Q42">
        <f>Table143[[#This Row],[calc % H2 umol/h]]/Table143[[#This Row],[PCAT_Gee-pt/g-c3n4]]</f>
        <v>615.62719775113919</v>
      </c>
      <c r="R42">
        <v>3.3384360755639699</v>
      </c>
      <c r="S42">
        <v>0.17544064686387101</v>
      </c>
      <c r="T42">
        <v>9.0992874784705506</v>
      </c>
      <c r="U42">
        <v>2.2748218696176301</v>
      </c>
      <c r="V42">
        <v>0.10562138078804199</v>
      </c>
      <c r="W42">
        <v>1.30232153757992</v>
      </c>
    </row>
    <row r="43" spans="1:23" x14ac:dyDescent="0.25">
      <c r="A43">
        <v>325336</v>
      </c>
      <c r="B43" t="s">
        <v>172</v>
      </c>
      <c r="C43" t="s">
        <v>22</v>
      </c>
      <c r="D43">
        <v>4.8599999999999997E-3</v>
      </c>
      <c r="E43">
        <v>4</v>
      </c>
      <c r="F43">
        <v>1</v>
      </c>
      <c r="G43">
        <v>3</v>
      </c>
      <c r="H43">
        <v>12</v>
      </c>
      <c r="I43" s="1">
        <v>44419.724340277775</v>
      </c>
      <c r="J43" t="s">
        <v>105</v>
      </c>
      <c r="K43">
        <v>0.81982699999999997</v>
      </c>
      <c r="L43">
        <v>90.893162919167096</v>
      </c>
      <c r="M43">
        <v>4.3836444957859397</v>
      </c>
      <c r="N43">
        <v>6.0461795873733203E-2</v>
      </c>
      <c r="O43">
        <v>11.948121985182199</v>
      </c>
      <c r="P43">
        <v>2.9870304962955498</v>
      </c>
      <c r="Q43">
        <f>Table143[[#This Row],[calc % H2 umol/h]]/Table143[[#This Row],[PCAT_Gee-pt/g-c3n4]]</f>
        <v>614.61532845587453</v>
      </c>
      <c r="R43">
        <v>3.31930740266839</v>
      </c>
      <c r="S43">
        <v>0.17084679107169501</v>
      </c>
      <c r="T43">
        <v>9.0471501034186108</v>
      </c>
      <c r="U43">
        <v>2.26178752585465</v>
      </c>
      <c r="V43">
        <v>0.105243782430562</v>
      </c>
      <c r="W43">
        <v>1.29864139994797</v>
      </c>
    </row>
    <row r="44" spans="1:23" x14ac:dyDescent="0.25">
      <c r="A44">
        <v>325337</v>
      </c>
      <c r="B44" t="s">
        <v>171</v>
      </c>
      <c r="C44" t="s">
        <v>22</v>
      </c>
      <c r="D44">
        <v>5.2399999999999999E-3</v>
      </c>
      <c r="E44">
        <v>4</v>
      </c>
      <c r="F44">
        <v>1</v>
      </c>
      <c r="G44">
        <v>3</v>
      </c>
      <c r="H44">
        <v>13</v>
      </c>
      <c r="I44" s="1">
        <v>44419.739537037036</v>
      </c>
      <c r="J44" t="s">
        <v>107</v>
      </c>
      <c r="K44">
        <v>0.805952</v>
      </c>
      <c r="L44">
        <v>90.717936662845304</v>
      </c>
      <c r="M44">
        <v>4.4646464577126102</v>
      </c>
      <c r="N44">
        <v>6.56730886868961E-2</v>
      </c>
      <c r="O44">
        <v>12.168902051419099</v>
      </c>
      <c r="P44">
        <v>3.0422255128547899</v>
      </c>
      <c r="Q44">
        <f>Table143[[#This Row],[calc % H2 umol/h]]/Table143[[#This Row],[PCAT_Gee-pt/g-c3n4]]</f>
        <v>580.57738794938746</v>
      </c>
      <c r="R44">
        <v>3.3933209501118902</v>
      </c>
      <c r="S44">
        <v>0.167688900015004</v>
      </c>
      <c r="T44">
        <v>9.2488824506153797</v>
      </c>
      <c r="U44">
        <v>2.31222061265384</v>
      </c>
      <c r="V44">
        <v>0.106028145896709</v>
      </c>
      <c r="W44">
        <v>1.3180677834334</v>
      </c>
    </row>
    <row r="45" spans="1:23" x14ac:dyDescent="0.25">
      <c r="A45">
        <v>325338</v>
      </c>
      <c r="B45" t="s">
        <v>170</v>
      </c>
      <c r="C45" t="s">
        <v>22</v>
      </c>
      <c r="D45">
        <v>5.0600000000000003E-3</v>
      </c>
      <c r="E45">
        <v>4</v>
      </c>
      <c r="F45">
        <v>1</v>
      </c>
      <c r="G45">
        <v>3</v>
      </c>
      <c r="H45">
        <v>14</v>
      </c>
      <c r="I45" s="1">
        <v>44419.754687499997</v>
      </c>
      <c r="J45" t="s">
        <v>109</v>
      </c>
      <c r="K45">
        <v>0.81142700000000001</v>
      </c>
      <c r="L45">
        <v>91.012068536781698</v>
      </c>
      <c r="M45">
        <v>4.2334616663350904</v>
      </c>
      <c r="N45">
        <v>5.85968949761747E-2</v>
      </c>
      <c r="O45">
        <v>11.538781590886099</v>
      </c>
      <c r="P45">
        <v>2.8846953977215399</v>
      </c>
      <c r="Q45">
        <f>Table143[[#This Row],[calc % H2 umol/h]]/Table143[[#This Row],[PCAT_Gee-pt/g-c3n4]]</f>
        <v>570.09790468805136</v>
      </c>
      <c r="R45">
        <v>3.3446200102448702</v>
      </c>
      <c r="S45">
        <v>0.16328853880371499</v>
      </c>
      <c r="T45">
        <v>9.1161424962501201</v>
      </c>
      <c r="U45">
        <v>2.27903562406253</v>
      </c>
      <c r="V45">
        <v>0.10579449047317301</v>
      </c>
      <c r="W45">
        <v>1.30405529616507</v>
      </c>
    </row>
    <row r="46" spans="1:23" x14ac:dyDescent="0.25">
      <c r="A46">
        <v>325339</v>
      </c>
      <c r="B46" t="s">
        <v>169</v>
      </c>
      <c r="C46" t="s">
        <v>22</v>
      </c>
      <c r="D46">
        <v>5.0299999999999997E-3</v>
      </c>
      <c r="E46">
        <v>4</v>
      </c>
      <c r="F46">
        <v>1</v>
      </c>
      <c r="G46">
        <v>3</v>
      </c>
      <c r="H46">
        <v>15</v>
      </c>
      <c r="I46" s="1">
        <v>44419.769918981481</v>
      </c>
      <c r="J46" t="s">
        <v>111</v>
      </c>
      <c r="K46">
        <v>0.80032700000000001</v>
      </c>
      <c r="L46">
        <v>90.936789992871297</v>
      </c>
      <c r="M46">
        <v>4.2871222700385596</v>
      </c>
      <c r="N46">
        <v>5.2545214806680701E-2</v>
      </c>
      <c r="O46">
        <v>11.6850396735076</v>
      </c>
      <c r="P46">
        <v>2.9212599183768999</v>
      </c>
      <c r="Q46">
        <f>Table143[[#This Row],[calc % H2 umol/h]]/Table143[[#This Row],[PCAT_Gee-pt/g-c3n4]]</f>
        <v>580.76737939898612</v>
      </c>
      <c r="R46">
        <v>3.3580083770079598</v>
      </c>
      <c r="S46">
        <v>0.17744615464812799</v>
      </c>
      <c r="T46">
        <v>9.1526340136214408</v>
      </c>
      <c r="U46">
        <v>2.2881585034053602</v>
      </c>
      <c r="V46">
        <v>0.10667332634030501</v>
      </c>
      <c r="W46">
        <v>1.3114060337418501</v>
      </c>
    </row>
    <row r="47" spans="1:23" x14ac:dyDescent="0.25">
      <c r="A47">
        <v>325340</v>
      </c>
      <c r="B47" t="s">
        <v>168</v>
      </c>
      <c r="C47" t="s">
        <v>22</v>
      </c>
      <c r="D47">
        <v>4.8399999999999997E-3</v>
      </c>
      <c r="E47">
        <v>4</v>
      </c>
      <c r="F47">
        <v>1</v>
      </c>
      <c r="G47">
        <v>4</v>
      </c>
      <c r="H47">
        <v>1</v>
      </c>
      <c r="I47" s="1">
        <v>44419.785798611112</v>
      </c>
      <c r="J47" t="s">
        <v>113</v>
      </c>
      <c r="K47">
        <v>0.817052</v>
      </c>
      <c r="L47">
        <v>90.866447214460507</v>
      </c>
      <c r="M47">
        <v>4.4010854308235396</v>
      </c>
      <c r="N47">
        <v>5.8304447012481497E-2</v>
      </c>
      <c r="O47">
        <v>11.995659238617099</v>
      </c>
      <c r="P47">
        <v>2.9989148096542801</v>
      </c>
      <c r="Q47">
        <f>Table143[[#This Row],[calc % H2 umol/h]]/Table143[[#This Row],[PCAT_Gee-pt/g-c3n4]]</f>
        <v>619.61049786245462</v>
      </c>
      <c r="R47">
        <v>3.3261223828920099</v>
      </c>
      <c r="S47">
        <v>0.180233695066154</v>
      </c>
      <c r="T47">
        <v>9.0657251076455303</v>
      </c>
      <c r="U47">
        <v>2.2664312769113799</v>
      </c>
      <c r="V47">
        <v>0.106614826473672</v>
      </c>
      <c r="W47">
        <v>1.29973014535017</v>
      </c>
    </row>
    <row r="48" spans="1:23" x14ac:dyDescent="0.25">
      <c r="A48">
        <v>325341</v>
      </c>
      <c r="B48" t="s">
        <v>167</v>
      </c>
      <c r="C48" t="s">
        <v>22</v>
      </c>
      <c r="D48">
        <v>5.0000000000000001E-3</v>
      </c>
      <c r="E48">
        <v>4</v>
      </c>
      <c r="F48">
        <v>1</v>
      </c>
      <c r="G48">
        <v>4</v>
      </c>
      <c r="H48">
        <v>2</v>
      </c>
      <c r="I48" s="1">
        <v>44419.800856481481</v>
      </c>
      <c r="J48" t="s">
        <v>115</v>
      </c>
      <c r="K48">
        <v>0.81323637500000001</v>
      </c>
      <c r="L48">
        <v>90.6869245564518</v>
      </c>
      <c r="M48">
        <v>4.5293028095626298</v>
      </c>
      <c r="N48">
        <v>6.6507454446596795E-2</v>
      </c>
      <c r="O48">
        <v>12.3451302970635</v>
      </c>
      <c r="P48">
        <v>3.0862825742658799</v>
      </c>
      <c r="Q48">
        <f>Table143[[#This Row],[calc % H2 umol/h]]/Table143[[#This Row],[PCAT_Gee-pt/g-c3n4]]</f>
        <v>617.25651485317599</v>
      </c>
      <c r="R48">
        <v>3.36051904498418</v>
      </c>
      <c r="S48">
        <v>0.17305399541399899</v>
      </c>
      <c r="T48">
        <v>9.1594771249351208</v>
      </c>
      <c r="U48">
        <v>2.2898692812337802</v>
      </c>
      <c r="V48">
        <v>0.10635400681618599</v>
      </c>
      <c r="W48">
        <v>1.31689958218509</v>
      </c>
    </row>
    <row r="49" spans="1:23" x14ac:dyDescent="0.25">
      <c r="A49">
        <v>325342</v>
      </c>
      <c r="B49" t="s">
        <v>166</v>
      </c>
      <c r="C49" t="s">
        <v>22</v>
      </c>
      <c r="D49">
        <v>4.7099999999999998E-3</v>
      </c>
      <c r="E49">
        <v>4</v>
      </c>
      <c r="F49">
        <v>1</v>
      </c>
      <c r="G49">
        <v>4</v>
      </c>
      <c r="H49">
        <v>3</v>
      </c>
      <c r="I49" s="1">
        <v>44419.815925925926</v>
      </c>
      <c r="J49" t="s">
        <v>117</v>
      </c>
      <c r="K49">
        <v>0.81142700000000001</v>
      </c>
      <c r="L49">
        <v>90.930992216753097</v>
      </c>
      <c r="M49">
        <v>4.3040924969140102</v>
      </c>
      <c r="N49">
        <v>5.3734283705723397E-2</v>
      </c>
      <c r="O49">
        <v>11.7312939582743</v>
      </c>
      <c r="P49">
        <v>2.9328234895685701</v>
      </c>
      <c r="Q49">
        <f>Table143[[#This Row],[calc % H2 umol/h]]/Table143[[#This Row],[PCAT_Gee-pt/g-c3n4]]</f>
        <v>622.68014640521665</v>
      </c>
      <c r="R49">
        <v>3.3480307784521899</v>
      </c>
      <c r="S49">
        <v>0.169297426111401</v>
      </c>
      <c r="T49">
        <v>9.1254389331859507</v>
      </c>
      <c r="U49">
        <v>2.2813597332964801</v>
      </c>
      <c r="V49">
        <v>0.105864269270724</v>
      </c>
      <c r="W49">
        <v>1.3110202386098699</v>
      </c>
    </row>
    <row r="50" spans="1:23" x14ac:dyDescent="0.25">
      <c r="A50">
        <v>325343</v>
      </c>
      <c r="B50" t="s">
        <v>165</v>
      </c>
      <c r="C50" t="s">
        <v>22</v>
      </c>
      <c r="D50">
        <v>4.6100000000000004E-3</v>
      </c>
      <c r="E50">
        <v>4</v>
      </c>
      <c r="F50">
        <v>1</v>
      </c>
      <c r="G50">
        <v>4</v>
      </c>
      <c r="H50">
        <v>4</v>
      </c>
      <c r="I50" s="1">
        <v>44419.830914351849</v>
      </c>
      <c r="J50" t="s">
        <v>119</v>
      </c>
      <c r="K50">
        <v>0.817052</v>
      </c>
      <c r="L50">
        <v>91.043046680007805</v>
      </c>
      <c r="M50">
        <v>4.1976583900852997</v>
      </c>
      <c r="N50">
        <v>5.5209176157787497E-2</v>
      </c>
      <c r="O50">
        <v>11.441195686620199</v>
      </c>
      <c r="P50">
        <v>2.8602989216550601</v>
      </c>
      <c r="Q50">
        <f>Table143[[#This Row],[calc % H2 umol/h]]/Table143[[#This Row],[PCAT_Gee-pt/g-c3n4]]</f>
        <v>620.45529753905851</v>
      </c>
      <c r="R50">
        <v>3.3414753529855998</v>
      </c>
      <c r="S50">
        <v>0.161473876403251</v>
      </c>
      <c r="T50">
        <v>9.10757137498981</v>
      </c>
      <c r="U50">
        <v>2.2768928437474498</v>
      </c>
      <c r="V50">
        <v>0.10622421525957999</v>
      </c>
      <c r="W50">
        <v>1.3115953616617</v>
      </c>
    </row>
    <row r="51" spans="1:23" x14ac:dyDescent="0.25">
      <c r="A51">
        <v>325344</v>
      </c>
      <c r="B51" t="s">
        <v>164</v>
      </c>
      <c r="C51" t="s">
        <v>22</v>
      </c>
      <c r="D51">
        <v>4.9699999999999996E-3</v>
      </c>
      <c r="E51">
        <v>4</v>
      </c>
      <c r="F51">
        <v>1</v>
      </c>
      <c r="G51">
        <v>4</v>
      </c>
      <c r="H51">
        <v>5</v>
      </c>
      <c r="I51" s="1">
        <v>44419.845914351848</v>
      </c>
      <c r="J51" t="s">
        <v>121</v>
      </c>
      <c r="K51">
        <v>0.805952</v>
      </c>
      <c r="L51">
        <v>90.931472861157602</v>
      </c>
      <c r="M51">
        <v>4.2862056050550601</v>
      </c>
      <c r="N51">
        <v>5.72041182493764E-2</v>
      </c>
      <c r="O51">
        <v>11.682541198767399</v>
      </c>
      <c r="P51">
        <v>2.9206352996918699</v>
      </c>
      <c r="Q51">
        <f>Table143[[#This Row],[calc % H2 umol/h]]/Table143[[#This Row],[PCAT_Gee-pt/g-c3n4]]</f>
        <v>587.6529778052053</v>
      </c>
      <c r="R51">
        <v>3.36121863222442</v>
      </c>
      <c r="S51">
        <v>0.17603344687507499</v>
      </c>
      <c r="T51">
        <v>9.1613839295798893</v>
      </c>
      <c r="U51">
        <v>2.2903459823949701</v>
      </c>
      <c r="V51">
        <v>0.10633247034391199</v>
      </c>
      <c r="W51">
        <v>1.3147704312189801</v>
      </c>
    </row>
    <row r="52" spans="1:23" x14ac:dyDescent="0.25">
      <c r="A52">
        <v>325345</v>
      </c>
      <c r="B52" t="s">
        <v>163</v>
      </c>
      <c r="C52" t="s">
        <v>22</v>
      </c>
      <c r="D52">
        <v>5.0299999999999997E-3</v>
      </c>
      <c r="E52">
        <v>4</v>
      </c>
      <c r="F52">
        <v>1</v>
      </c>
      <c r="G52">
        <v>4</v>
      </c>
      <c r="H52">
        <v>6</v>
      </c>
      <c r="I52" s="1">
        <v>44419.861064814817</v>
      </c>
      <c r="J52" t="s">
        <v>123</v>
      </c>
      <c r="K52">
        <v>0.805952</v>
      </c>
      <c r="L52">
        <v>90.771362056046399</v>
      </c>
      <c r="M52">
        <v>4.5189167447683296</v>
      </c>
      <c r="N52">
        <v>6.5663915899410397E-2</v>
      </c>
      <c r="O52">
        <v>12.3168218954065</v>
      </c>
      <c r="P52">
        <v>3.0792054738516299</v>
      </c>
      <c r="Q52">
        <f>Table143[[#This Row],[calc % H2 umol/h]]/Table143[[#This Row],[PCAT_Gee-pt/g-c3n4]]</f>
        <v>612.16808625280919</v>
      </c>
      <c r="R52">
        <v>3.3097808024392799</v>
      </c>
      <c r="S52">
        <v>0.163827516761575</v>
      </c>
      <c r="T52">
        <v>9.0211842702515206</v>
      </c>
      <c r="U52">
        <v>2.2552960675628801</v>
      </c>
      <c r="V52">
        <v>0.10503215474837301</v>
      </c>
      <c r="W52">
        <v>1.29490824199753</v>
      </c>
    </row>
    <row r="53" spans="1:23" x14ac:dyDescent="0.25">
      <c r="A53">
        <v>325346</v>
      </c>
      <c r="B53" t="s">
        <v>162</v>
      </c>
      <c r="C53" t="s">
        <v>22</v>
      </c>
      <c r="D53">
        <v>4.9100000000000003E-3</v>
      </c>
      <c r="E53">
        <v>4</v>
      </c>
      <c r="F53">
        <v>1</v>
      </c>
      <c r="G53">
        <v>4</v>
      </c>
      <c r="H53">
        <v>7</v>
      </c>
      <c r="I53" s="1">
        <v>44419.87599537037</v>
      </c>
      <c r="J53" t="s">
        <v>125</v>
      </c>
      <c r="K53">
        <v>0.81142700000000001</v>
      </c>
      <c r="L53">
        <v>90.6797958430476</v>
      </c>
      <c r="M53">
        <v>4.6045708241120602</v>
      </c>
      <c r="N53">
        <v>5.5714560684785898E-2</v>
      </c>
      <c r="O53">
        <v>12.550281837130999</v>
      </c>
      <c r="P53">
        <v>3.13757045928276</v>
      </c>
      <c r="Q53">
        <f>Table143[[#This Row],[calc % H2 umol/h]]/Table143[[#This Row],[PCAT_Gee-pt/g-c3n4]]</f>
        <v>639.01638681929933</v>
      </c>
      <c r="R53">
        <v>3.3124108957767602</v>
      </c>
      <c r="S53">
        <v>0.176684791792519</v>
      </c>
      <c r="T53">
        <v>9.0283528889793505</v>
      </c>
      <c r="U53">
        <v>2.2570882222448301</v>
      </c>
      <c r="V53">
        <v>0.10533416288610201</v>
      </c>
      <c r="W53">
        <v>1.29788827417743</v>
      </c>
    </row>
    <row r="54" spans="1:23" x14ac:dyDescent="0.25">
      <c r="A54">
        <v>325347</v>
      </c>
      <c r="B54" t="s">
        <v>161</v>
      </c>
      <c r="C54" t="s">
        <v>22</v>
      </c>
      <c r="D54">
        <v>5.1700000000000001E-3</v>
      </c>
      <c r="E54">
        <v>4</v>
      </c>
      <c r="F54">
        <v>1</v>
      </c>
      <c r="G54">
        <v>4</v>
      </c>
      <c r="H54">
        <v>8</v>
      </c>
      <c r="I54" s="1">
        <v>44419.891018518516</v>
      </c>
      <c r="J54" t="s">
        <v>127</v>
      </c>
      <c r="K54">
        <v>0.81142700000000001</v>
      </c>
      <c r="L54">
        <v>90.630262841319805</v>
      </c>
      <c r="M54">
        <v>4.4861282981715602</v>
      </c>
      <c r="N54">
        <v>5.9343347066843702E-2</v>
      </c>
      <c r="O54">
        <v>12.227453252484001</v>
      </c>
      <c r="P54">
        <v>3.0568633131210201</v>
      </c>
      <c r="Q54">
        <f>Table143[[#This Row],[calc % H2 umol/h]]/Table143[[#This Row],[PCAT_Gee-pt/g-c3n4]]</f>
        <v>591.26949963656091</v>
      </c>
      <c r="R54">
        <v>3.45327633885291</v>
      </c>
      <c r="S54">
        <v>0.180149827811904</v>
      </c>
      <c r="T54">
        <v>9.4122976862795404</v>
      </c>
      <c r="U54">
        <v>2.3530744215698798</v>
      </c>
      <c r="V54">
        <v>0.106288295249289</v>
      </c>
      <c r="W54">
        <v>1.3240442264063601</v>
      </c>
    </row>
    <row r="55" spans="1:23" x14ac:dyDescent="0.25">
      <c r="A55">
        <v>325348</v>
      </c>
      <c r="B55" t="s">
        <v>160</v>
      </c>
      <c r="C55" t="s">
        <v>22</v>
      </c>
      <c r="D55">
        <v>4.8300000000000001E-3</v>
      </c>
      <c r="E55">
        <v>4</v>
      </c>
      <c r="F55">
        <v>1</v>
      </c>
      <c r="G55">
        <v>4</v>
      </c>
      <c r="H55">
        <v>9</v>
      </c>
      <c r="I55" s="1">
        <v>44419.906099537038</v>
      </c>
      <c r="J55" t="s">
        <v>129</v>
      </c>
      <c r="K55">
        <v>0.805952</v>
      </c>
      <c r="L55">
        <v>90.851742968942105</v>
      </c>
      <c r="M55">
        <v>4.4019558144893303</v>
      </c>
      <c r="N55">
        <v>4.9802409954674103E-2</v>
      </c>
      <c r="O55">
        <v>11.9980315683584</v>
      </c>
      <c r="P55">
        <v>2.9995078920896199</v>
      </c>
      <c r="Q55">
        <f>Table143[[#This Row],[calc % H2 umol/h]]/Table143[[#This Row],[PCAT_Gee-pt/g-c3n4]]</f>
        <v>621.01612672662941</v>
      </c>
      <c r="R55">
        <v>3.3339864976073299</v>
      </c>
      <c r="S55">
        <v>0.17909615589941399</v>
      </c>
      <c r="T55">
        <v>9.0871596473337792</v>
      </c>
      <c r="U55">
        <v>2.2717899118334399</v>
      </c>
      <c r="V55">
        <v>0.10658869519885</v>
      </c>
      <c r="W55">
        <v>1.3057260237623001</v>
      </c>
    </row>
    <row r="56" spans="1:23" x14ac:dyDescent="0.25">
      <c r="A56">
        <v>325349</v>
      </c>
      <c r="B56" t="s">
        <v>159</v>
      </c>
      <c r="C56" t="s">
        <v>22</v>
      </c>
      <c r="D56">
        <v>4.81E-3</v>
      </c>
      <c r="E56">
        <v>4</v>
      </c>
      <c r="F56">
        <v>1</v>
      </c>
      <c r="G56">
        <v>4</v>
      </c>
      <c r="H56">
        <v>10</v>
      </c>
      <c r="I56" s="1">
        <v>44419.921111111114</v>
      </c>
      <c r="J56" t="s">
        <v>131</v>
      </c>
      <c r="K56">
        <v>0.80032700000000001</v>
      </c>
      <c r="L56">
        <v>90.903928784404798</v>
      </c>
      <c r="M56">
        <v>4.3270690498360898</v>
      </c>
      <c r="N56">
        <v>5.3705345346607002E-2</v>
      </c>
      <c r="O56">
        <v>11.793919168273799</v>
      </c>
      <c r="P56">
        <v>2.9484797920684702</v>
      </c>
      <c r="Q56">
        <f>Table143[[#This Row],[calc % H2 umol/h]]/Table143[[#This Row],[PCAT_Gee-pt/g-c3n4]]</f>
        <v>612.98956176059676</v>
      </c>
      <c r="R56">
        <v>3.35026678705279</v>
      </c>
      <c r="S56">
        <v>0.17235799277208599</v>
      </c>
      <c r="T56">
        <v>9.1315334291117995</v>
      </c>
      <c r="U56">
        <v>2.2828833572779499</v>
      </c>
      <c r="V56">
        <v>0.106465059457187</v>
      </c>
      <c r="W56">
        <v>1.3122703192491301</v>
      </c>
    </row>
    <row r="57" spans="1:23" x14ac:dyDescent="0.25">
      <c r="A57">
        <v>325350</v>
      </c>
      <c r="B57" t="s">
        <v>158</v>
      </c>
      <c r="C57" t="s">
        <v>22</v>
      </c>
      <c r="D57">
        <v>5.1000000000000004E-3</v>
      </c>
      <c r="E57">
        <v>4</v>
      </c>
      <c r="F57">
        <v>1</v>
      </c>
      <c r="G57">
        <v>4</v>
      </c>
      <c r="H57">
        <v>11</v>
      </c>
      <c r="I57" s="1">
        <v>44419.936273148145</v>
      </c>
      <c r="J57" t="s">
        <v>133</v>
      </c>
      <c r="K57">
        <v>0.805952</v>
      </c>
      <c r="L57">
        <v>90.909716725135794</v>
      </c>
      <c r="M57">
        <v>4.4429063162198004</v>
      </c>
      <c r="N57">
        <v>5.6120256986197402E-2</v>
      </c>
      <c r="O57">
        <v>12.109646821488701</v>
      </c>
      <c r="P57">
        <v>3.0274117053721699</v>
      </c>
      <c r="Q57">
        <f>Table143[[#This Row],[calc % H2 umol/h]]/Table143[[#This Row],[PCAT_Gee-pt/g-c3n4]]</f>
        <v>593.61013830826857</v>
      </c>
      <c r="R57">
        <v>3.2666761572104299</v>
      </c>
      <c r="S57">
        <v>0.18028616021548799</v>
      </c>
      <c r="T57">
        <v>8.9036976538487895</v>
      </c>
      <c r="U57">
        <v>2.2259244134621898</v>
      </c>
      <c r="V57">
        <v>0.105151850605124</v>
      </c>
      <c r="W57">
        <v>1.27554895082883</v>
      </c>
    </row>
    <row r="58" spans="1:23" hidden="1" x14ac:dyDescent="0.25">
      <c r="A58">
        <v>325351</v>
      </c>
      <c r="B58" t="s">
        <v>157</v>
      </c>
      <c r="C58" t="s">
        <v>22</v>
      </c>
      <c r="G58">
        <v>4</v>
      </c>
      <c r="H58">
        <v>12</v>
      </c>
      <c r="I58" s="1">
        <v>44419.951666666668</v>
      </c>
      <c r="J58" t="s">
        <v>135</v>
      </c>
      <c r="K58">
        <v>0.91470200000000002</v>
      </c>
      <c r="L58">
        <v>99.563854417489495</v>
      </c>
      <c r="M58">
        <v>4.9749693325479898E-2</v>
      </c>
      <c r="N58">
        <v>1.4152277712954401E-3</v>
      </c>
      <c r="O58">
        <v>0.13559845127716399</v>
      </c>
      <c r="P58">
        <v>3.3899612819290999E-2</v>
      </c>
      <c r="Q58" t="e">
        <f>Table143[[#This Row],[calc % H2 umol/h]]/Table143[[#This Row],[PCAT_Gee-pt/g-c3n4]]</f>
        <v>#DIV/0!</v>
      </c>
      <c r="R58">
        <v>0.33328709313300198</v>
      </c>
      <c r="S58">
        <v>4.9388457707802501E-2</v>
      </c>
      <c r="T58">
        <v>0.90841190444799802</v>
      </c>
      <c r="U58">
        <v>0.22710297611199901</v>
      </c>
      <c r="V58">
        <v>3.8943599049392298E-2</v>
      </c>
      <c r="W58">
        <v>1.41651970025408E-2</v>
      </c>
    </row>
    <row r="59" spans="1:23" x14ac:dyDescent="0.25">
      <c r="A59">
        <v>325352</v>
      </c>
      <c r="B59" t="s">
        <v>156</v>
      </c>
      <c r="C59" t="s">
        <v>22</v>
      </c>
      <c r="D59">
        <v>5.0299999999999997E-3</v>
      </c>
      <c r="E59">
        <v>4</v>
      </c>
      <c r="F59">
        <v>1</v>
      </c>
      <c r="G59">
        <v>4</v>
      </c>
      <c r="H59">
        <v>13</v>
      </c>
      <c r="I59" s="1">
        <v>44419.967430555553</v>
      </c>
      <c r="J59" t="s">
        <v>137</v>
      </c>
      <c r="K59">
        <v>0.79755200000000004</v>
      </c>
      <c r="L59">
        <v>91.1756188137023</v>
      </c>
      <c r="M59">
        <v>4.3598009374972104</v>
      </c>
      <c r="N59">
        <v>7.3464494847139905E-2</v>
      </c>
      <c r="O59">
        <v>11.883133653380099</v>
      </c>
      <c r="P59">
        <v>2.9707834133450302</v>
      </c>
      <c r="Q59">
        <f>Table143[[#This Row],[calc % H2 umol/h]]/Table143[[#This Row],[PCAT_Gee-pt/g-c3n4]]</f>
        <v>590.61300464115914</v>
      </c>
      <c r="R59">
        <v>3.0904643942465899</v>
      </c>
      <c r="S59">
        <v>0.158756206529794</v>
      </c>
      <c r="T59">
        <v>8.4234124388547702</v>
      </c>
      <c r="U59">
        <v>2.1058531097136899</v>
      </c>
      <c r="V59">
        <v>0.10521820094882001</v>
      </c>
      <c r="W59">
        <v>1.2688976536049901</v>
      </c>
    </row>
    <row r="60" spans="1:23" x14ac:dyDescent="0.25">
      <c r="A60">
        <v>325353</v>
      </c>
      <c r="B60" t="s">
        <v>155</v>
      </c>
      <c r="C60" t="s">
        <v>22</v>
      </c>
      <c r="D60">
        <v>5.0099999999999997E-3</v>
      </c>
      <c r="E60">
        <v>4</v>
      </c>
      <c r="F60">
        <v>1</v>
      </c>
      <c r="G60">
        <v>4</v>
      </c>
      <c r="H60">
        <v>14</v>
      </c>
      <c r="I60" s="1">
        <v>44419.982638888891</v>
      </c>
      <c r="J60" t="s">
        <v>139</v>
      </c>
      <c r="K60">
        <v>0.80032700000000001</v>
      </c>
      <c r="L60">
        <v>91.217762615737399</v>
      </c>
      <c r="M60">
        <v>4.1929259523300697</v>
      </c>
      <c r="N60">
        <v>5.8040915241932702E-2</v>
      </c>
      <c r="O60">
        <v>11.4282968889095</v>
      </c>
      <c r="P60">
        <v>2.8570742222273799</v>
      </c>
      <c r="Q60">
        <f>Table143[[#This Row],[calc % H2 umol/h]]/Table143[[#This Row],[PCAT_Gee-pt/g-c3n4]]</f>
        <v>570.27429585376854</v>
      </c>
      <c r="R60">
        <v>3.2045908128299998</v>
      </c>
      <c r="S60">
        <v>0.17633967201999101</v>
      </c>
      <c r="T60">
        <v>8.7344769816746393</v>
      </c>
      <c r="U60">
        <v>2.1836192454186598</v>
      </c>
      <c r="V60">
        <v>0.107036764865503</v>
      </c>
      <c r="W60">
        <v>1.2776838542369899</v>
      </c>
    </row>
    <row r="61" spans="1:23" x14ac:dyDescent="0.25">
      <c r="A61">
        <v>325354</v>
      </c>
      <c r="B61" t="s">
        <v>154</v>
      </c>
      <c r="C61" t="s">
        <v>22</v>
      </c>
      <c r="D61">
        <v>4.6499999999999996E-3</v>
      </c>
      <c r="E61">
        <v>4</v>
      </c>
      <c r="F61">
        <v>1</v>
      </c>
      <c r="G61">
        <v>4</v>
      </c>
      <c r="H61">
        <v>15</v>
      </c>
      <c r="I61" s="1">
        <v>44419.997731481482</v>
      </c>
      <c r="J61" t="s">
        <v>141</v>
      </c>
      <c r="K61">
        <v>0.79755200000000004</v>
      </c>
      <c r="L61">
        <v>91.286780911436594</v>
      </c>
      <c r="M61">
        <v>4.1013896829322096</v>
      </c>
      <c r="N61">
        <v>5.8316402386598999E-2</v>
      </c>
      <c r="O61">
        <v>11.178804368727899</v>
      </c>
      <c r="P61">
        <v>2.7947010921819699</v>
      </c>
      <c r="Q61">
        <f>Table143[[#This Row],[calc % H2 umol/h]]/Table143[[#This Row],[PCAT_Gee-pt/g-c3n4]]</f>
        <v>601.01098756601505</v>
      </c>
      <c r="R61">
        <v>3.23526807786785</v>
      </c>
      <c r="S61">
        <v>0.16448327552073699</v>
      </c>
      <c r="T61">
        <v>8.8180913589801797</v>
      </c>
      <c r="U61">
        <v>2.20452283974504</v>
      </c>
      <c r="V61">
        <v>0.10612908643461</v>
      </c>
      <c r="W61">
        <v>1.27043224132864</v>
      </c>
    </row>
    <row r="62" spans="1:23" x14ac:dyDescent="0.25">
      <c r="A62" t="s">
        <v>143</v>
      </c>
      <c r="P62">
        <f>SUBTOTAL(101,Table143[calc % H2 umol/h])</f>
        <v>3.0519743896061202</v>
      </c>
      <c r="Q62">
        <f>SUBTOTAL(107,Table143[calc % H2 umol/h2g])</f>
        <v>29.662965298098548</v>
      </c>
      <c r="W62">
        <f>SUBTOTAL(109,Table143[calc % CO2 Avg])</f>
        <v>81.609567698622257</v>
      </c>
    </row>
    <row r="64" spans="1:23" ht="15.75" thickBot="1" x14ac:dyDescent="0.3"/>
    <row r="65" spans="13:25" ht="15.75" thickTop="1" x14ac:dyDescent="0.25">
      <c r="M65" s="2">
        <f>SUBTOTAL(101,Table143[calc % H2 umol/h2g])</f>
        <v>620.58011583929363</v>
      </c>
      <c r="N65" s="2">
        <f>SUBTOTAL(107,Table143[calc % H2 umol/h2g])</f>
        <v>29.662965298098548</v>
      </c>
    </row>
    <row r="66" spans="13:25" x14ac:dyDescent="0.25">
      <c r="M66">
        <f>((N65*2)/M65)*100</f>
        <v>9.5597537017380407</v>
      </c>
    </row>
    <row r="67" spans="13:25" x14ac:dyDescent="0.25">
      <c r="T67" t="s">
        <v>153</v>
      </c>
    </row>
    <row r="68" spans="13:25" x14ac:dyDescent="0.25">
      <c r="M68" t="s">
        <v>152</v>
      </c>
    </row>
    <row r="70" spans="13:25" x14ac:dyDescent="0.25">
      <c r="Y70" t="s">
        <v>151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776 1st test</vt:lpstr>
      <vt:lpstr>797 2nd test</vt:lpstr>
      <vt:lpstr>831 3rd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2021-06-12T23:26:16Z</dcterms:created>
  <dcterms:modified xsi:type="dcterms:W3CDTF">2021-08-18T18:11:52Z</dcterms:modified>
</cp:coreProperties>
</file>