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玨\Elite Project\"/>
    </mc:Choice>
  </mc:AlternateContent>
  <xr:revisionPtr revIDLastSave="0" documentId="13_ncr:1_{7D759EBC-3105-4552-B315-7C952DD4F89A}" xr6:coauthVersionLast="36" xr6:coauthVersionMax="45" xr10:uidLastSave="{00000000-0000-0000-0000-000000000000}"/>
  <bookViews>
    <workbookView xWindow="-1110" yWindow="1395" windowWidth="9795" windowHeight="7365" xr2:uid="{DF9A8F35-BB86-4F43-937E-16364088A0EA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3" i="1"/>
  <c r="U9" i="1" l="1"/>
  <c r="U8" i="1"/>
  <c r="U7" i="1"/>
  <c r="T9" i="1"/>
  <c r="T8" i="1"/>
  <c r="T7" i="1"/>
  <c r="S8" i="1"/>
  <c r="S9" i="1"/>
  <c r="S7" i="1"/>
  <c r="U4" i="1"/>
  <c r="U3" i="1"/>
  <c r="T4" i="1"/>
  <c r="S4" i="1"/>
  <c r="S3" i="1"/>
  <c r="G4" i="1"/>
  <c r="G5" i="1"/>
  <c r="G6" i="1"/>
  <c r="G7" i="1"/>
  <c r="G8" i="1"/>
  <c r="G11" i="1"/>
  <c r="G12" i="1"/>
  <c r="G13" i="1"/>
  <c r="G3" i="1"/>
  <c r="E4" i="1"/>
  <c r="E5" i="1"/>
  <c r="E6" i="1"/>
  <c r="E7" i="1"/>
  <c r="E8" i="1"/>
  <c r="E9" i="1"/>
  <c r="E10" i="1"/>
  <c r="E11" i="1"/>
  <c r="E12" i="1"/>
  <c r="E13" i="1"/>
  <c r="E3" i="1"/>
  <c r="I14" i="1" l="1"/>
  <c r="K14" i="1" l="1"/>
  <c r="L14" i="1"/>
  <c r="M14" i="1"/>
  <c r="N14" i="1"/>
  <c r="N18" i="1" s="1"/>
  <c r="O14" i="1"/>
  <c r="P14" i="1"/>
  <c r="P18" i="1" s="1"/>
  <c r="C4" i="1"/>
  <c r="F4" i="1" s="1"/>
  <c r="C5" i="1"/>
  <c r="F5" i="1" s="1"/>
  <c r="C6" i="1"/>
  <c r="F6" i="1" s="1"/>
  <c r="C7" i="1"/>
  <c r="F7" i="1" s="1"/>
  <c r="C8" i="1"/>
  <c r="F8" i="1" s="1"/>
  <c r="C9" i="1"/>
  <c r="C10" i="1"/>
  <c r="F10" i="1" s="1"/>
  <c r="C11" i="1"/>
  <c r="F11" i="1" s="1"/>
  <c r="C12" i="1"/>
  <c r="F12" i="1" s="1"/>
  <c r="C13" i="1"/>
  <c r="F13" i="1" s="1"/>
  <c r="C3" i="1"/>
  <c r="F3" i="1" s="1"/>
  <c r="M18" i="1" l="1"/>
  <c r="N15" i="1"/>
  <c r="O18" i="1"/>
  <c r="P15" i="1"/>
  <c r="L18" i="1"/>
  <c r="N16" i="1"/>
  <c r="K18" i="1"/>
  <c r="T3" i="1" s="1"/>
  <c r="L15" i="1"/>
  <c r="L16" i="1"/>
  <c r="C14" i="1"/>
  <c r="D3" i="1" s="1"/>
  <c r="H3" i="1" s="1"/>
  <c r="J3" i="1" s="1"/>
  <c r="L17" i="1" l="1"/>
  <c r="D7" i="1"/>
  <c r="H7" i="1" s="1"/>
  <c r="J7" i="1" s="1"/>
  <c r="D6" i="1"/>
  <c r="H6" i="1" s="1"/>
  <c r="J6" i="1" s="1"/>
  <c r="D5" i="1"/>
  <c r="H5" i="1" s="1"/>
  <c r="J5" i="1" s="1"/>
  <c r="D4" i="1"/>
  <c r="H4" i="1" s="1"/>
  <c r="J4" i="1" s="1"/>
  <c r="D9" i="1"/>
  <c r="H9" i="1" s="1"/>
  <c r="J9" i="1" s="1"/>
  <c r="D13" i="1"/>
  <c r="H13" i="1" s="1"/>
  <c r="J13" i="1" s="1"/>
  <c r="D10" i="1"/>
  <c r="H10" i="1" s="1"/>
  <c r="J10" i="1" s="1"/>
  <c r="D12" i="1"/>
  <c r="H12" i="1" s="1"/>
  <c r="J12" i="1" s="1"/>
  <c r="D8" i="1"/>
  <c r="H8" i="1" s="1"/>
  <c r="J8" i="1" s="1"/>
  <c r="D11" i="1"/>
  <c r="H11" i="1" s="1"/>
  <c r="J11" i="1" s="1"/>
  <c r="H14" i="1" l="1"/>
  <c r="D14" i="1"/>
</calcChain>
</file>

<file path=xl/sharedStrings.xml><?xml version="1.0" encoding="utf-8"?>
<sst xmlns="http://schemas.openxmlformats.org/spreadsheetml/2006/main" count="57" uniqueCount="40">
  <si>
    <t>A</t>
    <phoneticPr fontId="1" type="noConversion"/>
  </si>
  <si>
    <t>B</t>
    <phoneticPr fontId="1" type="noConversion"/>
  </si>
  <si>
    <t>文學院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</si>
  <si>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</si>
  <si>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</si>
  <si>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</si>
  <si>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男</t>
    <phoneticPr fontId="1" type="noConversion"/>
  </si>
  <si>
    <t>女</t>
    <phoneticPr fontId="1" type="noConversion"/>
  </si>
  <si>
    <t>理學院</t>
    <phoneticPr fontId="1" type="noConversion"/>
  </si>
  <si>
    <t>社科院</t>
    <phoneticPr fontId="1" type="noConversion"/>
  </si>
  <si>
    <t>醫學院</t>
    <phoneticPr fontId="1" type="noConversion"/>
  </si>
  <si>
    <t>工學院</t>
    <phoneticPr fontId="1" type="noConversion"/>
  </si>
  <si>
    <t>生農學院</t>
    <phoneticPr fontId="1" type="noConversion"/>
  </si>
  <si>
    <t>管理學院</t>
    <phoneticPr fontId="1" type="noConversion"/>
  </si>
  <si>
    <t>公衛學院</t>
    <phoneticPr fontId="1" type="noConversion"/>
  </si>
  <si>
    <t>電資學院</t>
    <phoneticPr fontId="1" type="noConversion"/>
  </si>
  <si>
    <t>法學院</t>
    <phoneticPr fontId="1" type="noConversion"/>
  </si>
  <si>
    <t>生科院</t>
    <phoneticPr fontId="1" type="noConversion"/>
  </si>
  <si>
    <t>合計</t>
    <phoneticPr fontId="1" type="noConversion"/>
  </si>
  <si>
    <t>比例</t>
    <phoneticPr fontId="1" type="noConversion"/>
  </si>
  <si>
    <t>非管院的學院佔比</t>
    <phoneticPr fontId="1" type="noConversion"/>
  </si>
  <si>
    <t>--</t>
    <phoneticPr fontId="1" type="noConversion"/>
  </si>
  <si>
    <t>n=</t>
    <phoneticPr fontId="1" type="noConversion"/>
  </si>
  <si>
    <t>與實際相差</t>
    <phoneticPr fontId="1" type="noConversion"/>
  </si>
  <si>
    <t>樣本人數佔比</t>
    <phoneticPr fontId="1" type="noConversion"/>
  </si>
  <si>
    <t>樣本中非管院學院佔比</t>
    <phoneticPr fontId="1" type="noConversion"/>
  </si>
  <si>
    <t>樣本人數</t>
    <phoneticPr fontId="1" type="noConversion"/>
  </si>
  <si>
    <t>理想樣本人數</t>
    <phoneticPr fontId="1" type="noConversion"/>
  </si>
  <si>
    <t>全體男女比</t>
    <phoneticPr fontId="1" type="noConversion"/>
  </si>
  <si>
    <t>非管院男女比</t>
    <phoneticPr fontId="1" type="noConversion"/>
  </si>
  <si>
    <t>男</t>
    <phoneticPr fontId="1" type="noConversion"/>
  </si>
  <si>
    <t>女</t>
    <phoneticPr fontId="1" type="noConversion"/>
  </si>
  <si>
    <t>管院男女比</t>
    <phoneticPr fontId="1" type="noConversion"/>
  </si>
  <si>
    <t>全體年級比</t>
    <phoneticPr fontId="1" type="noConversion"/>
  </si>
  <si>
    <t>大二</t>
    <phoneticPr fontId="1" type="noConversion"/>
  </si>
  <si>
    <t>大三</t>
    <phoneticPr fontId="1" type="noConversion"/>
  </si>
  <si>
    <t>大四</t>
    <phoneticPr fontId="1" type="noConversion"/>
  </si>
  <si>
    <t>非管院年級比</t>
    <phoneticPr fontId="1" type="noConversion"/>
  </si>
  <si>
    <t>管院年級比</t>
    <phoneticPr fontId="1" type="noConversion"/>
  </si>
  <si>
    <t>男性比例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</si>
</sst>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  <xf numFmtId="10" fontId="0" fillId="0" borderId="0" xfId="0" quotePrefix="1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48E49-7366-4DE9-963A-D01A12DB36C4}">
  <dimension ref="A1:AA18"/>
  <sheetViews>
    <sheetView tabSelected="1" workbookViewId="0">
      <selection activeCell="Q3" sqref="Q3"/>
    </sheetView>
  </sheetViews>
  <sheetFormatPr defaultRowHeight="16.5" x14ac:dyDescent="0.25"/>
  <cols>
    <col min="5" max="5" width="17.25" customWidth="1"/>
    <col min="6" max="6" width="16.875" customWidth="1"/>
    <col min="7" max="7" width="18.875" customWidth="1"/>
    <col min="8" max="8" width="15.25" customWidth="1"/>
    <col min="9" max="9" width="11" customWidth="1"/>
    <col min="10" max="10" width="21" customWidth="1"/>
    <col min="12" max="12" width="9.5" bestFit="1" customWidth="1"/>
    <col min="19" max="19" width="11.5" customWidth="1"/>
    <col min="20" max="21" width="13.125" customWidth="1"/>
  </cols>
  <sheetData>
    <row r="1" spans="1:27" x14ac:dyDescent="0.25">
      <c r="F1" s="4" t="s">
        <v>22</v>
      </c>
      <c r="G1" s="5">
        <v>188</v>
      </c>
      <c r="K1" t="s">
        <v>3</v>
      </c>
      <c r="M1" t="s">
        <v>4</v>
      </c>
      <c r="O1" t="s">
        <v>5</v>
      </c>
    </row>
    <row r="2" spans="1:27" x14ac:dyDescent="0.25">
      <c r="C2" t="s">
        <v>18</v>
      </c>
      <c r="D2" t="s">
        <v>19</v>
      </c>
      <c r="E2" s="2" t="s">
        <v>24</v>
      </c>
      <c r="F2" s="2" t="s">
        <v>20</v>
      </c>
      <c r="G2" s="2" t="s">
        <v>25</v>
      </c>
      <c r="H2" t="s">
        <v>27</v>
      </c>
      <c r="I2" s="2" t="s">
        <v>26</v>
      </c>
      <c r="J2" s="2" t="s">
        <v>23</v>
      </c>
      <c r="K2" t="s">
        <v>6</v>
      </c>
      <c r="L2" t="s">
        <v>7</v>
      </c>
      <c r="M2" t="s">
        <v>6</v>
      </c>
      <c r="N2" t="s">
        <v>7</v>
      </c>
      <c r="O2" t="s">
        <v>6</v>
      </c>
      <c r="P2" t="s">
        <v>7</v>
      </c>
      <c r="Q2" t="s">
        <v>39</v>
      </c>
      <c r="S2" t="s">
        <v>28</v>
      </c>
      <c r="T2" t="s">
        <v>29</v>
      </c>
      <c r="U2" t="s">
        <v>32</v>
      </c>
    </row>
    <row r="3" spans="1:27" x14ac:dyDescent="0.25">
      <c r="A3">
        <v>1</v>
      </c>
      <c r="B3" t="s">
        <v>2</v>
      </c>
      <c r="C3">
        <f t="shared" ref="C3:C13" si="0">SUM(K3:P3)</f>
        <v>1386</v>
      </c>
      <c r="D3" s="1">
        <f>C3/C14</f>
        <v>0.12715596330275231</v>
      </c>
      <c r="E3" s="1">
        <f t="shared" ref="E3:E13" si="1">I3/188</f>
        <v>0.11170212765957446</v>
      </c>
      <c r="F3" s="1">
        <f t="shared" ref="F3:F8" si="2">C3/(10900-1433)</f>
        <v>0.14640329565860358</v>
      </c>
      <c r="G3" s="1">
        <f t="shared" ref="G3:G8" si="3">I3/(188-35)</f>
        <v>0.13725490196078433</v>
      </c>
      <c r="H3">
        <f>G1*D3</f>
        <v>23.905321100917433</v>
      </c>
      <c r="I3">
        <v>21</v>
      </c>
      <c r="J3">
        <f>ROUND(H3-I3, 0)</f>
        <v>3</v>
      </c>
      <c r="K3">
        <v>162</v>
      </c>
      <c r="L3">
        <v>322</v>
      </c>
      <c r="M3">
        <v>127</v>
      </c>
      <c r="N3">
        <v>317</v>
      </c>
      <c r="O3">
        <v>142</v>
      </c>
      <c r="P3">
        <v>316</v>
      </c>
      <c r="Q3">
        <f>(K3+M3+O3)/(L3+N3+P3+K3+M3+O3)</f>
        <v>0.31096681096681095</v>
      </c>
      <c r="R3" t="s">
        <v>30</v>
      </c>
      <c r="S3">
        <f>(K14+M14+O14)/SUM(K14:P14)</f>
        <v>0.55880733944954131</v>
      </c>
      <c r="T3">
        <f>(K18+M18+O18)/SUM(K18:P18)</f>
        <v>0.57462765395584658</v>
      </c>
      <c r="U3">
        <f>(K9+M9+O9)/SUM(K9:P9)</f>
        <v>0.45429169574319611</v>
      </c>
      <c r="Y3" t="s">
        <v>2</v>
      </c>
      <c r="Z3" s="1">
        <v>0.12715596330275231</v>
      </c>
      <c r="AA3">
        <v>0.14640329565860358</v>
      </c>
    </row>
    <row r="4" spans="1:27" x14ac:dyDescent="0.25">
      <c r="A4">
        <v>2</v>
      </c>
      <c r="B4" t="s">
        <v>8</v>
      </c>
      <c r="C4">
        <f t="shared" si="0"/>
        <v>1072</v>
      </c>
      <c r="D4" s="1">
        <f>C4/C14</f>
        <v>9.8348623853211012E-2</v>
      </c>
      <c r="E4" s="1">
        <f t="shared" si="1"/>
        <v>0.10106382978723404</v>
      </c>
      <c r="F4" s="1">
        <f t="shared" si="2"/>
        <v>0.11323544945600507</v>
      </c>
      <c r="G4" s="1">
        <f t="shared" si="3"/>
        <v>0.12418300653594772</v>
      </c>
      <c r="H4">
        <f>G1*D4</f>
        <v>18.489541284403671</v>
      </c>
      <c r="I4">
        <v>19</v>
      </c>
      <c r="J4">
        <f t="shared" ref="J4:J13" si="4">ROUND(H4-I4, 0)</f>
        <v>-1</v>
      </c>
      <c r="K4">
        <v>258</v>
      </c>
      <c r="L4">
        <v>108</v>
      </c>
      <c r="M4">
        <v>248</v>
      </c>
      <c r="N4">
        <v>99</v>
      </c>
      <c r="O4">
        <v>241</v>
      </c>
      <c r="P4">
        <v>118</v>
      </c>
      <c r="Q4">
        <f t="shared" ref="Q4:Q13" si="5">(K4+M4+O4)/(L4+N4+P4+K4+M4+O4)</f>
        <v>0.69682835820895528</v>
      </c>
      <c r="R4" t="s">
        <v>31</v>
      </c>
      <c r="S4">
        <f>1-S3</f>
        <v>0.44119266055045869</v>
      </c>
      <c r="T4">
        <f>1-T3</f>
        <v>0.42537234604415342</v>
      </c>
      <c r="U4">
        <f>1-U3</f>
        <v>0.54570830425680383</v>
      </c>
      <c r="Y4" t="s">
        <v>8</v>
      </c>
      <c r="Z4" s="1">
        <v>9.8348623853211012E-2</v>
      </c>
      <c r="AA4">
        <v>0.11323544945600507</v>
      </c>
    </row>
    <row r="5" spans="1:27" x14ac:dyDescent="0.25">
      <c r="A5">
        <v>3</v>
      </c>
      <c r="B5" t="s">
        <v>9</v>
      </c>
      <c r="C5">
        <f t="shared" si="0"/>
        <v>1184</v>
      </c>
      <c r="D5" s="1">
        <f>C5/C14</f>
        <v>0.10862385321100917</v>
      </c>
      <c r="E5" s="1">
        <f t="shared" si="1"/>
        <v>0.10638297872340426</v>
      </c>
      <c r="F5" s="1">
        <f t="shared" si="2"/>
        <v>0.12506601880215484</v>
      </c>
      <c r="G5" s="1">
        <f t="shared" si="3"/>
        <v>0.13071895424836602</v>
      </c>
      <c r="H5">
        <f>G1*D5</f>
        <v>20.421284403669723</v>
      </c>
      <c r="I5">
        <v>20</v>
      </c>
      <c r="J5">
        <f t="shared" si="4"/>
        <v>0</v>
      </c>
      <c r="K5">
        <v>170</v>
      </c>
      <c r="L5">
        <v>246</v>
      </c>
      <c r="M5">
        <v>171</v>
      </c>
      <c r="N5">
        <v>218</v>
      </c>
      <c r="O5">
        <v>175</v>
      </c>
      <c r="P5">
        <v>204</v>
      </c>
      <c r="Q5">
        <f t="shared" si="5"/>
        <v>0.4358108108108108</v>
      </c>
      <c r="Y5" t="s">
        <v>9</v>
      </c>
      <c r="Z5" s="1">
        <v>0.10862385321100917</v>
      </c>
      <c r="AA5">
        <v>0.12506601880215484</v>
      </c>
    </row>
    <row r="6" spans="1:27" x14ac:dyDescent="0.25">
      <c r="A6">
        <v>4</v>
      </c>
      <c r="B6" t="s">
        <v>10</v>
      </c>
      <c r="C6">
        <f t="shared" si="0"/>
        <v>1056</v>
      </c>
      <c r="D6" s="1">
        <f>C6/C14</f>
        <v>9.6880733944954125E-2</v>
      </c>
      <c r="E6" s="1">
        <f t="shared" si="1"/>
        <v>0.12234042553191489</v>
      </c>
      <c r="F6" s="1">
        <f t="shared" si="2"/>
        <v>0.11154536812084082</v>
      </c>
      <c r="G6" s="1">
        <f t="shared" si="3"/>
        <v>0.15032679738562091</v>
      </c>
      <c r="H6">
        <f>G1*D6</f>
        <v>18.213577981651376</v>
      </c>
      <c r="I6">
        <v>23</v>
      </c>
      <c r="J6">
        <f t="shared" si="4"/>
        <v>-5</v>
      </c>
      <c r="K6">
        <v>216</v>
      </c>
      <c r="L6">
        <v>171</v>
      </c>
      <c r="M6">
        <v>188</v>
      </c>
      <c r="N6">
        <v>151</v>
      </c>
      <c r="O6">
        <v>178</v>
      </c>
      <c r="P6">
        <v>152</v>
      </c>
      <c r="Q6">
        <f t="shared" si="5"/>
        <v>0.55113636363636365</v>
      </c>
      <c r="S6" t="s">
        <v>33</v>
      </c>
      <c r="T6" t="s">
        <v>37</v>
      </c>
      <c r="U6" t="s">
        <v>38</v>
      </c>
      <c r="Y6" t="s">
        <v>10</v>
      </c>
      <c r="Z6" s="1">
        <v>9.6880733944954125E-2</v>
      </c>
      <c r="AA6">
        <v>0.11154536812084082</v>
      </c>
    </row>
    <row r="7" spans="1:27" x14ac:dyDescent="0.25">
      <c r="A7">
        <v>5</v>
      </c>
      <c r="B7" t="s">
        <v>11</v>
      </c>
      <c r="C7">
        <f t="shared" si="0"/>
        <v>1375</v>
      </c>
      <c r="D7" s="1">
        <f>C7/C14</f>
        <v>0.12614678899082568</v>
      </c>
      <c r="E7" s="1">
        <f t="shared" si="1"/>
        <v>0.10638297872340426</v>
      </c>
      <c r="F7" s="1">
        <f t="shared" si="2"/>
        <v>0.14524136474067814</v>
      </c>
      <c r="G7" s="1">
        <f t="shared" si="3"/>
        <v>0.13071895424836602</v>
      </c>
      <c r="H7">
        <f>G1*D7</f>
        <v>23.715596330275229</v>
      </c>
      <c r="I7">
        <v>20</v>
      </c>
      <c r="J7">
        <f t="shared" si="4"/>
        <v>4</v>
      </c>
      <c r="K7">
        <v>382</v>
      </c>
      <c r="L7">
        <v>89</v>
      </c>
      <c r="M7">
        <v>375</v>
      </c>
      <c r="N7">
        <v>95</v>
      </c>
      <c r="O7">
        <v>349</v>
      </c>
      <c r="P7">
        <v>85</v>
      </c>
      <c r="Q7">
        <f t="shared" si="5"/>
        <v>0.80436363636363639</v>
      </c>
      <c r="R7" t="s">
        <v>34</v>
      </c>
      <c r="S7">
        <f>(K14+L14)/SUM(K14:P14)</f>
        <v>0.34889908256880736</v>
      </c>
      <c r="T7">
        <f>(K14+L14-K9-L9)/SUM(K18:P18)</f>
        <v>0.35037498679623957</v>
      </c>
      <c r="U7">
        <f>SUM(K9:L9)/SUM(K9:P9)</f>
        <v>0.33914863921842286</v>
      </c>
      <c r="Y7" t="s">
        <v>11</v>
      </c>
      <c r="Z7" s="1">
        <v>0.12614678899082568</v>
      </c>
      <c r="AA7">
        <v>0.14524136474067814</v>
      </c>
    </row>
    <row r="8" spans="1:27" x14ac:dyDescent="0.25">
      <c r="A8">
        <v>6</v>
      </c>
      <c r="B8" t="s">
        <v>12</v>
      </c>
      <c r="C8">
        <f t="shared" si="0"/>
        <v>1529</v>
      </c>
      <c r="D8" s="1">
        <f>C8/C14</f>
        <v>0.14027522935779815</v>
      </c>
      <c r="E8" s="1">
        <f t="shared" si="1"/>
        <v>0.11702127659574468</v>
      </c>
      <c r="F8" s="1">
        <f t="shared" si="2"/>
        <v>0.1615083975916341</v>
      </c>
      <c r="G8" s="1">
        <f t="shared" si="3"/>
        <v>0.1437908496732026</v>
      </c>
      <c r="H8">
        <f>G1*D8</f>
        <v>26.371743119266053</v>
      </c>
      <c r="I8">
        <v>22</v>
      </c>
      <c r="J8">
        <f t="shared" si="4"/>
        <v>4</v>
      </c>
      <c r="K8">
        <v>282</v>
      </c>
      <c r="L8">
        <v>278</v>
      </c>
      <c r="M8">
        <v>270</v>
      </c>
      <c r="N8">
        <v>221</v>
      </c>
      <c r="O8">
        <v>284</v>
      </c>
      <c r="P8">
        <v>194</v>
      </c>
      <c r="Q8">
        <f t="shared" si="5"/>
        <v>0.5467625899280576</v>
      </c>
      <c r="R8" t="s">
        <v>35</v>
      </c>
      <c r="S8">
        <f>(M14+N14)/SUM(K14:P14)</f>
        <v>0.32963302752293577</v>
      </c>
      <c r="T8">
        <f>(M14+N14-M9-N9)/SUM(K18:P18)</f>
        <v>0.32850955952255201</v>
      </c>
      <c r="U8">
        <f>SUM(M9:N9)/SUM(K9:P9)</f>
        <v>0.33705512909979063</v>
      </c>
      <c r="Y8" t="s">
        <v>12</v>
      </c>
      <c r="Z8" s="1">
        <v>0.14027522935779815</v>
      </c>
      <c r="AA8">
        <v>0.1615083975916341</v>
      </c>
    </row>
    <row r="9" spans="1:27" x14ac:dyDescent="0.25">
      <c r="A9">
        <v>7</v>
      </c>
      <c r="B9" t="s">
        <v>13</v>
      </c>
      <c r="C9">
        <f t="shared" si="0"/>
        <v>1433</v>
      </c>
      <c r="D9" s="1">
        <f>C9/C14</f>
        <v>0.13146788990825689</v>
      </c>
      <c r="E9" s="1">
        <f t="shared" si="1"/>
        <v>0.18617021276595744</v>
      </c>
      <c r="F9" s="3" t="s">
        <v>21</v>
      </c>
      <c r="G9" s="3" t="s">
        <v>21</v>
      </c>
      <c r="H9">
        <f>G1*D9</f>
        <v>24.715963302752296</v>
      </c>
      <c r="I9">
        <v>35</v>
      </c>
      <c r="J9">
        <f t="shared" si="4"/>
        <v>-10</v>
      </c>
      <c r="K9">
        <v>239</v>
      </c>
      <c r="L9">
        <v>247</v>
      </c>
      <c r="M9">
        <v>229</v>
      </c>
      <c r="N9">
        <v>254</v>
      </c>
      <c r="O9">
        <v>183</v>
      </c>
      <c r="P9">
        <v>281</v>
      </c>
      <c r="Q9">
        <f t="shared" si="5"/>
        <v>0.45429169574319611</v>
      </c>
      <c r="R9" t="s">
        <v>36</v>
      </c>
      <c r="S9">
        <f>(O14+P14)/SUM(K14:P14)</f>
        <v>0.32146788990825687</v>
      </c>
      <c r="T9">
        <f>(O14+P14-O9-P9)/SUM(K18:P18)</f>
        <v>0.32111545368120842</v>
      </c>
      <c r="U9">
        <f>SUM(O9:P9)/SUM(K9:P9)</f>
        <v>0.32379623168178645</v>
      </c>
      <c r="Y9" t="s">
        <v>13</v>
      </c>
      <c r="Z9" s="1">
        <v>0.13146788990825689</v>
      </c>
    </row>
    <row r="10" spans="1:27" x14ac:dyDescent="0.25">
      <c r="A10">
        <v>8</v>
      </c>
      <c r="B10" t="s">
        <v>14</v>
      </c>
      <c r="C10">
        <f t="shared" si="0"/>
        <v>112</v>
      </c>
      <c r="D10" s="1">
        <f>C10/C14</f>
        <v>1.0275229357798165E-2</v>
      </c>
      <c r="E10" s="1">
        <f t="shared" si="1"/>
        <v>0</v>
      </c>
      <c r="F10" s="1">
        <f>C10/(10900-1433)</f>
        <v>1.1830569346149783E-2</v>
      </c>
      <c r="G10" s="3">
        <v>0</v>
      </c>
      <c r="H10">
        <f>G1*D10</f>
        <v>1.931743119266055</v>
      </c>
      <c r="I10">
        <v>0</v>
      </c>
      <c r="J10">
        <f t="shared" si="4"/>
        <v>2</v>
      </c>
      <c r="K10">
        <v>11</v>
      </c>
      <c r="L10">
        <v>31</v>
      </c>
      <c r="M10">
        <v>14</v>
      </c>
      <c r="N10">
        <v>19</v>
      </c>
      <c r="O10">
        <v>17</v>
      </c>
      <c r="P10">
        <v>20</v>
      </c>
      <c r="Q10">
        <f t="shared" si="5"/>
        <v>0.375</v>
      </c>
      <c r="Y10" t="s">
        <v>14</v>
      </c>
      <c r="Z10" s="1">
        <v>1.0275229357798165E-2</v>
      </c>
      <c r="AA10">
        <v>1.1830569346149783E-2</v>
      </c>
    </row>
    <row r="11" spans="1:27" x14ac:dyDescent="0.25">
      <c r="A11">
        <v>9</v>
      </c>
      <c r="B11" t="s">
        <v>15</v>
      </c>
      <c r="C11">
        <f t="shared" si="0"/>
        <v>915</v>
      </c>
      <c r="D11" s="1">
        <f>C11/C14</f>
        <v>8.3944954128440372E-2</v>
      </c>
      <c r="E11" s="1">
        <f t="shared" si="1"/>
        <v>9.5744680851063829E-2</v>
      </c>
      <c r="F11" s="1">
        <f>C11/(10900-1433)</f>
        <v>9.6651526354705822E-2</v>
      </c>
      <c r="G11" s="1">
        <f>I11/(188-35)</f>
        <v>0.11764705882352941</v>
      </c>
      <c r="H11">
        <f>G1*D11</f>
        <v>15.78165137614679</v>
      </c>
      <c r="I11">
        <v>18</v>
      </c>
      <c r="J11">
        <f t="shared" si="4"/>
        <v>-2</v>
      </c>
      <c r="K11">
        <v>275</v>
      </c>
      <c r="L11">
        <v>41</v>
      </c>
      <c r="M11">
        <v>268</v>
      </c>
      <c r="N11">
        <v>40</v>
      </c>
      <c r="O11">
        <v>247</v>
      </c>
      <c r="P11">
        <v>44</v>
      </c>
      <c r="Q11">
        <f t="shared" si="5"/>
        <v>0.86338797814207646</v>
      </c>
      <c r="Y11" t="s">
        <v>15</v>
      </c>
      <c r="Z11" s="1">
        <v>8.3944954128440372E-2</v>
      </c>
      <c r="AA11">
        <v>9.6651526354705822E-2</v>
      </c>
    </row>
    <row r="12" spans="1:27" x14ac:dyDescent="0.25">
      <c r="A12" s="4" t="s">
        <v>0</v>
      </c>
      <c r="B12" t="s">
        <v>16</v>
      </c>
      <c r="C12">
        <f t="shared" si="0"/>
        <v>575</v>
      </c>
      <c r="D12" s="1">
        <f>C12/C14</f>
        <v>5.2752293577981654E-2</v>
      </c>
      <c r="E12" s="1">
        <f t="shared" si="1"/>
        <v>4.2553191489361701E-2</v>
      </c>
      <c r="F12" s="1">
        <f>C12/(10900-1433)</f>
        <v>6.0737297982465403E-2</v>
      </c>
      <c r="G12" s="1">
        <f>I12/(188-35)</f>
        <v>5.2287581699346407E-2</v>
      </c>
      <c r="H12">
        <f>G1*D12</f>
        <v>9.9174311926605512</v>
      </c>
      <c r="I12">
        <v>8</v>
      </c>
      <c r="J12">
        <f t="shared" si="4"/>
        <v>2</v>
      </c>
      <c r="K12">
        <v>92</v>
      </c>
      <c r="L12">
        <v>107</v>
      </c>
      <c r="M12">
        <v>79</v>
      </c>
      <c r="N12">
        <v>117</v>
      </c>
      <c r="O12">
        <v>77</v>
      </c>
      <c r="P12">
        <v>103</v>
      </c>
      <c r="Q12">
        <f t="shared" si="5"/>
        <v>0.43130434782608695</v>
      </c>
      <c r="Y12" t="s">
        <v>16</v>
      </c>
      <c r="Z12" s="1">
        <v>5.2752293577981654E-2</v>
      </c>
      <c r="AA12">
        <v>6.0737297982465403E-2</v>
      </c>
    </row>
    <row r="13" spans="1:27" x14ac:dyDescent="0.25">
      <c r="A13" s="4" t="s">
        <v>1</v>
      </c>
      <c r="B13" t="s">
        <v>17</v>
      </c>
      <c r="C13">
        <f t="shared" si="0"/>
        <v>263</v>
      </c>
      <c r="D13" s="1">
        <f>C13/C14</f>
        <v>2.4128440366972478E-2</v>
      </c>
      <c r="E13" s="1">
        <f t="shared" si="1"/>
        <v>1.0638297872340425E-2</v>
      </c>
      <c r="F13" s="1">
        <f>C13/(10900-1433)</f>
        <v>2.7780711946762439E-2</v>
      </c>
      <c r="G13" s="1">
        <f>I13/(188-35)</f>
        <v>1.3071895424836602E-2</v>
      </c>
      <c r="H13">
        <f>G1*D13</f>
        <v>4.536146788990826</v>
      </c>
      <c r="I13">
        <v>2</v>
      </c>
      <c r="J13">
        <f t="shared" si="4"/>
        <v>3</v>
      </c>
      <c r="K13">
        <v>48</v>
      </c>
      <c r="L13">
        <v>28</v>
      </c>
      <c r="M13">
        <v>42</v>
      </c>
      <c r="N13">
        <v>51</v>
      </c>
      <c r="O13">
        <v>52</v>
      </c>
      <c r="P13">
        <v>42</v>
      </c>
      <c r="Q13">
        <f t="shared" si="5"/>
        <v>0.53992395437262353</v>
      </c>
      <c r="Y13" t="s">
        <v>17</v>
      </c>
      <c r="Z13" s="1">
        <v>2.4128440366972478E-2</v>
      </c>
      <c r="AA13">
        <v>2.7780711946762439E-2</v>
      </c>
    </row>
    <row r="14" spans="1:27" x14ac:dyDescent="0.25">
      <c r="B14" t="s">
        <v>18</v>
      </c>
      <c r="C14">
        <f>SUM(C3:C13)</f>
        <v>10900</v>
      </c>
      <c r="D14" s="1">
        <f t="shared" ref="D14" si="6">SUM(D3:D13)</f>
        <v>0.99999999999999989</v>
      </c>
      <c r="F14" s="1"/>
      <c r="H14">
        <f>SUM(H3:H13)</f>
        <v>188.00000000000003</v>
      </c>
      <c r="I14">
        <f>SUM(I3:I13)</f>
        <v>188</v>
      </c>
      <c r="K14">
        <f t="shared" ref="K14:P14" si="7">SUM(K3:K13)</f>
        <v>2135</v>
      </c>
      <c r="L14">
        <f t="shared" si="7"/>
        <v>1668</v>
      </c>
      <c r="M14">
        <f t="shared" si="7"/>
        <v>2011</v>
      </c>
      <c r="N14">
        <f t="shared" si="7"/>
        <v>1582</v>
      </c>
      <c r="O14">
        <f t="shared" si="7"/>
        <v>1945</v>
      </c>
      <c r="P14">
        <f t="shared" si="7"/>
        <v>1559</v>
      </c>
    </row>
    <row r="15" spans="1:27" x14ac:dyDescent="0.25">
      <c r="L15">
        <f>SUM(K14:L14)/SUM(K14:P14)</f>
        <v>0.34889908256880736</v>
      </c>
      <c r="N15">
        <f>SUM(M14:N14)/SUM(K14:P14)</f>
        <v>0.32963302752293577</v>
      </c>
      <c r="P15">
        <f>SUM(O14:P14)/SUM(K14:P14)</f>
        <v>0.32146788990825687</v>
      </c>
    </row>
    <row r="16" spans="1:27" x14ac:dyDescent="0.25">
      <c r="L16">
        <f>K14+M14+O14</f>
        <v>6091</v>
      </c>
      <c r="N16">
        <f>L14+N14+P14</f>
        <v>4809</v>
      </c>
    </row>
    <row r="17" spans="11:16" x14ac:dyDescent="0.25">
      <c r="L17">
        <f>L16/(L16+N16)</f>
        <v>0.55880733944954131</v>
      </c>
    </row>
    <row r="18" spans="11:16" x14ac:dyDescent="0.25">
      <c r="K18">
        <f>K14-K9</f>
        <v>1896</v>
      </c>
      <c r="L18">
        <f t="shared" ref="L18:P18" si="8">L14-L9</f>
        <v>1421</v>
      </c>
      <c r="M18">
        <f t="shared" si="8"/>
        <v>1782</v>
      </c>
      <c r="N18">
        <f t="shared" si="8"/>
        <v>1328</v>
      </c>
      <c r="O18">
        <f t="shared" si="8"/>
        <v>1762</v>
      </c>
      <c r="P18">
        <f t="shared" si="8"/>
        <v>1278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pinjun Liu</dc:creator>
  <cp:lastModifiedBy>Windows User</cp:lastModifiedBy>
  <dcterms:created xsi:type="dcterms:W3CDTF">2019-12-09T08:57:36Z</dcterms:created>
  <dcterms:modified xsi:type="dcterms:W3CDTF">2019-12-21T01:35:00Z</dcterms:modified>
</cp:coreProperties>
</file>