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stin Nguyen\Desktop\$ports\Projects\NBA-Model\"/>
    </mc:Choice>
  </mc:AlternateContent>
  <xr:revisionPtr revIDLastSave="0" documentId="13_ncr:1_{5359BD8E-44D7-4A8A-8555-40403B049037}" xr6:coauthVersionLast="47" xr6:coauthVersionMax="47" xr10:uidLastSave="{00000000-0000-0000-0000-000000000000}"/>
  <bookViews>
    <workbookView xWindow="-110" yWindow="-110" windowWidth="19420" windowHeight="10300" activeTab="1" xr2:uid="{B4683951-0635-4108-B587-A1394706F9CC}"/>
  </bookViews>
  <sheets>
    <sheet name="Matchup Analysis" sheetId="7" r:id="rId1"/>
    <sheet name="Model" sheetId="9" r:id="rId2"/>
    <sheet name="Data Dump" sheetId="6" r:id="rId3"/>
    <sheet name="Data IDs" sheetId="8" r:id="rId4"/>
  </sheets>
  <definedNames>
    <definedName name="ExternalData_1" localSheetId="2" hidden="1">'Data Dump'!$B$2:$X$19</definedName>
    <definedName name="ExternalData_2" localSheetId="2" hidden="1">'Data Dump'!$Z$2:$AU$32</definedName>
    <definedName name="ExternalData_3" localSheetId="2" hidden="1">'Data Dump'!$AW$2:$BD$32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7" l="1"/>
  <c r="J4" i="9" l="1"/>
  <c r="I4" i="9"/>
  <c r="H4" i="9"/>
  <c r="L4" i="9"/>
  <c r="K4" i="9"/>
  <c r="G3" i="7"/>
  <c r="E3" i="7"/>
  <c r="D3" i="7"/>
  <c r="C3" i="7"/>
  <c r="G9" i="7"/>
  <c r="F9" i="7"/>
  <c r="E9" i="7"/>
  <c r="D9" i="7"/>
  <c r="C9" i="7"/>
  <c r="G6" i="7"/>
  <c r="F6" i="7"/>
  <c r="E6" i="7"/>
  <c r="C6" i="7"/>
  <c r="D6" i="7"/>
  <c r="N8" i="9" l="1"/>
  <c r="O8" i="9" s="1"/>
  <c r="N4" i="9"/>
  <c r="O4" i="9" s="1"/>
  <c r="N6" i="9"/>
  <c r="O6" i="9" s="1"/>
  <c r="N10" i="9" l="1"/>
  <c r="O10" i="9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E32246-0229-4BE0-8EC7-074A1EA4BD1E}" keepAlive="1" name="Query - NBA (Cleaveland Cavaliers)" description="Connection to the 'NBA (Cleaveland Cavaliers)' query in the workbook." type="5" refreshedVersion="8" background="1" saveData="1">
    <dbPr connection="Provider=Microsoft.Mashup.OleDb.1;Data Source=$Workbook$;Location=&quot;NBA (Cleaveland Cavaliers)&quot;;Extended Properties=&quot;&quot;" command="SELECT * FROM [NBA (Cleaveland Cavaliers)]"/>
  </connection>
  <connection id="2" xr16:uid="{8C365EAD-2F00-4F4B-95CA-AFBF77363E45}" keepAlive="1" name="Query - NBA (Team Defense)" description="Connection to the 'NBA (Team Defense)' query in the workbook." type="5" refreshedVersion="8" background="1" saveData="1">
    <dbPr connection="Provider=Microsoft.Mashup.OleDb.1;Data Source=$Workbook$;Location=&quot;NBA (Team Defense)&quot;;Extended Properties=&quot;&quot;" command="SELECT * FROM [NBA (Team Defense)]"/>
  </connection>
  <connection id="3" xr16:uid="{AEAD48D5-974F-4E1C-A6CC-5C0F5D461A21}" keepAlive="1" name="Query - NBA (Team Possessions/game)" description="Connection to the 'NBA (Team Possessions/game)' query in the workbook." type="5" refreshedVersion="8" background="1" saveData="1">
    <dbPr connection="Provider=Microsoft.Mashup.OleDb.1;Data Source=$Workbook$;Location=&quot;NBA (Team Possessions/game)&quot;;Extended Properties=&quot;&quot;" command="SELECT * FROM [NBA (Team Possessions/game)]"/>
  </connection>
</connections>
</file>

<file path=xl/sharedStrings.xml><?xml version="1.0" encoding="utf-8"?>
<sst xmlns="http://schemas.openxmlformats.org/spreadsheetml/2006/main" count="275" uniqueCount="168">
  <si>
    <t>Projected Points</t>
  </si>
  <si>
    <t>Rank</t>
  </si>
  <si>
    <t>Team</t>
  </si>
  <si>
    <t>2024</t>
  </si>
  <si>
    <t>Last 3</t>
  </si>
  <si>
    <t>Last 1</t>
  </si>
  <si>
    <t>Home</t>
  </si>
  <si>
    <t>Away</t>
  </si>
  <si>
    <t>2023</t>
  </si>
  <si>
    <t>Memphis</t>
  </si>
  <si>
    <t>Atlanta</t>
  </si>
  <si>
    <t>Chicago</t>
  </si>
  <si>
    <t>Washington</t>
  </si>
  <si>
    <t>Detroit</t>
  </si>
  <si>
    <t>Denver</t>
  </si>
  <si>
    <t>Indiana</t>
  </si>
  <si>
    <t>Toronto</t>
  </si>
  <si>
    <t>Utah</t>
  </si>
  <si>
    <t>Cleveland</t>
  </si>
  <si>
    <t>Sacramento</t>
  </si>
  <si>
    <t>Okla City</t>
  </si>
  <si>
    <t>New Orleans</t>
  </si>
  <si>
    <t>Portland</t>
  </si>
  <si>
    <t>Houston</t>
  </si>
  <si>
    <t>Dallas</t>
  </si>
  <si>
    <t>Golden State</t>
  </si>
  <si>
    <t>Milwaukee</t>
  </si>
  <si>
    <t>San Antonio</t>
  </si>
  <si>
    <t>Charlotte</t>
  </si>
  <si>
    <t>New York</t>
  </si>
  <si>
    <t>Minnesota</t>
  </si>
  <si>
    <t>LA Lakers</t>
  </si>
  <si>
    <t>LA Clippers</t>
  </si>
  <si>
    <t>Phoenix</t>
  </si>
  <si>
    <t>Philadelphia</t>
  </si>
  <si>
    <t>Miami</t>
  </si>
  <si>
    <t>Boston</t>
  </si>
  <si>
    <t>Brooklyn</t>
  </si>
  <si>
    <t>Orlando</t>
  </si>
  <si>
    <t>Team IDs</t>
  </si>
  <si>
    <t>MPG</t>
  </si>
  <si>
    <t>USG</t>
  </si>
  <si>
    <t>OFF</t>
  </si>
  <si>
    <t>DEF</t>
  </si>
  <si>
    <t>EPM</t>
  </si>
  <si>
    <t>PTS</t>
  </si>
  <si>
    <t>TS%</t>
  </si>
  <si>
    <t>2PA</t>
  </si>
  <si>
    <t>2P%</t>
  </si>
  <si>
    <t>3PA</t>
  </si>
  <si>
    <t>3P%</t>
  </si>
  <si>
    <t>FTA</t>
  </si>
  <si>
    <t>FT%</t>
  </si>
  <si>
    <t>ORB</t>
  </si>
  <si>
    <t>DRB</t>
  </si>
  <si>
    <t>AST</t>
  </si>
  <si>
    <t>TOV</t>
  </si>
  <si>
    <t>STL</t>
  </si>
  <si>
    <t>BLK</t>
  </si>
  <si>
    <t>Cleaveland Cavaliers</t>
  </si>
  <si>
    <t>Donovan Mitchell</t>
  </si>
  <si>
    <t>Restricted Area</t>
  </si>
  <si>
    <t>In The Paint(Non-RA)</t>
  </si>
  <si>
    <t>Mid-Range</t>
  </si>
  <si>
    <t>Home Team</t>
  </si>
  <si>
    <t>Away Team</t>
  </si>
  <si>
    <t>Name</t>
  </si>
  <si>
    <t>2PM</t>
  </si>
  <si>
    <t>3PM</t>
  </si>
  <si>
    <t>FTM</t>
  </si>
  <si>
    <t>Darius Garland</t>
  </si>
  <si>
    <t>+3.5</t>
  </si>
  <si>
    <t>−0.4</t>
  </si>
  <si>
    <t>+3.2</t>
  </si>
  <si>
    <t>Evan Mobley</t>
  </si>
  <si>
    <t>+1.5</t>
  </si>
  <si>
    <t>+1.9</t>
  </si>
  <si>
    <t>+3.4</t>
  </si>
  <si>
    <t>Jarrett Allen</t>
  </si>
  <si>
    <t>+3.0</t>
  </si>
  <si>
    <t>De'Andre Hunter</t>
  </si>
  <si>
    <t>+0.5</t>
  </si>
  <si>
    <t>−0.3</t>
  </si>
  <si>
    <t>+0.2</t>
  </si>
  <si>
    <t>Max Strus</t>
  </si>
  <si>
    <t>+0.7</t>
  </si>
  <si>
    <t>+0.3</t>
  </si>
  <si>
    <t>+1.0</t>
  </si>
  <si>
    <t>Ty Jerome</t>
  </si>
  <si>
    <t>+2.0</t>
  </si>
  <si>
    <t>+0.1</t>
  </si>
  <si>
    <t>+2.1</t>
  </si>
  <si>
    <t>Sam Merrill</t>
  </si>
  <si>
    <t>+0.9</t>
  </si>
  <si>
    <t>Dean Wade</t>
  </si>
  <si>
    <t>−0.8</t>
  </si>
  <si>
    <t>+1.6</t>
  </si>
  <si>
    <t>+0.8</t>
  </si>
  <si>
    <t>Isaac Okoro</t>
  </si>
  <si>
    <t>−0.5</t>
  </si>
  <si>
    <t>Javonte Green</t>
  </si>
  <si>
    <t>−0.9</t>
  </si>
  <si>
    <t>−0.2</t>
  </si>
  <si>
    <t>−1.2</t>
  </si>
  <si>
    <t>Craig Porter Jr.</t>
  </si>
  <si>
    <t>−1.8</t>
  </si>
  <si>
    <t>−1.1</t>
  </si>
  <si>
    <t>−2.9</t>
  </si>
  <si>
    <t>Emoni Bates</t>
  </si>
  <si>
    <t>−1.0</t>
  </si>
  <si>
    <t>−0.7</t>
  </si>
  <si>
    <t>−1.7</t>
  </si>
  <si>
    <t>Tristan Thompson</t>
  </si>
  <si>
    <t>−3.6</t>
  </si>
  <si>
    <t>−4.0</t>
  </si>
  <si>
    <t>Nae'Qwan Tomlin</t>
  </si>
  <si>
    <t>−2.0</t>
  </si>
  <si>
    <t>−2.4</t>
  </si>
  <si>
    <t>Luke Travers</t>
  </si>
  <si>
    <t>−2.7</t>
  </si>
  <si>
    <t>−3.8</t>
  </si>
  <si>
    <t>Jaylon Tyson</t>
  </si>
  <si>
    <t>−1.3</t>
  </si>
  <si>
    <t>+4.7</t>
  </si>
  <si>
    <t>+5.6</t>
  </si>
  <si>
    <t>Restric Area FGM</t>
  </si>
  <si>
    <t>Restricted Area FGA</t>
  </si>
  <si>
    <t>Restricted Area FG%</t>
  </si>
  <si>
    <t>In The Paint(Non-RA) FGM</t>
  </si>
  <si>
    <t>In The Paint(Non-RA) FGA</t>
  </si>
  <si>
    <t>In The Paint(Non-RA) FG%</t>
  </si>
  <si>
    <t>Mid-Range FGM</t>
  </si>
  <si>
    <t>Mid-Range FGA</t>
  </si>
  <si>
    <t>Mid-Range FG%</t>
  </si>
  <si>
    <t>Left Corner 3 FGM</t>
  </si>
  <si>
    <t>Left Corner 3 FGA</t>
  </si>
  <si>
    <t>Left Corner 3 FG%</t>
  </si>
  <si>
    <t>Right Corner 3 FGM</t>
  </si>
  <si>
    <t>Right Corner 3 FGA</t>
  </si>
  <si>
    <t>Right Corner 3 FG%</t>
  </si>
  <si>
    <t>Corner 3 FGM</t>
  </si>
  <si>
    <t>Corner 3 FGA</t>
  </si>
  <si>
    <t>Corner 3 FG%</t>
  </si>
  <si>
    <t>Above the Break 3 FGM</t>
  </si>
  <si>
    <t>Above the Break 3 FGA</t>
  </si>
  <si>
    <t>Above the Break 3 FG%</t>
  </si>
  <si>
    <t xml:space="preserve">Opponent Scoring </t>
  </si>
  <si>
    <t>Team Possessions</t>
  </si>
  <si>
    <t xml:space="preserve"> Above the Break 3 FG%</t>
  </si>
  <si>
    <t>Above the Break 3</t>
  </si>
  <si>
    <t>Average FG%</t>
  </si>
  <si>
    <t>Player IDs</t>
  </si>
  <si>
    <t>Model</t>
  </si>
  <si>
    <t xml:space="preserve">Player </t>
  </si>
  <si>
    <t>3 Pts Line</t>
  </si>
  <si>
    <t>Points Line</t>
  </si>
  <si>
    <t>2 Pts Line</t>
  </si>
  <si>
    <t>FTs Line</t>
  </si>
  <si>
    <t>Projected 2 Pts</t>
  </si>
  <si>
    <t>Projected 2 Pts (100 Poss)</t>
  </si>
  <si>
    <t xml:space="preserve">Projected 3 Pts (100 Poss) </t>
  </si>
  <si>
    <t>Projected FTs (100 Poss)</t>
  </si>
  <si>
    <t>Team Poss/Game</t>
  </si>
  <si>
    <t>Projected 3 Pts</t>
  </si>
  <si>
    <t>Projected FTs</t>
  </si>
  <si>
    <t>+0.0</t>
  </si>
  <si>
    <t>Corner 3</t>
  </si>
  <si>
    <t>&lt;= Over/Under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</si>
</sst>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9A9A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2" borderId="1" xfId="0" applyFont="1" applyFill="1" applyBorder="1"/>
    <xf numFmtId="0" fontId="1" fillId="2" borderId="3" xfId="0" applyFont="1" applyFill="1" applyBorder="1"/>
    <xf numFmtId="164" fontId="3" fillId="5" borderId="5" xfId="0" applyNumberFormat="1" applyFont="1" applyFill="1" applyBorder="1" applyAlignment="1">
      <alignment horizontal="center"/>
    </xf>
    <xf numFmtId="164" fontId="3" fillId="5" borderId="6" xfId="0" applyNumberFormat="1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0" fillId="3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6" borderId="2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wrapText="1"/>
    </xf>
    <xf numFmtId="0" fontId="2" fillId="6" borderId="1" xfId="0" applyFont="1" applyFill="1" applyBorder="1" applyAlignment="1">
      <alignment wrapText="1"/>
    </xf>
    <xf numFmtId="0" fontId="2" fillId="6" borderId="3" xfId="0" applyFont="1" applyFill="1" applyBorder="1" applyAlignment="1">
      <alignment wrapText="1"/>
    </xf>
    <xf numFmtId="0" fontId="0" fillId="0" borderId="6" xfId="0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8" borderId="0" xfId="0" applyFont="1" applyFill="1" applyBorder="1"/>
    <xf numFmtId="0" fontId="2" fillId="7" borderId="0" xfId="0" applyFont="1" applyFill="1" applyBorder="1"/>
    <xf numFmtId="0" fontId="2" fillId="7" borderId="0" xfId="0" applyFont="1" applyFill="1" applyBorder="1" applyAlignment="1">
      <alignment wrapText="1"/>
    </xf>
    <xf numFmtId="0" fontId="2" fillId="7" borderId="0" xfId="0" applyFont="1" applyFill="1" applyBorder="1" applyAlignment="1">
      <alignment horizontal="left" wrapText="1"/>
    </xf>
    <xf numFmtId="0" fontId="0" fillId="0" borderId="0" xfId="0" applyBorder="1"/>
    <xf numFmtId="164" fontId="0" fillId="0" borderId="0" xfId="0" applyNumberFormat="1" applyBorder="1"/>
    <xf numFmtId="0" fontId="0" fillId="0" borderId="0" xfId="0" applyFill="1" applyBorder="1"/>
    <xf numFmtId="164" fontId="0" fillId="0" borderId="0" xfId="0" applyNumberFormat="1" applyFill="1" applyBorder="1"/>
  </cellXfs>
  <cellStyles count="1">
    <cellStyle name="Normal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89A9A"/>
      <color rgb="FFFF71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37B43B7-40F5-4A55-BBEB-3FE67EF92786}" autoFormatId="16" applyNumberFormats="0" applyBorderFormats="0" applyFontFormats="0" applyPatternFormats="0" applyAlignmentFormats="0" applyWidthHeightFormats="0">
  <queryTableRefresh nextId="24">
    <queryTableFields count="23">
      <queryTableField id="1" name="Name" tableColumnId="1"/>
      <queryTableField id="2" name="MPG" tableColumnId="2"/>
      <queryTableField id="3" name="USG" tableColumnId="3"/>
      <queryTableField id="4" name="OFF" tableColumnId="4"/>
      <queryTableField id="5" name="DEF" tableColumnId="5"/>
      <queryTableField id="6" name="EPM" tableColumnId="6"/>
      <queryTableField id="7" name="PTS" tableColumnId="7"/>
      <queryTableField id="8" name="TS%" tableColumnId="8"/>
      <queryTableField id="9" name="2PA" tableColumnId="9"/>
      <queryTableField id="10" name="2P%" tableColumnId="10"/>
      <queryTableField id="11" name="2PM" tableColumnId="11"/>
      <queryTableField id="12" name="3PA" tableColumnId="12"/>
      <queryTableField id="13" name="3P%" tableColumnId="13"/>
      <queryTableField id="14" name="3PM" tableColumnId="14"/>
      <queryTableField id="15" name="FTA" tableColumnId="15"/>
      <queryTableField id="16" name="FT%" tableColumnId="16"/>
      <queryTableField id="17" name="FTM" tableColumnId="17"/>
      <queryTableField id="18" name="ORB" tableColumnId="18"/>
      <queryTableField id="19" name="DRB" tableColumnId="19"/>
      <queryTableField id="20" name="TOV" tableColumnId="20"/>
      <queryTableField id="21" name="STL" tableColumnId="21"/>
      <queryTableField id="22" name="BLK" tableColumnId="22"/>
      <queryTableField id="23" name="AST" tableColumnId="2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B3372B86-3B49-48E4-BA1A-F186EE92DC13}" autoFormatId="16" applyNumberFormats="0" applyBorderFormats="0" applyFontFormats="0" applyPatternFormats="0" applyAlignmentFormats="0" applyWidthHeightFormats="0">
  <queryTableRefresh nextId="23">
    <queryTableFields count="22">
      <queryTableField id="1" name="Team" tableColumnId="1"/>
      <queryTableField id="2" name="Restric Area FGM" tableColumnId="2"/>
      <queryTableField id="3" name="Restricted Area FGA" tableColumnId="3"/>
      <queryTableField id="4" name="Restricted Area FG%" tableColumnId="4"/>
      <queryTableField id="5" name="In The Paint(Non-RA) FGM" tableColumnId="5"/>
      <queryTableField id="6" name="In The Paint(Non-RA) FGA" tableColumnId="6"/>
      <queryTableField id="7" name="In The Paint(Non-RA) FG%" tableColumnId="7"/>
      <queryTableField id="8" name="Mid-Range FGM" tableColumnId="8"/>
      <queryTableField id="9" name="Mid-Range FGA" tableColumnId="9"/>
      <queryTableField id="10" name="Mid-Range FG%" tableColumnId="10"/>
      <queryTableField id="11" name="Left Corner 3 FGM" tableColumnId="11"/>
      <queryTableField id="12" name="Left Corner 3 FGA" tableColumnId="12"/>
      <queryTableField id="13" name="Left Corner 3 FG%" tableColumnId="13"/>
      <queryTableField id="14" name="Right Corner 3 FGM" tableColumnId="14"/>
      <queryTableField id="15" name="Right Corner 3 FGA" tableColumnId="15"/>
      <queryTableField id="16" name="Right Corner 3 FG%" tableColumnId="16"/>
      <queryTableField id="17" name="Corner 3 FGM" tableColumnId="17"/>
      <queryTableField id="18" name="Corner 3 FGA" tableColumnId="18"/>
      <queryTableField id="19" name="Corner 3 FG%" tableColumnId="19"/>
      <queryTableField id="20" name="Above the Break 3 FGM" tableColumnId="20"/>
      <queryTableField id="21" name="Above the Break 3 FGA" tableColumnId="21"/>
      <queryTableField id="22" name="Above the Break 3 FG%" tableColumnId="2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C7C1072C-6F1E-4E67-B85C-3EDC370AE127}" autoFormatId="16" applyNumberFormats="0" applyBorderFormats="0" applyFontFormats="0" applyPatternFormats="0" applyAlignmentFormats="0" applyWidthHeightFormats="0">
  <queryTableRefresh nextId="9">
    <queryTableFields count="8">
      <queryTableField id="1" name="Rank" tableColumnId="1"/>
      <queryTableField id="2" name="Team" tableColumnId="2"/>
      <queryTableField id="3" name="2024" tableColumnId="3"/>
      <queryTableField id="4" name="Last 3" tableColumnId="4"/>
      <queryTableField id="5" name="Last 1" tableColumnId="5"/>
      <queryTableField id="6" name="Home" tableColumnId="6"/>
      <queryTableField id="7" name="Away" tableColumnId="7"/>
      <queryTableField id="8" name="2023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02850A-0C79-4E01-A129-680D3114006F}" name="NBA__Cleaveland_Cavaliers" displayName="NBA__Cleaveland_Cavaliers" ref="B2:X19" tableType="queryTable" totalsRowShown="0">
  <autoFilter ref="B2:X19" xr:uid="{6502850A-0C79-4E01-A129-680D3114006F}"/>
  <sortState xmlns:xlrd2="http://schemas.microsoft.com/office/spreadsheetml/2017/richdata2" ref="B3:X19">
    <sortCondition descending="1" ref="C2:C19"/>
  </sortState>
  <tableColumns count="23">
    <tableColumn id="1" xr3:uid="{FF7BC7C3-D43D-4505-B1D2-EBCBF581645F}" uniqueName="1" name="Name" queryTableFieldId="1" dataDxfId="25"/>
    <tableColumn id="2" xr3:uid="{C1C6A8FC-1561-4D77-B950-C92CFDF32A29}" uniqueName="2" name="MPG" queryTableFieldId="2"/>
    <tableColumn id="3" xr3:uid="{3AD29D35-78A2-496A-945D-469ED692883D}" uniqueName="3" name="USG" queryTableFieldId="3"/>
    <tableColumn id="4" xr3:uid="{2F93A511-8876-487A-8215-444FD64FA798}" uniqueName="4" name="OFF" queryTableFieldId="4" dataDxfId="24"/>
    <tableColumn id="5" xr3:uid="{3AB6F981-3AAD-488C-9FA9-3DB9558E8B49}" uniqueName="5" name="DEF" queryTableFieldId="5" dataDxfId="23"/>
    <tableColumn id="6" xr3:uid="{1955CB0F-3E16-4670-AD5A-E99DF5012D95}" uniqueName="6" name="EPM" queryTableFieldId="6" dataDxfId="22"/>
    <tableColumn id="7" xr3:uid="{FBF19E54-D612-44B9-A5E2-EBBD82C7F468}" uniqueName="7" name="PTS" queryTableFieldId="7"/>
    <tableColumn id="8" xr3:uid="{50DBFE17-D091-41DC-9E41-135DA2E25838}" uniqueName="8" name="TS%" queryTableFieldId="8"/>
    <tableColumn id="9" xr3:uid="{4BB86F0F-0897-488E-804E-5F5E57C5768D}" uniqueName="9" name="2PA" queryTableFieldId="9"/>
    <tableColumn id="10" xr3:uid="{14BA538B-7895-4D6F-8E87-D5D4EAEFA9CB}" uniqueName="10" name="2P%" queryTableFieldId="10"/>
    <tableColumn id="11" xr3:uid="{CFE6374F-A67E-492A-BA88-701A2B911C50}" uniqueName="11" name="2PM" queryTableFieldId="11"/>
    <tableColumn id="12" xr3:uid="{62934181-C839-4359-96D7-A9ABC9EDE5B5}" uniqueName="12" name="3PA" queryTableFieldId="12"/>
    <tableColumn id="13" xr3:uid="{41357A0E-CDB1-4D41-A1EF-B9DA35B0D222}" uniqueName="13" name="3P%" queryTableFieldId="13"/>
    <tableColumn id="14" xr3:uid="{5115478A-A714-4309-9BB0-B3B149BF33EC}" uniqueName="14" name="3PM" queryTableFieldId="14"/>
    <tableColumn id="15" xr3:uid="{576DE7F1-2D48-44BE-9A29-A6E6E6EFECFB}" uniqueName="15" name="FTA" queryTableFieldId="15"/>
    <tableColumn id="16" xr3:uid="{CB90BCD1-D81A-407F-90AE-162AC6D8E282}" uniqueName="16" name="FT%" queryTableFieldId="16"/>
    <tableColumn id="17" xr3:uid="{99DF5A3E-45CE-455C-B86F-DB91D255808B}" uniqueName="17" name="FTM" queryTableFieldId="17"/>
    <tableColumn id="18" xr3:uid="{16EF4188-0A9B-4D67-AB09-7C4458AADFF4}" uniqueName="18" name="ORB" queryTableFieldId="18"/>
    <tableColumn id="19" xr3:uid="{BD1EB2FB-0B5B-4F3E-9D15-C86BD41919FC}" uniqueName="19" name="DRB" queryTableFieldId="19"/>
    <tableColumn id="20" xr3:uid="{C73EB428-E3A3-445A-A7D4-207EDA6F7436}" uniqueName="20" name="TOV" queryTableFieldId="20"/>
    <tableColumn id="21" xr3:uid="{89808F21-48C1-4624-9044-824FEC9338B3}" uniqueName="21" name="STL" queryTableFieldId="21"/>
    <tableColumn id="22" xr3:uid="{6BB1C035-2E52-45EB-8346-F556461E890D}" uniqueName="22" name="BLK" queryTableFieldId="22"/>
    <tableColumn id="23" xr3:uid="{199565E8-D7B6-4D55-8B91-730C160DA8AA}" uniqueName="23" name="AST" queryTableFieldId="2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F7F953-EA1F-4C18-B053-B005190785E3}" name="NBA__Team_Defense" displayName="NBA__Team_Defense" ref="Z2:AU32" tableType="queryTable" totalsRowShown="0">
  <autoFilter ref="Z2:AU32" xr:uid="{F9F7F953-EA1F-4C18-B053-B005190785E3}"/>
  <sortState xmlns:xlrd2="http://schemas.microsoft.com/office/spreadsheetml/2017/richdata2" ref="Z3:AU32">
    <sortCondition ref="AC2:AC32"/>
  </sortState>
  <tableColumns count="22">
    <tableColumn id="1" xr3:uid="{2F993BF6-7892-4319-B7CC-AC017E19C376}" uniqueName="1" name="Team" queryTableFieldId="1" dataDxfId="21"/>
    <tableColumn id="2" xr3:uid="{FFC3F370-1E5F-4395-86ED-2D82933CAA25}" uniqueName="2" name="Restric Area FGM" queryTableFieldId="2"/>
    <tableColumn id="3" xr3:uid="{A78F37A5-3A5C-4F0D-9B29-1327F5F26169}" uniqueName="3" name="Restricted Area FGA" queryTableFieldId="3" dataDxfId="20"/>
    <tableColumn id="4" xr3:uid="{5B706E59-949B-4F9B-B749-E20A96DE1E18}" uniqueName="4" name="Restricted Area FG%" queryTableFieldId="4" dataDxfId="19"/>
    <tableColumn id="5" xr3:uid="{70388A95-3EE7-47B3-9327-5A774147CE0D}" uniqueName="5" name="In The Paint(Non-RA) FGM" queryTableFieldId="5" dataDxfId="18"/>
    <tableColumn id="6" xr3:uid="{50B61A9C-531A-48AB-8E86-D64D89D22CD3}" uniqueName="6" name="In The Paint(Non-RA) FGA" queryTableFieldId="6" dataDxfId="17"/>
    <tableColumn id="7" xr3:uid="{5086486E-EED6-427C-AF5B-74C892A9E85B}" uniqueName="7" name="In The Paint(Non-RA) FG%" queryTableFieldId="7" dataDxfId="16"/>
    <tableColumn id="8" xr3:uid="{F46F6B0A-19F6-42AF-AA22-4707270F76CE}" uniqueName="8" name="Mid-Range FGM" queryTableFieldId="8" dataDxfId="15"/>
    <tableColumn id="9" xr3:uid="{DABEA2D7-33E0-4B0D-A780-85C1EB4B49E7}" uniqueName="9" name="Mid-Range FGA" queryTableFieldId="9" dataDxfId="14"/>
    <tableColumn id="10" xr3:uid="{5A7E2127-CC23-49DB-8579-518307D6F654}" uniqueName="10" name="Mid-Range FG%" queryTableFieldId="10" dataDxfId="13"/>
    <tableColumn id="11" xr3:uid="{16C43EF6-2E0C-44A3-9F7A-250A078D1C04}" uniqueName="11" name="Left Corner 3 FGM" queryTableFieldId="11" dataDxfId="12"/>
    <tableColumn id="12" xr3:uid="{FCAA3E3D-B4F2-4E04-A531-E37DF878B762}" uniqueName="12" name="Left Corner 3 FGA" queryTableFieldId="12" dataDxfId="11"/>
    <tableColumn id="13" xr3:uid="{5FBF9768-0C4F-4468-AC39-5BDD2D1E249E}" uniqueName="13" name="Left Corner 3 FG%" queryTableFieldId="13" dataDxfId="10"/>
    <tableColumn id="14" xr3:uid="{DE6C019D-AC84-4327-A9F8-F088B5396EC7}" uniqueName="14" name="Right Corner 3 FGM" queryTableFieldId="14" dataDxfId="9"/>
    <tableColumn id="15" xr3:uid="{365801AD-84D3-4640-8054-8718FFDA249C}" uniqueName="15" name="Right Corner 3 FGA" queryTableFieldId="15" dataDxfId="8"/>
    <tableColumn id="16" xr3:uid="{0C6AF37B-FD13-44A6-8F6E-25F80EC382A1}" uniqueName="16" name="Right Corner 3 FG%" queryTableFieldId="16" dataDxfId="7"/>
    <tableColumn id="17" xr3:uid="{58AD8F4F-96D6-4CAA-A38B-7ED2C42D443F}" uniqueName="17" name="Corner 3 FGM" queryTableFieldId="17" dataDxfId="6"/>
    <tableColumn id="18" xr3:uid="{84D22775-969F-4CBA-B9B7-4E2ECCB61D8C}" uniqueName="18" name="Corner 3 FGA" queryTableFieldId="18" dataDxfId="5"/>
    <tableColumn id="19" xr3:uid="{85E73875-8177-4D81-BD75-E44386FB9946}" uniqueName="19" name="Corner 3 FG%" queryTableFieldId="19" dataDxfId="4"/>
    <tableColumn id="20" xr3:uid="{A46D29D4-F230-468C-AC89-C881CE179596}" uniqueName="20" name="Above the Break 3 FGM" queryTableFieldId="20" dataDxfId="3"/>
    <tableColumn id="21" xr3:uid="{1A1C81F1-D4D7-40A8-96F2-D69BCB81C0E1}" uniqueName="21" name="Above the Break 3 FGA" queryTableFieldId="21" dataDxfId="2"/>
    <tableColumn id="22" xr3:uid="{BF5D588B-93EF-41EE-9D7C-9F4427621F49}" uniqueName="22" name="Above the Break 3 FG%" queryTableFieldId="22" dataDxf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B76C14A-C444-4D16-9D7E-0E89A08BD092}" name="NBA__Team_Possessions_game" displayName="NBA__Team_Possessions_game" ref="AW2:BD32" tableType="queryTable" totalsRowShown="0">
  <autoFilter ref="AW2:BD32" xr:uid="{2B76C14A-C444-4D16-9D7E-0E89A08BD092}"/>
  <sortState xmlns:xlrd2="http://schemas.microsoft.com/office/spreadsheetml/2017/richdata2" ref="AW3:BD32">
    <sortCondition ref="AW2:AW32"/>
  </sortState>
  <tableColumns count="8">
    <tableColumn id="1" xr3:uid="{0459F9FC-B245-4734-8148-3CC289F6AE2C}" uniqueName="1" name="Rank" queryTableFieldId="1"/>
    <tableColumn id="2" xr3:uid="{F22E148A-5E44-4A5C-90FB-E74121F8B0C8}" uniqueName="2" name="Team" queryTableFieldId="2" dataDxfId="0"/>
    <tableColumn id="3" xr3:uid="{4A3D09FC-1826-4D50-8F5C-6BC753C32586}" uniqueName="3" name="2024" queryTableFieldId="3"/>
    <tableColumn id="4" xr3:uid="{1E7FF807-3844-4A9A-A780-6E6CCF73A934}" uniqueName="4" name="Last 3" queryTableFieldId="4"/>
    <tableColumn id="5" xr3:uid="{D2B8C8A5-206C-467A-A9C5-CEA77E99BF77}" uniqueName="5" name="Last 1" queryTableFieldId="5"/>
    <tableColumn id="6" xr3:uid="{D16C190D-DE50-4B86-923B-2BE02CB44FB4}" uniqueName="6" name="Home" queryTableFieldId="6"/>
    <tableColumn id="7" xr3:uid="{B02C6D5F-5989-4430-8371-1B3C9BBCCDFF}" uniqueName="7" name="Away" queryTableFieldId="7"/>
    <tableColumn id="8" xr3:uid="{19B92621-F941-49FB-ADD6-D8F22D6F2C22}" uniqueName="8" name="2023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50BDC-AFFF-4D57-BC8A-FF9150C57573}">
  <dimension ref="B1:G9"/>
  <sheetViews>
    <sheetView zoomScale="78" zoomScaleNormal="100" workbookViewId="0">
      <selection activeCell="C12" sqref="C12"/>
    </sheetView>
  </sheetViews>
  <sheetFormatPr defaultRowHeight="14.5" x14ac:dyDescent="0.35"/>
  <cols>
    <col min="2" max="2" width="11.54296875" bestFit="1" customWidth="1"/>
    <col min="3" max="3" width="18.08984375" bestFit="1" customWidth="1"/>
    <col min="4" max="4" width="22.6328125" bestFit="1" customWidth="1"/>
    <col min="5" max="5" width="14.08984375" bestFit="1" customWidth="1"/>
    <col min="6" max="6" width="12.1796875" bestFit="1" customWidth="1"/>
    <col min="7" max="7" width="20.453125" bestFit="1" customWidth="1"/>
    <col min="8" max="8" width="9.7265625" bestFit="1" customWidth="1"/>
    <col min="9" max="9" width="8" bestFit="1" customWidth="1"/>
    <col min="10" max="10" width="16.08984375" bestFit="1" customWidth="1"/>
    <col min="11" max="11" width="6.54296875" customWidth="1"/>
    <col min="12" max="12" width="10.08984375" bestFit="1" customWidth="1"/>
    <col min="13" max="13" width="13.6328125" bestFit="1" customWidth="1"/>
    <col min="14" max="14" width="18.26953125" bestFit="1" customWidth="1"/>
    <col min="15" max="15" width="9.7265625" bestFit="1" customWidth="1"/>
    <col min="16" max="16" width="8" bestFit="1" customWidth="1"/>
    <col min="17" max="17" width="15.90625" bestFit="1" customWidth="1"/>
  </cols>
  <sheetData>
    <row r="1" spans="2:7" ht="15" thickBot="1" x14ac:dyDescent="0.4"/>
    <row r="2" spans="2:7" x14ac:dyDescent="0.35">
      <c r="B2" s="20" t="s">
        <v>150</v>
      </c>
      <c r="C2" s="5" t="s">
        <v>61</v>
      </c>
      <c r="D2" s="5" t="s">
        <v>62</v>
      </c>
      <c r="E2" s="5" t="s">
        <v>63</v>
      </c>
      <c r="F2" s="5" t="s">
        <v>166</v>
      </c>
      <c r="G2" s="6" t="s">
        <v>149</v>
      </c>
    </row>
    <row r="3" spans="2:7" ht="15" thickBot="1" x14ac:dyDescent="0.4">
      <c r="B3" s="21"/>
      <c r="C3" s="7">
        <f>AVERAGE(NBA__Team_Defense[Restricted Area FG%])</f>
        <v>0.66313333333333335</v>
      </c>
      <c r="D3" s="7">
        <f>AVERAGE(NBA__Team_Defense[In The Paint(Non-RA) FG%])</f>
        <v>0.44223333333333337</v>
      </c>
      <c r="E3" s="7">
        <f>AVERAGE(NBA__Team_Defense[Mid-Range FG%])</f>
        <v>0.41646666666666682</v>
      </c>
      <c r="F3" s="7">
        <f>AVERAGE(NBA__Team_Defense[Corner 3 FG%])</f>
        <v>0.38746666666666663</v>
      </c>
      <c r="G3" s="8">
        <f>AVERAGE(NBA__Team_Defense[Above the Break 3 FG%])</f>
        <v>0.35283333333333328</v>
      </c>
    </row>
    <row r="4" spans="2:7" ht="15" thickBot="1" x14ac:dyDescent="0.4"/>
    <row r="5" spans="2:7" x14ac:dyDescent="0.35">
      <c r="B5" s="9" t="s">
        <v>64</v>
      </c>
      <c r="C5" s="10" t="s">
        <v>127</v>
      </c>
      <c r="D5" s="11" t="s">
        <v>130</v>
      </c>
      <c r="E5" s="11" t="s">
        <v>133</v>
      </c>
      <c r="F5" s="11" t="s">
        <v>142</v>
      </c>
      <c r="G5" s="12" t="s">
        <v>148</v>
      </c>
    </row>
    <row r="6" spans="2:7" ht="15" thickBot="1" x14ac:dyDescent="0.4">
      <c r="B6" s="13" t="s">
        <v>18</v>
      </c>
      <c r="C6" s="14">
        <f>VLOOKUP(B6,NBA__Team_Defense[],4,0)</f>
        <v>0.624</v>
      </c>
      <c r="D6" s="14">
        <f>VLOOKUP(B6,NBA__Team_Defense[],7,0)</f>
        <v>0.44600000000000001</v>
      </c>
      <c r="E6" s="14">
        <f>VLOOKUP(B6,NBA__Team_Defense[[Team]:[Mid-Range FG%]],10,0)</f>
        <v>0.40600000000000003</v>
      </c>
      <c r="F6" s="14">
        <f>VLOOKUP(B6,NBA__Team_Defense[[Team]:[Corner 3 FG%]],19,0)</f>
        <v>0.39799999999999996</v>
      </c>
      <c r="G6" s="19">
        <f>VLOOKUP(B6,NBA__Team_Defense[],22,0)</f>
        <v>0.34899999999999998</v>
      </c>
    </row>
    <row r="7" spans="2:7" ht="15" thickBot="1" x14ac:dyDescent="0.4"/>
    <row r="8" spans="2:7" x14ac:dyDescent="0.35">
      <c r="B8" s="15" t="s">
        <v>65</v>
      </c>
      <c r="C8" s="16" t="s">
        <v>127</v>
      </c>
      <c r="D8" s="17" t="s">
        <v>130</v>
      </c>
      <c r="E8" s="17" t="s">
        <v>133</v>
      </c>
      <c r="F8" s="17" t="s">
        <v>142</v>
      </c>
      <c r="G8" s="18" t="s">
        <v>148</v>
      </c>
    </row>
    <row r="9" spans="2:7" ht="15" thickBot="1" x14ac:dyDescent="0.4">
      <c r="B9" s="13" t="s">
        <v>12</v>
      </c>
      <c r="C9" s="14">
        <f>VLOOKUP(B9,NBA__Team_Defense[],4,0)</f>
        <v>0.70700000000000007</v>
      </c>
      <c r="D9" s="14">
        <f>VLOOKUP(B9,NBA__Team_Defense[],7,0)</f>
        <v>0.41000000000000003</v>
      </c>
      <c r="E9" s="14">
        <f>VLOOKUP(B9,NBA__Team_Defense[[Team]:[Mid-Range FG%]],10,0)</f>
        <v>0.41200000000000003</v>
      </c>
      <c r="F9" s="14">
        <f>VLOOKUP(B9,NBA__Team_Defense[[Team]:[Corner 3 FG%]],19,0)</f>
        <v>0.41200000000000003</v>
      </c>
      <c r="G9" s="19">
        <f>VLOOKUP(B9,NBA__Team_Defense[],22,0)</f>
        <v>0.35100000000000003</v>
      </c>
    </row>
  </sheetData>
  <mergeCells count="1">
    <mergeCell ref="B2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B71E3-8024-4A8F-86C9-2428C132A7DD}">
  <dimension ref="B2:O10"/>
  <sheetViews>
    <sheetView tabSelected="1" zoomScale="95" workbookViewId="0">
      <selection activeCell="G5" sqref="G5"/>
    </sheetView>
  </sheetViews>
  <sheetFormatPr defaultRowHeight="14.5" x14ac:dyDescent="0.35"/>
  <cols>
    <col min="2" max="2" width="12.90625" bestFit="1" customWidth="1"/>
    <col min="3" max="3" width="11.26953125" bestFit="1" customWidth="1"/>
    <col min="4" max="4" width="8.81640625" bestFit="1" customWidth="1"/>
    <col min="6" max="6" width="7.54296875" bestFit="1" customWidth="1"/>
    <col min="7" max="7" width="10" bestFit="1" customWidth="1"/>
    <col min="8" max="8" width="15.36328125" hidden="1" customWidth="1"/>
    <col min="9" max="9" width="5.1796875" hidden="1" customWidth="1"/>
    <col min="10" max="11" width="13.26953125" hidden="1" customWidth="1"/>
    <col min="12" max="12" width="12" hidden="1" customWidth="1"/>
    <col min="13" max="13" width="13.26953125" bestFit="1" customWidth="1"/>
    <col min="14" max="14" width="14.54296875" bestFit="1" customWidth="1"/>
    <col min="15" max="15" width="12.90625" bestFit="1" customWidth="1"/>
    <col min="16" max="16" width="13.26953125" customWidth="1"/>
    <col min="17" max="17" width="12.54296875" bestFit="1" customWidth="1"/>
    <col min="18" max="18" width="13.26953125" bestFit="1" customWidth="1"/>
    <col min="19" max="19" width="14.54296875" bestFit="1" customWidth="1"/>
    <col min="20" max="20" width="13.26953125" bestFit="1" customWidth="1"/>
  </cols>
  <sheetData>
    <row r="2" spans="2:15" x14ac:dyDescent="0.35">
      <c r="B2" s="1" t="s">
        <v>152</v>
      </c>
      <c r="C2" s="2"/>
      <c r="D2" s="2"/>
    </row>
    <row r="3" spans="2:15" ht="15" customHeight="1" x14ac:dyDescent="0.35">
      <c r="B3" s="22" t="s">
        <v>153</v>
      </c>
      <c r="C3" s="22" t="s">
        <v>2</v>
      </c>
      <c r="D3" s="22" t="s">
        <v>156</v>
      </c>
      <c r="E3" s="22" t="s">
        <v>154</v>
      </c>
      <c r="F3" s="22" t="s">
        <v>157</v>
      </c>
      <c r="G3" s="22" t="s">
        <v>155</v>
      </c>
      <c r="H3" s="23" t="s">
        <v>162</v>
      </c>
      <c r="I3" s="23" t="s">
        <v>40</v>
      </c>
      <c r="J3" s="24" t="s">
        <v>159</v>
      </c>
      <c r="K3" s="25" t="s">
        <v>160</v>
      </c>
      <c r="L3" s="24" t="s">
        <v>161</v>
      </c>
      <c r="M3" s="26"/>
      <c r="N3" s="22" t="s">
        <v>158</v>
      </c>
      <c r="O3" s="22" t="s">
        <v>167</v>
      </c>
    </row>
    <row r="4" spans="2:15" x14ac:dyDescent="0.35">
      <c r="B4" s="28" t="s">
        <v>70</v>
      </c>
      <c r="C4" s="28" t="s">
        <v>18</v>
      </c>
      <c r="D4" s="28">
        <v>3.5</v>
      </c>
      <c r="E4" s="28">
        <v>2.5</v>
      </c>
      <c r="F4" s="28">
        <v>3.5</v>
      </c>
      <c r="G4" s="28">
        <v>21.5</v>
      </c>
      <c r="H4" s="28">
        <f>VLOOKUP(C4,NBA__Team_Possessions_game[[Team]:[2024]],2,0)</f>
        <v>103.3</v>
      </c>
      <c r="I4" s="28">
        <f>VLOOKUP(B4,NBA__Cleaveland_Cavaliers[[Name]:[MPG]],2,0)</f>
        <v>29.9</v>
      </c>
      <c r="J4" s="28">
        <f>VLOOKUP(B4,NBA__Cleaveland_Cavaliers[[Name]:[2PM]],11,0)</f>
        <v>6.6928999999999998</v>
      </c>
      <c r="K4" s="28">
        <f>VLOOKUP(B4,NBA__Cleaveland_Cavaliers[[Name]:[3PM]],14,0)</f>
        <v>4.3343999999999996</v>
      </c>
      <c r="L4" s="28">
        <f>VLOOKUP(B4,NBA__Cleaveland_Cavaliers[[Name]:[FTM]],17,0)</f>
        <v>4.33</v>
      </c>
      <c r="M4" s="28"/>
      <c r="N4" s="29">
        <f>J4*(I4/48)*(H4/100)</f>
        <v>4.3066998839583333</v>
      </c>
      <c r="O4" s="29" t="str">
        <f>IF(N4&gt;D4,"Over","Under")</f>
        <v>Over</v>
      </c>
    </row>
    <row r="5" spans="2:15" x14ac:dyDescent="0.35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2" t="s">
        <v>163</v>
      </c>
      <c r="O5" s="22" t="s">
        <v>167</v>
      </c>
    </row>
    <row r="6" spans="2:15" x14ac:dyDescent="0.35"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7">
        <f>K4*(I4/48)*(H4/100)</f>
        <v>2.78906901</v>
      </c>
      <c r="O6" s="27" t="str">
        <f>IF(N6&gt;E4,"Over","Under")</f>
        <v>Over</v>
      </c>
    </row>
    <row r="7" spans="2:15" x14ac:dyDescent="0.35"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2" t="s">
        <v>164</v>
      </c>
      <c r="O7" s="22" t="s">
        <v>167</v>
      </c>
    </row>
    <row r="8" spans="2:15" x14ac:dyDescent="0.35"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7">
        <f>L4*(H4/100)*(I4/48)</f>
        <v>2.7862377291666665</v>
      </c>
      <c r="O8" s="27" t="str">
        <f>IF(N8&gt;F4,"Over","Under")</f>
        <v>Under</v>
      </c>
    </row>
    <row r="9" spans="2:15" x14ac:dyDescent="0.35"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2" t="s">
        <v>0</v>
      </c>
      <c r="O9" s="22" t="s">
        <v>167</v>
      </c>
    </row>
    <row r="10" spans="2:15" x14ac:dyDescent="0.35"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7">
        <f>2*N4+3*N6+N8</f>
        <v>19.766844527083329</v>
      </c>
      <c r="O10" s="26" t="str">
        <f>IF(N10&gt;G4,"Over","Under")</f>
        <v>Under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661D3-B90C-4F32-BA70-22776C423AEC}">
  <dimension ref="B1:BD32"/>
  <sheetViews>
    <sheetView zoomScale="29" workbookViewId="0">
      <selection activeCell="T22" sqref="T22"/>
    </sheetView>
  </sheetViews>
  <sheetFormatPr defaultRowHeight="14.5" x14ac:dyDescent="0.35"/>
  <cols>
    <col min="1" max="1" width="8.7265625" customWidth="1"/>
    <col min="2" max="2" width="15.26953125" bestFit="1" customWidth="1"/>
    <col min="3" max="3" width="6.90625" bestFit="1" customWidth="1"/>
    <col min="4" max="4" width="6.7265625" bestFit="1" customWidth="1"/>
    <col min="5" max="6" width="6.36328125" bestFit="1" customWidth="1"/>
    <col min="7" max="7" width="6.6328125" bestFit="1" customWidth="1"/>
    <col min="8" max="8" width="6.1796875" bestFit="1" customWidth="1"/>
    <col min="9" max="9" width="6.6328125" bestFit="1" customWidth="1"/>
    <col min="10" max="10" width="6.26953125" bestFit="1" customWidth="1"/>
    <col min="11" max="11" width="6.7265625" bestFit="1" customWidth="1"/>
    <col min="12" max="12" width="6.90625" bestFit="1" customWidth="1"/>
    <col min="13" max="13" width="6.26953125" bestFit="1" customWidth="1"/>
    <col min="14" max="14" width="6.7265625" bestFit="1" customWidth="1"/>
    <col min="15" max="15" width="6.90625" bestFit="1" customWidth="1"/>
    <col min="16" max="16" width="6.08984375" bestFit="1" customWidth="1"/>
    <col min="17" max="17" width="6.54296875" bestFit="1" customWidth="1"/>
    <col min="18" max="18" width="6.90625" bestFit="1" customWidth="1"/>
    <col min="19" max="20" width="6.6328125" bestFit="1" customWidth="1"/>
    <col min="21" max="21" width="6.36328125" bestFit="1" customWidth="1"/>
    <col min="22" max="22" width="6" bestFit="1" customWidth="1"/>
    <col min="23" max="24" width="6.1796875" bestFit="1" customWidth="1"/>
    <col min="25" max="25" width="11.54296875" style="28" bestFit="1" customWidth="1"/>
    <col min="26" max="26" width="16.6328125" bestFit="1" customWidth="1"/>
    <col min="27" max="27" width="18.36328125" bestFit="1" customWidth="1"/>
    <col min="28" max="28" width="20.81640625" bestFit="1" customWidth="1"/>
    <col min="29" max="29" width="21.26953125" bestFit="1" customWidth="1"/>
    <col min="30" max="30" width="25.54296875" bestFit="1" customWidth="1"/>
    <col min="31" max="31" width="25.1796875" bestFit="1" customWidth="1"/>
    <col min="32" max="32" width="25.7265625" bestFit="1" customWidth="1"/>
    <col min="33" max="33" width="17.08984375" bestFit="1" customWidth="1"/>
    <col min="34" max="34" width="16.6328125" bestFit="1" customWidth="1"/>
    <col min="35" max="35" width="17.1796875" bestFit="1" customWidth="1"/>
    <col min="36" max="36" width="19.26953125" bestFit="1" customWidth="1"/>
    <col min="37" max="37" width="18.90625" bestFit="1" customWidth="1"/>
    <col min="38" max="38" width="19.36328125" bestFit="1" customWidth="1"/>
    <col min="39" max="39" width="20.26953125" bestFit="1" customWidth="1"/>
    <col min="40" max="40" width="19.90625" bestFit="1" customWidth="1"/>
    <col min="41" max="41" width="20.453125" bestFit="1" customWidth="1"/>
    <col min="42" max="42" width="15.54296875" bestFit="1" customWidth="1"/>
    <col min="43" max="43" width="15.1796875" bestFit="1" customWidth="1"/>
    <col min="44" max="44" width="15.6328125" bestFit="1" customWidth="1"/>
    <col min="45" max="45" width="23.26953125" bestFit="1" customWidth="1"/>
    <col min="46" max="46" width="22.90625" bestFit="1" customWidth="1"/>
    <col min="47" max="47" width="23.453125" bestFit="1" customWidth="1"/>
    <col min="49" max="49" width="16.7265625" bestFit="1" customWidth="1"/>
    <col min="50" max="50" width="11.36328125" bestFit="1" customWidth="1"/>
    <col min="51" max="51" width="7.7265625" bestFit="1" customWidth="1"/>
    <col min="52" max="53" width="8.36328125" bestFit="1" customWidth="1"/>
    <col min="54" max="54" width="8.453125" bestFit="1" customWidth="1"/>
    <col min="55" max="55" width="7.81640625" bestFit="1" customWidth="1"/>
    <col min="56" max="56" width="7.7265625" bestFit="1" customWidth="1"/>
  </cols>
  <sheetData>
    <row r="1" spans="2:56" x14ac:dyDescent="0.35">
      <c r="B1" s="1" t="s">
        <v>59</v>
      </c>
      <c r="Z1" s="1" t="s">
        <v>146</v>
      </c>
      <c r="AW1" s="1" t="s">
        <v>147</v>
      </c>
    </row>
    <row r="2" spans="2:56" x14ac:dyDescent="0.35">
      <c r="B2" t="s">
        <v>66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67</v>
      </c>
      <c r="M2" t="s">
        <v>49</v>
      </c>
      <c r="N2" t="s">
        <v>50</v>
      </c>
      <c r="O2" t="s">
        <v>68</v>
      </c>
      <c r="P2" t="s">
        <v>51</v>
      </c>
      <c r="Q2" t="s">
        <v>52</v>
      </c>
      <c r="R2" t="s">
        <v>69</v>
      </c>
      <c r="S2" t="s">
        <v>53</v>
      </c>
      <c r="T2" t="s">
        <v>54</v>
      </c>
      <c r="U2" t="s">
        <v>56</v>
      </c>
      <c r="V2" t="s">
        <v>57</v>
      </c>
      <c r="W2" t="s">
        <v>58</v>
      </c>
      <c r="X2" t="s">
        <v>55</v>
      </c>
      <c r="Z2" t="s">
        <v>2</v>
      </c>
      <c r="AA2" t="s">
        <v>125</v>
      </c>
      <c r="AB2" t="s">
        <v>126</v>
      </c>
      <c r="AC2" t="s">
        <v>127</v>
      </c>
      <c r="AD2" t="s">
        <v>128</v>
      </c>
      <c r="AE2" t="s">
        <v>129</v>
      </c>
      <c r="AF2" t="s">
        <v>130</v>
      </c>
      <c r="AG2" t="s">
        <v>131</v>
      </c>
      <c r="AH2" t="s">
        <v>132</v>
      </c>
      <c r="AI2" t="s">
        <v>133</v>
      </c>
      <c r="AJ2" t="s">
        <v>134</v>
      </c>
      <c r="AK2" t="s">
        <v>135</v>
      </c>
      <c r="AL2" t="s">
        <v>136</v>
      </c>
      <c r="AM2" t="s">
        <v>137</v>
      </c>
      <c r="AN2" t="s">
        <v>138</v>
      </c>
      <c r="AO2" t="s">
        <v>139</v>
      </c>
      <c r="AP2" t="s">
        <v>140</v>
      </c>
      <c r="AQ2" t="s">
        <v>141</v>
      </c>
      <c r="AR2" t="s">
        <v>142</v>
      </c>
      <c r="AS2" t="s">
        <v>143</v>
      </c>
      <c r="AT2" t="s">
        <v>144</v>
      </c>
      <c r="AU2" t="s">
        <v>145</v>
      </c>
      <c r="AW2" t="s">
        <v>1</v>
      </c>
      <c r="AX2" t="s">
        <v>2</v>
      </c>
      <c r="AY2" t="s">
        <v>3</v>
      </c>
      <c r="AZ2" t="s">
        <v>4</v>
      </c>
      <c r="BA2" t="s">
        <v>5</v>
      </c>
      <c r="BB2" t="s">
        <v>6</v>
      </c>
      <c r="BC2" t="s">
        <v>7</v>
      </c>
      <c r="BD2" t="s">
        <v>8</v>
      </c>
    </row>
    <row r="3" spans="2:56" x14ac:dyDescent="0.35">
      <c r="B3" t="s">
        <v>70</v>
      </c>
      <c r="C3">
        <v>29.9</v>
      </c>
      <c r="D3">
        <v>26.3</v>
      </c>
      <c r="E3" t="s">
        <v>71</v>
      </c>
      <c r="F3" t="s">
        <v>72</v>
      </c>
      <c r="G3" t="s">
        <v>73</v>
      </c>
      <c r="H3">
        <v>30.7</v>
      </c>
      <c r="I3">
        <v>0.58899999999999997</v>
      </c>
      <c r="J3">
        <v>12.7</v>
      </c>
      <c r="K3">
        <v>0.52700000000000002</v>
      </c>
      <c r="L3">
        <v>6.6928999999999998</v>
      </c>
      <c r="M3">
        <v>11.2</v>
      </c>
      <c r="N3">
        <v>0.38700000000000001</v>
      </c>
      <c r="O3">
        <v>4.3343999999999996</v>
      </c>
      <c r="P3">
        <v>5</v>
      </c>
      <c r="Q3">
        <v>0.86599999999999999</v>
      </c>
      <c r="R3">
        <v>4.33</v>
      </c>
      <c r="S3">
        <v>0.9</v>
      </c>
      <c r="T3">
        <v>4</v>
      </c>
      <c r="U3">
        <v>3.9</v>
      </c>
      <c r="V3">
        <v>1.8</v>
      </c>
      <c r="W3">
        <v>0.3</v>
      </c>
      <c r="X3">
        <v>9.6</v>
      </c>
      <c r="Z3" t="s">
        <v>18</v>
      </c>
      <c r="AA3">
        <v>15.3</v>
      </c>
      <c r="AB3">
        <v>24.5</v>
      </c>
      <c r="AC3">
        <v>0.624</v>
      </c>
      <c r="AD3">
        <v>8.1999999999999993</v>
      </c>
      <c r="AE3">
        <v>18.399999999999999</v>
      </c>
      <c r="AF3">
        <v>0.44600000000000001</v>
      </c>
      <c r="AG3">
        <v>4.3</v>
      </c>
      <c r="AH3">
        <v>10.5</v>
      </c>
      <c r="AI3">
        <v>0.40600000000000003</v>
      </c>
      <c r="AJ3">
        <v>2.2000000000000002</v>
      </c>
      <c r="AK3">
        <v>5.2</v>
      </c>
      <c r="AL3">
        <v>0.43</v>
      </c>
      <c r="AM3">
        <v>1.8</v>
      </c>
      <c r="AN3">
        <v>4.9000000000000004</v>
      </c>
      <c r="AO3">
        <v>0.36499999999999999</v>
      </c>
      <c r="AP3">
        <v>4</v>
      </c>
      <c r="AQ3">
        <v>10.199999999999999</v>
      </c>
      <c r="AR3">
        <v>0.39799999999999996</v>
      </c>
      <c r="AS3">
        <v>9.3000000000000007</v>
      </c>
      <c r="AT3">
        <v>26.6</v>
      </c>
      <c r="AU3">
        <v>0.34899999999999998</v>
      </c>
      <c r="AW3">
        <v>1</v>
      </c>
      <c r="AX3" t="s">
        <v>9</v>
      </c>
      <c r="AY3">
        <v>107.1</v>
      </c>
      <c r="AZ3">
        <v>102.8</v>
      </c>
      <c r="BA3">
        <v>102.3</v>
      </c>
      <c r="BB3">
        <v>107.4</v>
      </c>
      <c r="BC3">
        <v>106.8</v>
      </c>
      <c r="BD3">
        <v>102</v>
      </c>
    </row>
    <row r="4" spans="2:56" x14ac:dyDescent="0.35">
      <c r="B4" t="s">
        <v>74</v>
      </c>
      <c r="C4">
        <v>26.6</v>
      </c>
      <c r="D4">
        <v>22.7</v>
      </c>
      <c r="E4" t="s">
        <v>75</v>
      </c>
      <c r="F4" t="s">
        <v>76</v>
      </c>
      <c r="G4" t="s">
        <v>77</v>
      </c>
      <c r="H4">
        <v>28.8</v>
      </c>
      <c r="I4">
        <v>0.61099999999999999</v>
      </c>
      <c r="J4">
        <v>14.9</v>
      </c>
      <c r="K4">
        <v>0.61899999999999999</v>
      </c>
      <c r="L4">
        <v>9.2231000000000005</v>
      </c>
      <c r="M4">
        <v>5.9</v>
      </c>
      <c r="N4">
        <v>0.32600000000000001</v>
      </c>
      <c r="O4">
        <v>1.9234000000000002</v>
      </c>
      <c r="P4">
        <v>6.4</v>
      </c>
      <c r="Q4">
        <v>0.72099999999999997</v>
      </c>
      <c r="R4">
        <v>4.6143999999999998</v>
      </c>
      <c r="S4">
        <v>3.8</v>
      </c>
      <c r="T4">
        <v>11</v>
      </c>
      <c r="U4">
        <v>2.9</v>
      </c>
      <c r="V4">
        <v>1.3</v>
      </c>
      <c r="W4">
        <v>2.4</v>
      </c>
      <c r="X4">
        <v>4.9000000000000004</v>
      </c>
      <c r="Z4" t="s">
        <v>20</v>
      </c>
      <c r="AA4">
        <v>13.8</v>
      </c>
      <c r="AB4">
        <v>22.1</v>
      </c>
      <c r="AC4">
        <v>0.627</v>
      </c>
      <c r="AD4">
        <v>7.6</v>
      </c>
      <c r="AE4">
        <v>17.8</v>
      </c>
      <c r="AF4">
        <v>0.43</v>
      </c>
      <c r="AG4">
        <v>3.1</v>
      </c>
      <c r="AH4">
        <v>7.9</v>
      </c>
      <c r="AI4">
        <v>0.38900000000000001</v>
      </c>
      <c r="AJ4">
        <v>2.1</v>
      </c>
      <c r="AK4">
        <v>5.5</v>
      </c>
      <c r="AL4">
        <v>0.37700000000000006</v>
      </c>
      <c r="AM4">
        <v>2.2000000000000002</v>
      </c>
      <c r="AN4">
        <v>5.9</v>
      </c>
      <c r="AO4">
        <v>0.376</v>
      </c>
      <c r="AP4">
        <v>4.3</v>
      </c>
      <c r="AQ4">
        <v>11.3</v>
      </c>
      <c r="AR4">
        <v>0.376</v>
      </c>
      <c r="AS4">
        <v>8.9</v>
      </c>
      <c r="AT4">
        <v>27.3</v>
      </c>
      <c r="AU4">
        <v>0.32600000000000001</v>
      </c>
      <c r="AW4">
        <v>2</v>
      </c>
      <c r="AX4" t="s">
        <v>10</v>
      </c>
      <c r="AY4">
        <v>106.7</v>
      </c>
      <c r="AZ4">
        <v>102.5</v>
      </c>
      <c r="BA4">
        <v>106.5</v>
      </c>
      <c r="BB4">
        <v>107.2</v>
      </c>
      <c r="BC4">
        <v>106.2</v>
      </c>
      <c r="BD4">
        <v>104.3</v>
      </c>
    </row>
    <row r="5" spans="2:56" x14ac:dyDescent="0.35">
      <c r="B5" t="s">
        <v>78</v>
      </c>
      <c r="C5">
        <v>26.4</v>
      </c>
      <c r="D5">
        <v>16</v>
      </c>
      <c r="E5" t="s">
        <v>75</v>
      </c>
      <c r="F5" t="s">
        <v>75</v>
      </c>
      <c r="G5" t="s">
        <v>79</v>
      </c>
      <c r="H5">
        <v>21.5</v>
      </c>
      <c r="I5">
        <v>0.68400000000000005</v>
      </c>
      <c r="J5">
        <v>12.8</v>
      </c>
      <c r="K5">
        <v>0.66800000000000004</v>
      </c>
      <c r="L5">
        <v>8.5504000000000016</v>
      </c>
      <c r="M5">
        <v>0.4</v>
      </c>
      <c r="N5">
        <v>0.20599999999999999</v>
      </c>
      <c r="O5">
        <v>8.2400000000000001E-2</v>
      </c>
      <c r="P5">
        <v>5.7</v>
      </c>
      <c r="Q5">
        <v>0.72799999999999998</v>
      </c>
      <c r="R5">
        <v>4.1496000000000004</v>
      </c>
      <c r="S5">
        <v>4.5</v>
      </c>
      <c r="T5">
        <v>11.7</v>
      </c>
      <c r="U5">
        <v>1.9</v>
      </c>
      <c r="V5">
        <v>1.4</v>
      </c>
      <c r="W5">
        <v>1.6</v>
      </c>
      <c r="X5">
        <v>3.4</v>
      </c>
      <c r="Z5" t="s">
        <v>36</v>
      </c>
      <c r="AA5">
        <v>15.1</v>
      </c>
      <c r="AB5">
        <v>23.6</v>
      </c>
      <c r="AC5">
        <v>0.63900000000000001</v>
      </c>
      <c r="AD5">
        <v>8.1</v>
      </c>
      <c r="AE5">
        <v>18.7</v>
      </c>
      <c r="AF5">
        <v>0.436</v>
      </c>
      <c r="AG5">
        <v>4.4000000000000004</v>
      </c>
      <c r="AH5">
        <v>10.4</v>
      </c>
      <c r="AI5">
        <v>0.42399999999999999</v>
      </c>
      <c r="AJ5">
        <v>1.5</v>
      </c>
      <c r="AK5">
        <v>4.3</v>
      </c>
      <c r="AL5">
        <v>0.35499999999999998</v>
      </c>
      <c r="AM5">
        <v>1.5</v>
      </c>
      <c r="AN5">
        <v>3.6</v>
      </c>
      <c r="AO5">
        <v>0.42600000000000005</v>
      </c>
      <c r="AP5">
        <v>3.1</v>
      </c>
      <c r="AQ5">
        <v>7.9</v>
      </c>
      <c r="AR5">
        <v>0.38700000000000001</v>
      </c>
      <c r="AS5">
        <v>9.8000000000000007</v>
      </c>
      <c r="AT5">
        <v>28.6</v>
      </c>
      <c r="AU5">
        <v>0.34299999999999997</v>
      </c>
      <c r="AW5">
        <v>3</v>
      </c>
      <c r="AX5" t="s">
        <v>11</v>
      </c>
      <c r="AY5">
        <v>106.4</v>
      </c>
      <c r="AZ5">
        <v>103</v>
      </c>
      <c r="BA5">
        <v>102.4</v>
      </c>
      <c r="BB5">
        <v>106.4</v>
      </c>
      <c r="BC5">
        <v>106.4</v>
      </c>
      <c r="BD5">
        <v>100.9</v>
      </c>
    </row>
    <row r="6" spans="2:56" x14ac:dyDescent="0.35">
      <c r="B6" t="s">
        <v>80</v>
      </c>
      <c r="C6">
        <v>22.5</v>
      </c>
      <c r="D6">
        <v>20.5</v>
      </c>
      <c r="E6" t="s">
        <v>81</v>
      </c>
      <c r="F6" t="s">
        <v>82</v>
      </c>
      <c r="G6" t="s">
        <v>83</v>
      </c>
      <c r="H6">
        <v>24.7</v>
      </c>
      <c r="I6">
        <v>0.60899999999999999</v>
      </c>
      <c r="J6">
        <v>7.7</v>
      </c>
      <c r="K6">
        <v>0.53400000000000003</v>
      </c>
      <c r="L6">
        <v>4.1118000000000006</v>
      </c>
      <c r="M6">
        <v>9.6999999999999993</v>
      </c>
      <c r="N6">
        <v>0.379</v>
      </c>
      <c r="O6">
        <v>3.6762999999999999</v>
      </c>
      <c r="P6">
        <v>6.3</v>
      </c>
      <c r="Q6">
        <v>0.84399999999999997</v>
      </c>
      <c r="R6">
        <v>5.3171999999999997</v>
      </c>
      <c r="S6">
        <v>1.3</v>
      </c>
      <c r="T6">
        <v>5.8</v>
      </c>
      <c r="U6">
        <v>1.8</v>
      </c>
      <c r="V6">
        <v>1.1000000000000001</v>
      </c>
      <c r="W6">
        <v>0.4</v>
      </c>
      <c r="X6">
        <v>2.2999999999999998</v>
      </c>
      <c r="Z6" t="s">
        <v>27</v>
      </c>
      <c r="AA6">
        <v>18.600000000000001</v>
      </c>
      <c r="AB6">
        <v>29</v>
      </c>
      <c r="AC6">
        <v>0.6409999999999999</v>
      </c>
      <c r="AD6">
        <v>6.9</v>
      </c>
      <c r="AE6">
        <v>15.3</v>
      </c>
      <c r="AF6">
        <v>0.45200000000000001</v>
      </c>
      <c r="AG6">
        <v>4.4000000000000004</v>
      </c>
      <c r="AH6">
        <v>9.6999999999999993</v>
      </c>
      <c r="AI6">
        <v>0.44900000000000001</v>
      </c>
      <c r="AJ6">
        <v>1.9</v>
      </c>
      <c r="AK6">
        <v>4.8</v>
      </c>
      <c r="AL6">
        <v>0.38300000000000001</v>
      </c>
      <c r="AM6">
        <v>1.7</v>
      </c>
      <c r="AN6">
        <v>4.5</v>
      </c>
      <c r="AO6">
        <v>0.375</v>
      </c>
      <c r="AP6">
        <v>3.5</v>
      </c>
      <c r="AQ6">
        <v>9.3000000000000007</v>
      </c>
      <c r="AR6">
        <v>0.379</v>
      </c>
      <c r="AS6">
        <v>10.4</v>
      </c>
      <c r="AT6">
        <v>29.1</v>
      </c>
      <c r="AU6">
        <v>0.35799999999999998</v>
      </c>
      <c r="AW6">
        <v>4</v>
      </c>
      <c r="AX6" t="s">
        <v>12</v>
      </c>
      <c r="AY6">
        <v>105.2</v>
      </c>
      <c r="AZ6">
        <v>106.3</v>
      </c>
      <c r="BA6">
        <v>110</v>
      </c>
      <c r="BB6">
        <v>106.6</v>
      </c>
      <c r="BC6">
        <v>103.9</v>
      </c>
      <c r="BD6">
        <v>106</v>
      </c>
    </row>
    <row r="7" spans="2:56" x14ac:dyDescent="0.35">
      <c r="B7" t="s">
        <v>84</v>
      </c>
      <c r="C7">
        <v>22.4</v>
      </c>
      <c r="D7">
        <v>14.6</v>
      </c>
      <c r="E7" t="s">
        <v>85</v>
      </c>
      <c r="F7" t="s">
        <v>86</v>
      </c>
      <c r="G7" t="s">
        <v>87</v>
      </c>
      <c r="H7">
        <v>17.8</v>
      </c>
      <c r="I7">
        <v>0.57599999999999996</v>
      </c>
      <c r="J7">
        <v>3.8</v>
      </c>
      <c r="K7">
        <v>0.57999999999999996</v>
      </c>
      <c r="L7">
        <v>2.2039999999999997</v>
      </c>
      <c r="M7">
        <v>11</v>
      </c>
      <c r="N7">
        <v>0.36699999999999999</v>
      </c>
      <c r="O7">
        <v>4.0369999999999999</v>
      </c>
      <c r="P7">
        <v>1.6</v>
      </c>
      <c r="Q7">
        <v>0.83199999999999996</v>
      </c>
      <c r="R7">
        <v>1.3311999999999999</v>
      </c>
      <c r="S7">
        <v>1.8</v>
      </c>
      <c r="T7">
        <v>6.2</v>
      </c>
      <c r="U7">
        <v>1.7</v>
      </c>
      <c r="V7">
        <v>1.2</v>
      </c>
      <c r="W7">
        <v>0.4</v>
      </c>
      <c r="X7">
        <v>5.5</v>
      </c>
      <c r="Z7" t="s">
        <v>24</v>
      </c>
      <c r="AA7">
        <v>17.600000000000001</v>
      </c>
      <c r="AB7">
        <v>27.4</v>
      </c>
      <c r="AC7">
        <v>0.64200000000000002</v>
      </c>
      <c r="AD7">
        <v>8.5</v>
      </c>
      <c r="AE7">
        <v>19.5</v>
      </c>
      <c r="AF7">
        <v>0.434</v>
      </c>
      <c r="AG7">
        <v>4</v>
      </c>
      <c r="AH7">
        <v>9.3000000000000007</v>
      </c>
      <c r="AI7">
        <v>0.42899999999999999</v>
      </c>
      <c r="AJ7">
        <v>1.8</v>
      </c>
      <c r="AK7">
        <v>5</v>
      </c>
      <c r="AL7">
        <v>0.36499999999999999</v>
      </c>
      <c r="AM7">
        <v>2.1</v>
      </c>
      <c r="AN7">
        <v>5.0999999999999996</v>
      </c>
      <c r="AO7">
        <v>0.42299999999999999</v>
      </c>
      <c r="AP7">
        <v>4</v>
      </c>
      <c r="AQ7">
        <v>10</v>
      </c>
      <c r="AR7">
        <v>0.39400000000000002</v>
      </c>
      <c r="AS7">
        <v>8.9</v>
      </c>
      <c r="AT7">
        <v>25.3</v>
      </c>
      <c r="AU7">
        <v>0.35200000000000004</v>
      </c>
      <c r="AW7">
        <v>5</v>
      </c>
      <c r="AX7" t="s">
        <v>13</v>
      </c>
      <c r="AY7">
        <v>104</v>
      </c>
      <c r="AZ7">
        <v>102.6</v>
      </c>
      <c r="BA7">
        <v>101.3</v>
      </c>
      <c r="BB7">
        <v>103.9</v>
      </c>
      <c r="BC7">
        <v>104.1</v>
      </c>
      <c r="BD7">
        <v>103.4</v>
      </c>
    </row>
    <row r="8" spans="2:56" x14ac:dyDescent="0.35">
      <c r="B8" t="s">
        <v>88</v>
      </c>
      <c r="C8">
        <v>20.5</v>
      </c>
      <c r="D8">
        <v>22.2</v>
      </c>
      <c r="E8" t="s">
        <v>89</v>
      </c>
      <c r="F8" t="s">
        <v>90</v>
      </c>
      <c r="G8" t="s">
        <v>91</v>
      </c>
      <c r="H8">
        <v>27.5</v>
      </c>
      <c r="I8">
        <v>0.59799999999999998</v>
      </c>
      <c r="J8">
        <v>12.3</v>
      </c>
      <c r="K8">
        <v>0.55100000000000005</v>
      </c>
      <c r="L8">
        <v>6.7773000000000012</v>
      </c>
      <c r="M8">
        <v>8.6</v>
      </c>
      <c r="N8">
        <v>0.38100000000000001</v>
      </c>
      <c r="O8">
        <v>3.2765999999999997</v>
      </c>
      <c r="P8">
        <v>4.8</v>
      </c>
      <c r="Q8">
        <v>0.86099999999999999</v>
      </c>
      <c r="R8">
        <v>4.1327999999999996</v>
      </c>
      <c r="S8">
        <v>1.5</v>
      </c>
      <c r="T8">
        <v>4.3</v>
      </c>
      <c r="U8">
        <v>2.6</v>
      </c>
      <c r="V8">
        <v>2.1</v>
      </c>
      <c r="W8">
        <v>0.2</v>
      </c>
      <c r="X8">
        <v>7.6</v>
      </c>
      <c r="Z8" t="s">
        <v>30</v>
      </c>
      <c r="AA8">
        <v>15.8</v>
      </c>
      <c r="AB8">
        <v>24.5</v>
      </c>
      <c r="AC8">
        <v>0.64400000000000002</v>
      </c>
      <c r="AD8">
        <v>8.1999999999999993</v>
      </c>
      <c r="AE8">
        <v>18.7</v>
      </c>
      <c r="AF8">
        <v>0.43700000000000006</v>
      </c>
      <c r="AG8">
        <v>4</v>
      </c>
      <c r="AH8">
        <v>9</v>
      </c>
      <c r="AI8">
        <v>0.44600000000000001</v>
      </c>
      <c r="AJ8">
        <v>1.7</v>
      </c>
      <c r="AK8">
        <v>4.5999999999999996</v>
      </c>
      <c r="AL8">
        <v>0.36299999999999999</v>
      </c>
      <c r="AM8">
        <v>1.6</v>
      </c>
      <c r="AN8">
        <v>4.2</v>
      </c>
      <c r="AO8">
        <v>0.38799999999999996</v>
      </c>
      <c r="AP8">
        <v>3.3</v>
      </c>
      <c r="AQ8">
        <v>8.8000000000000007</v>
      </c>
      <c r="AR8">
        <v>0.375</v>
      </c>
      <c r="AS8">
        <v>9.3000000000000007</v>
      </c>
      <c r="AT8">
        <v>26.8</v>
      </c>
      <c r="AU8">
        <v>0.34600000000000003</v>
      </c>
      <c r="AW8">
        <v>6</v>
      </c>
      <c r="AX8" t="s">
        <v>15</v>
      </c>
      <c r="AY8">
        <v>103.7</v>
      </c>
      <c r="AZ8">
        <v>105.8</v>
      </c>
      <c r="BA8">
        <v>103.7</v>
      </c>
      <c r="BB8">
        <v>103.9</v>
      </c>
      <c r="BC8">
        <v>103.6</v>
      </c>
      <c r="BD8">
        <v>104</v>
      </c>
    </row>
    <row r="9" spans="2:56" x14ac:dyDescent="0.35">
      <c r="B9" t="s">
        <v>92</v>
      </c>
      <c r="C9">
        <v>19.8</v>
      </c>
      <c r="D9">
        <v>14</v>
      </c>
      <c r="E9" t="s">
        <v>90</v>
      </c>
      <c r="F9" t="s">
        <v>93</v>
      </c>
      <c r="G9" t="s">
        <v>93</v>
      </c>
      <c r="H9">
        <v>17.7</v>
      </c>
      <c r="I9">
        <v>0.59499999999999997</v>
      </c>
      <c r="J9">
        <v>2.2999999999999998</v>
      </c>
      <c r="K9">
        <v>0.56599999999999995</v>
      </c>
      <c r="L9">
        <v>1.3017999999999998</v>
      </c>
      <c r="M9">
        <v>12.2</v>
      </c>
      <c r="N9">
        <v>0.38800000000000001</v>
      </c>
      <c r="O9">
        <v>4.7336</v>
      </c>
      <c r="P9">
        <v>1</v>
      </c>
      <c r="Q9">
        <v>0.93400000000000005</v>
      </c>
      <c r="R9">
        <v>0.93400000000000005</v>
      </c>
      <c r="S9">
        <v>1.4</v>
      </c>
      <c r="T9">
        <v>4.3</v>
      </c>
      <c r="U9">
        <v>0.9</v>
      </c>
      <c r="V9">
        <v>1.4</v>
      </c>
      <c r="W9">
        <v>0.4</v>
      </c>
      <c r="X9">
        <v>3.5</v>
      </c>
      <c r="Z9" t="s">
        <v>29</v>
      </c>
      <c r="AA9">
        <v>17.600000000000001</v>
      </c>
      <c r="AB9">
        <v>27.1</v>
      </c>
      <c r="AC9">
        <v>0.65</v>
      </c>
      <c r="AD9">
        <v>7.3</v>
      </c>
      <c r="AE9">
        <v>16.3</v>
      </c>
      <c r="AF9">
        <v>0.44900000000000001</v>
      </c>
      <c r="AG9">
        <v>3.3</v>
      </c>
      <c r="AH9">
        <v>9</v>
      </c>
      <c r="AI9">
        <v>0.36799999999999999</v>
      </c>
      <c r="AJ9">
        <v>2</v>
      </c>
      <c r="AK9">
        <v>4.9000000000000004</v>
      </c>
      <c r="AL9">
        <v>0.40700000000000003</v>
      </c>
      <c r="AM9">
        <v>1.8</v>
      </c>
      <c r="AN9">
        <v>4</v>
      </c>
      <c r="AO9">
        <v>0.44200000000000006</v>
      </c>
      <c r="AP9">
        <v>3.8</v>
      </c>
      <c r="AQ9">
        <v>9</v>
      </c>
      <c r="AR9">
        <v>0.42299999999999999</v>
      </c>
      <c r="AS9">
        <v>9.6999999999999993</v>
      </c>
      <c r="AT9">
        <v>26.9</v>
      </c>
      <c r="AU9">
        <v>0.35899999999999999</v>
      </c>
      <c r="AW9">
        <v>7</v>
      </c>
      <c r="AX9" t="s">
        <v>16</v>
      </c>
      <c r="AY9">
        <v>103.7</v>
      </c>
      <c r="AZ9">
        <v>106.1</v>
      </c>
      <c r="BA9">
        <v>110</v>
      </c>
      <c r="BB9">
        <v>103.8</v>
      </c>
      <c r="BC9">
        <v>103.5</v>
      </c>
      <c r="BD9">
        <v>103.2</v>
      </c>
    </row>
    <row r="10" spans="2:56" x14ac:dyDescent="0.35">
      <c r="B10" t="s">
        <v>94</v>
      </c>
      <c r="C10">
        <v>18.5</v>
      </c>
      <c r="D10">
        <v>10.3</v>
      </c>
      <c r="E10" t="s">
        <v>95</v>
      </c>
      <c r="F10" t="s">
        <v>96</v>
      </c>
      <c r="G10" t="s">
        <v>97</v>
      </c>
      <c r="H10">
        <v>12.4</v>
      </c>
      <c r="I10">
        <v>0.55900000000000005</v>
      </c>
      <c r="J10">
        <v>2.2999999999999998</v>
      </c>
      <c r="K10">
        <v>0.622</v>
      </c>
      <c r="L10">
        <v>1.4305999999999999</v>
      </c>
      <c r="M10">
        <v>8.3000000000000007</v>
      </c>
      <c r="N10">
        <v>0.35499999999999998</v>
      </c>
      <c r="O10">
        <v>2.9464999999999999</v>
      </c>
      <c r="P10">
        <v>0.9</v>
      </c>
      <c r="Q10">
        <v>0.65400000000000003</v>
      </c>
      <c r="R10">
        <v>0.58860000000000001</v>
      </c>
      <c r="S10">
        <v>1.9</v>
      </c>
      <c r="T10">
        <v>7.8</v>
      </c>
      <c r="U10">
        <v>0.7</v>
      </c>
      <c r="V10">
        <v>1.6</v>
      </c>
      <c r="W10">
        <v>0.9</v>
      </c>
      <c r="X10">
        <v>2.7</v>
      </c>
      <c r="Z10" t="s">
        <v>13</v>
      </c>
      <c r="AA10">
        <v>14.4</v>
      </c>
      <c r="AB10">
        <v>22.1</v>
      </c>
      <c r="AC10">
        <v>0.65099999999999991</v>
      </c>
      <c r="AD10">
        <v>8.6</v>
      </c>
      <c r="AE10">
        <v>19.399999999999999</v>
      </c>
      <c r="AF10">
        <v>0.44200000000000006</v>
      </c>
      <c r="AG10">
        <v>3.8</v>
      </c>
      <c r="AH10">
        <v>8.6</v>
      </c>
      <c r="AI10">
        <v>0.435</v>
      </c>
      <c r="AJ10">
        <v>2</v>
      </c>
      <c r="AK10">
        <v>5.0999999999999996</v>
      </c>
      <c r="AL10">
        <v>0.38799999999999996</v>
      </c>
      <c r="AM10">
        <v>1.7</v>
      </c>
      <c r="AN10">
        <v>4.8</v>
      </c>
      <c r="AO10">
        <v>0.35499999999999998</v>
      </c>
      <c r="AP10">
        <v>3.7</v>
      </c>
      <c r="AQ10">
        <v>9.9</v>
      </c>
      <c r="AR10">
        <v>0.37200000000000005</v>
      </c>
      <c r="AS10">
        <v>10</v>
      </c>
      <c r="AT10">
        <v>27.3</v>
      </c>
      <c r="AU10">
        <v>0.36600000000000005</v>
      </c>
      <c r="AW10">
        <v>8</v>
      </c>
      <c r="AX10" t="s">
        <v>14</v>
      </c>
      <c r="AY10">
        <v>103.7</v>
      </c>
      <c r="AZ10">
        <v>99.7</v>
      </c>
      <c r="BA10">
        <v>102.4</v>
      </c>
      <c r="BB10">
        <v>103.4</v>
      </c>
      <c r="BC10">
        <v>103.9</v>
      </c>
      <c r="BD10">
        <v>99.4</v>
      </c>
    </row>
    <row r="11" spans="2:56" x14ac:dyDescent="0.35">
      <c r="B11" t="s">
        <v>98</v>
      </c>
      <c r="C11">
        <v>17.100000000000001</v>
      </c>
      <c r="D11">
        <v>13.2</v>
      </c>
      <c r="E11" t="s">
        <v>99</v>
      </c>
      <c r="F11" t="s">
        <v>81</v>
      </c>
      <c r="G11" t="s">
        <v>165</v>
      </c>
      <c r="H11">
        <v>15.9</v>
      </c>
      <c r="I11">
        <v>0.56399999999999995</v>
      </c>
      <c r="J11">
        <v>5.4</v>
      </c>
      <c r="K11">
        <v>0.57199999999999995</v>
      </c>
      <c r="L11">
        <v>3.0888</v>
      </c>
      <c r="M11">
        <v>7.7</v>
      </c>
      <c r="N11">
        <v>0.34799999999999998</v>
      </c>
      <c r="O11">
        <v>2.6795999999999998</v>
      </c>
      <c r="P11">
        <v>2.4</v>
      </c>
      <c r="Q11">
        <v>0.72699999999999998</v>
      </c>
      <c r="R11">
        <v>1.7447999999999999</v>
      </c>
      <c r="S11">
        <v>2</v>
      </c>
      <c r="T11">
        <v>3.5</v>
      </c>
      <c r="U11">
        <v>1.2</v>
      </c>
      <c r="V11">
        <v>1.5</v>
      </c>
      <c r="W11">
        <v>0.9</v>
      </c>
      <c r="X11">
        <v>3</v>
      </c>
      <c r="Z11" t="s">
        <v>28</v>
      </c>
      <c r="AA11">
        <v>16.7</v>
      </c>
      <c r="AB11">
        <v>25.6</v>
      </c>
      <c r="AC11">
        <v>0.65200000000000002</v>
      </c>
      <c r="AD11">
        <v>7.3</v>
      </c>
      <c r="AE11">
        <v>15.3</v>
      </c>
      <c r="AF11">
        <v>0.47500000000000003</v>
      </c>
      <c r="AG11">
        <v>3.5</v>
      </c>
      <c r="AH11">
        <v>8.1</v>
      </c>
      <c r="AI11">
        <v>0.42899999999999999</v>
      </c>
      <c r="AJ11">
        <v>1.9</v>
      </c>
      <c r="AK11">
        <v>4.4000000000000004</v>
      </c>
      <c r="AL11">
        <v>0.42600000000000005</v>
      </c>
      <c r="AM11">
        <v>2</v>
      </c>
      <c r="AN11">
        <v>4.5999999999999996</v>
      </c>
      <c r="AO11">
        <v>0.43100000000000005</v>
      </c>
      <c r="AP11">
        <v>3.9</v>
      </c>
      <c r="AQ11">
        <v>9</v>
      </c>
      <c r="AR11">
        <v>0.42899999999999999</v>
      </c>
      <c r="AS11">
        <v>10.1</v>
      </c>
      <c r="AT11">
        <v>30</v>
      </c>
      <c r="AU11">
        <v>0.33600000000000002</v>
      </c>
      <c r="AW11">
        <v>9</v>
      </c>
      <c r="AX11" t="s">
        <v>17</v>
      </c>
      <c r="AY11">
        <v>103.4</v>
      </c>
      <c r="AZ11">
        <v>102.4</v>
      </c>
      <c r="BA11">
        <v>104.6</v>
      </c>
      <c r="BB11">
        <v>103.2</v>
      </c>
      <c r="BC11">
        <v>103.7</v>
      </c>
      <c r="BD11">
        <v>103.6</v>
      </c>
    </row>
    <row r="12" spans="2:56" x14ac:dyDescent="0.35">
      <c r="B12" t="s">
        <v>100</v>
      </c>
      <c r="C12">
        <v>7.1</v>
      </c>
      <c r="D12">
        <v>11.4</v>
      </c>
      <c r="E12" t="s">
        <v>101</v>
      </c>
      <c r="F12" t="s">
        <v>102</v>
      </c>
      <c r="G12" t="s">
        <v>103</v>
      </c>
      <c r="H12">
        <v>15.8</v>
      </c>
      <c r="I12">
        <v>0.57699999999999996</v>
      </c>
      <c r="J12">
        <v>5.5</v>
      </c>
      <c r="K12">
        <v>0.58499999999999996</v>
      </c>
      <c r="L12">
        <v>3.2174999999999998</v>
      </c>
      <c r="M12">
        <v>6.9</v>
      </c>
      <c r="N12">
        <v>0.35099999999999998</v>
      </c>
      <c r="O12">
        <v>2.4218999999999999</v>
      </c>
      <c r="P12">
        <v>2.8</v>
      </c>
      <c r="Q12">
        <v>0.73699999999999999</v>
      </c>
      <c r="R12">
        <v>2.0635999999999997</v>
      </c>
      <c r="S12">
        <v>2.8</v>
      </c>
      <c r="T12">
        <v>6.4</v>
      </c>
      <c r="U12">
        <v>1.1000000000000001</v>
      </c>
      <c r="V12">
        <v>2.2999999999999998</v>
      </c>
      <c r="W12">
        <v>1.3</v>
      </c>
      <c r="X12">
        <v>2.2000000000000002</v>
      </c>
      <c r="Z12" t="s">
        <v>26</v>
      </c>
      <c r="AA12">
        <v>15.9</v>
      </c>
      <c r="AB12">
        <v>24.3</v>
      </c>
      <c r="AC12">
        <v>0.65500000000000003</v>
      </c>
      <c r="AD12">
        <v>7.4</v>
      </c>
      <c r="AE12">
        <v>17.100000000000001</v>
      </c>
      <c r="AF12">
        <v>0.43100000000000005</v>
      </c>
      <c r="AG12">
        <v>4.2</v>
      </c>
      <c r="AH12">
        <v>10.3</v>
      </c>
      <c r="AI12">
        <v>0.40399999999999997</v>
      </c>
      <c r="AJ12">
        <v>2</v>
      </c>
      <c r="AK12">
        <v>5.0999999999999996</v>
      </c>
      <c r="AL12">
        <v>0.39900000000000002</v>
      </c>
      <c r="AM12">
        <v>1.5</v>
      </c>
      <c r="AN12">
        <v>4.3</v>
      </c>
      <c r="AO12">
        <v>0.36100000000000004</v>
      </c>
      <c r="AP12">
        <v>3.6</v>
      </c>
      <c r="AQ12">
        <v>9.3000000000000007</v>
      </c>
      <c r="AR12">
        <v>0.38200000000000006</v>
      </c>
      <c r="AS12">
        <v>10.1</v>
      </c>
      <c r="AT12">
        <v>29.3</v>
      </c>
      <c r="AU12">
        <v>0.34500000000000003</v>
      </c>
      <c r="AW12">
        <v>10</v>
      </c>
      <c r="AX12" t="s">
        <v>18</v>
      </c>
      <c r="AY12">
        <v>103.3</v>
      </c>
      <c r="AZ12">
        <v>99.6</v>
      </c>
      <c r="BA12">
        <v>104.6</v>
      </c>
      <c r="BB12">
        <v>103.9</v>
      </c>
      <c r="BC12">
        <v>102.7</v>
      </c>
      <c r="BD12">
        <v>100.2</v>
      </c>
    </row>
    <row r="13" spans="2:56" x14ac:dyDescent="0.35">
      <c r="B13" t="s">
        <v>104</v>
      </c>
      <c r="C13">
        <v>6.9</v>
      </c>
      <c r="D13">
        <v>15.4</v>
      </c>
      <c r="E13" t="s">
        <v>105</v>
      </c>
      <c r="F13" t="s">
        <v>106</v>
      </c>
      <c r="G13" t="s">
        <v>107</v>
      </c>
      <c r="H13">
        <v>16.899999999999999</v>
      </c>
      <c r="I13">
        <v>0.58299999999999996</v>
      </c>
      <c r="J13">
        <v>9.1999999999999993</v>
      </c>
      <c r="K13">
        <v>0.55600000000000005</v>
      </c>
      <c r="L13">
        <v>5.1151999999999997</v>
      </c>
      <c r="M13">
        <v>4</v>
      </c>
      <c r="N13">
        <v>0.372</v>
      </c>
      <c r="O13">
        <v>1.488</v>
      </c>
      <c r="P13">
        <v>2.9</v>
      </c>
      <c r="Q13">
        <v>0.753</v>
      </c>
      <c r="R13">
        <v>2.1837</v>
      </c>
      <c r="S13">
        <v>1.6</v>
      </c>
      <c r="T13">
        <v>5.7</v>
      </c>
      <c r="U13">
        <v>3</v>
      </c>
      <c r="V13">
        <v>1.6</v>
      </c>
      <c r="W13">
        <v>1.4</v>
      </c>
      <c r="X13">
        <v>7.8</v>
      </c>
      <c r="Z13" t="s">
        <v>22</v>
      </c>
      <c r="AA13">
        <v>17.399999999999999</v>
      </c>
      <c r="AB13">
        <v>26.5</v>
      </c>
      <c r="AC13">
        <v>0.65500000000000003</v>
      </c>
      <c r="AD13">
        <v>6.4</v>
      </c>
      <c r="AE13">
        <v>16.100000000000001</v>
      </c>
      <c r="AF13">
        <v>0.4</v>
      </c>
      <c r="AG13">
        <v>4.8</v>
      </c>
      <c r="AH13">
        <v>10.1</v>
      </c>
      <c r="AI13">
        <v>0.47200000000000003</v>
      </c>
      <c r="AJ13">
        <v>1.9</v>
      </c>
      <c r="AK13">
        <v>4.9000000000000004</v>
      </c>
      <c r="AL13">
        <v>0.38300000000000001</v>
      </c>
      <c r="AM13">
        <v>1.8</v>
      </c>
      <c r="AN13">
        <v>4.7</v>
      </c>
      <c r="AO13">
        <v>0.37200000000000005</v>
      </c>
      <c r="AP13">
        <v>3.6</v>
      </c>
      <c r="AQ13">
        <v>9.6</v>
      </c>
      <c r="AR13">
        <v>0.378</v>
      </c>
      <c r="AS13">
        <v>9.3000000000000007</v>
      </c>
      <c r="AT13">
        <v>25.9</v>
      </c>
      <c r="AU13">
        <v>0.35899999999999999</v>
      </c>
      <c r="AW13">
        <v>11</v>
      </c>
      <c r="AX13" t="s">
        <v>19</v>
      </c>
      <c r="AY13">
        <v>103</v>
      </c>
      <c r="AZ13">
        <v>97.7</v>
      </c>
      <c r="BA13">
        <v>98.9</v>
      </c>
      <c r="BB13">
        <v>102.5</v>
      </c>
      <c r="BC13">
        <v>103.4</v>
      </c>
      <c r="BD13">
        <v>102.7</v>
      </c>
    </row>
    <row r="14" spans="2:56" x14ac:dyDescent="0.35">
      <c r="B14" t="s">
        <v>108</v>
      </c>
      <c r="C14">
        <v>5</v>
      </c>
      <c r="D14">
        <v>19</v>
      </c>
      <c r="E14" t="s">
        <v>109</v>
      </c>
      <c r="F14" t="s">
        <v>110</v>
      </c>
      <c r="G14" t="s">
        <v>111</v>
      </c>
      <c r="H14">
        <v>21.8</v>
      </c>
      <c r="I14">
        <v>0.52800000000000002</v>
      </c>
      <c r="J14">
        <v>6.2</v>
      </c>
      <c r="K14">
        <v>0.54</v>
      </c>
      <c r="L14">
        <v>3.3480000000000003</v>
      </c>
      <c r="M14">
        <v>13.5</v>
      </c>
      <c r="N14">
        <v>0.33800000000000002</v>
      </c>
      <c r="O14">
        <v>4.5630000000000006</v>
      </c>
      <c r="P14">
        <v>2.2000000000000002</v>
      </c>
      <c r="Q14">
        <v>0.64700000000000002</v>
      </c>
      <c r="R14">
        <v>1.4234000000000002</v>
      </c>
      <c r="S14">
        <v>1.7</v>
      </c>
      <c r="T14">
        <v>5.7</v>
      </c>
      <c r="U14">
        <v>1.9</v>
      </c>
      <c r="V14">
        <v>1</v>
      </c>
      <c r="W14">
        <v>1</v>
      </c>
      <c r="X14">
        <v>3.7</v>
      </c>
      <c r="Z14" t="s">
        <v>23</v>
      </c>
      <c r="AA14">
        <v>16.399999999999999</v>
      </c>
      <c r="AB14">
        <v>24.9</v>
      </c>
      <c r="AC14">
        <v>0.65799999999999992</v>
      </c>
      <c r="AD14">
        <v>8.3000000000000007</v>
      </c>
      <c r="AE14">
        <v>20.3</v>
      </c>
      <c r="AF14">
        <v>0.40899999999999997</v>
      </c>
      <c r="AG14">
        <v>3.4</v>
      </c>
      <c r="AH14">
        <v>8.8000000000000007</v>
      </c>
      <c r="AI14">
        <v>0.38300000000000001</v>
      </c>
      <c r="AJ14">
        <v>1.5</v>
      </c>
      <c r="AK14">
        <v>4.4000000000000004</v>
      </c>
      <c r="AL14">
        <v>0.33700000000000002</v>
      </c>
      <c r="AM14">
        <v>1.4</v>
      </c>
      <c r="AN14">
        <v>3.7</v>
      </c>
      <c r="AO14">
        <v>0.39</v>
      </c>
      <c r="AP14">
        <v>2.9</v>
      </c>
      <c r="AQ14">
        <v>8.1</v>
      </c>
      <c r="AR14">
        <v>0.36100000000000004</v>
      </c>
      <c r="AS14">
        <v>9.1999999999999993</v>
      </c>
      <c r="AT14">
        <v>25.9</v>
      </c>
      <c r="AU14">
        <v>0.35399999999999998</v>
      </c>
      <c r="AW14">
        <v>12</v>
      </c>
      <c r="AX14" t="s">
        <v>20</v>
      </c>
      <c r="AY14">
        <v>102.9</v>
      </c>
      <c r="AZ14">
        <v>100.2</v>
      </c>
      <c r="BA14">
        <v>99.4</v>
      </c>
      <c r="BB14">
        <v>103.2</v>
      </c>
      <c r="BC14">
        <v>102.7</v>
      </c>
      <c r="BD14">
        <v>103</v>
      </c>
    </row>
    <row r="15" spans="2:56" x14ac:dyDescent="0.35">
      <c r="B15" t="s">
        <v>112</v>
      </c>
      <c r="C15">
        <v>4.5999999999999996</v>
      </c>
      <c r="D15">
        <v>11.6</v>
      </c>
      <c r="E15" t="s">
        <v>113</v>
      </c>
      <c r="F15" t="s">
        <v>72</v>
      </c>
      <c r="G15" t="s">
        <v>114</v>
      </c>
      <c r="H15">
        <v>13.1</v>
      </c>
      <c r="I15">
        <v>0.52100000000000002</v>
      </c>
      <c r="J15">
        <v>10.199999999999999</v>
      </c>
      <c r="K15">
        <v>0.53900000000000003</v>
      </c>
      <c r="L15">
        <v>5.4977999999999998</v>
      </c>
      <c r="M15">
        <v>0.6</v>
      </c>
      <c r="N15">
        <v>0.24199999999999999</v>
      </c>
      <c r="O15">
        <v>0.1452</v>
      </c>
      <c r="P15">
        <v>4.0999999999999996</v>
      </c>
      <c r="Q15">
        <v>0.41399999999999998</v>
      </c>
      <c r="R15">
        <v>1.6973999999999998</v>
      </c>
      <c r="S15">
        <v>6</v>
      </c>
      <c r="T15">
        <v>10.4</v>
      </c>
      <c r="U15">
        <v>2.1</v>
      </c>
      <c r="V15">
        <v>1</v>
      </c>
      <c r="W15">
        <v>1.4</v>
      </c>
      <c r="X15">
        <v>4.0999999999999996</v>
      </c>
      <c r="Z15" t="s">
        <v>9</v>
      </c>
      <c r="AA15">
        <v>16.5</v>
      </c>
      <c r="AB15">
        <v>25.1</v>
      </c>
      <c r="AC15">
        <v>0.65900000000000003</v>
      </c>
      <c r="AD15">
        <v>7.7</v>
      </c>
      <c r="AE15">
        <v>18.899999999999999</v>
      </c>
      <c r="AF15">
        <v>0.41000000000000003</v>
      </c>
      <c r="AG15">
        <v>3.6</v>
      </c>
      <c r="AH15">
        <v>8.9</v>
      </c>
      <c r="AI15">
        <v>0.41200000000000003</v>
      </c>
      <c r="AJ15">
        <v>1.9</v>
      </c>
      <c r="AK15">
        <v>4.7</v>
      </c>
      <c r="AL15">
        <v>0.39900000000000002</v>
      </c>
      <c r="AM15">
        <v>1.6</v>
      </c>
      <c r="AN15">
        <v>4.5</v>
      </c>
      <c r="AO15">
        <v>0.36399999999999999</v>
      </c>
      <c r="AP15">
        <v>3.5</v>
      </c>
      <c r="AQ15">
        <v>9.1999999999999993</v>
      </c>
      <c r="AR15">
        <v>0.38200000000000006</v>
      </c>
      <c r="AS15">
        <v>10.6</v>
      </c>
      <c r="AT15">
        <v>29.9</v>
      </c>
      <c r="AU15">
        <v>0.35600000000000004</v>
      </c>
      <c r="AW15">
        <v>13</v>
      </c>
      <c r="AX15" t="s">
        <v>21</v>
      </c>
      <c r="AY15">
        <v>102.7</v>
      </c>
      <c r="AZ15">
        <v>99.3</v>
      </c>
      <c r="BA15">
        <v>96.6</v>
      </c>
      <c r="BB15">
        <v>102.8</v>
      </c>
      <c r="BC15">
        <v>102.7</v>
      </c>
      <c r="BD15">
        <v>100.8</v>
      </c>
    </row>
    <row r="16" spans="2:56" x14ac:dyDescent="0.35">
      <c r="B16" t="s">
        <v>115</v>
      </c>
      <c r="C16">
        <v>3.1</v>
      </c>
      <c r="D16">
        <v>16.5</v>
      </c>
      <c r="E16" t="s">
        <v>116</v>
      </c>
      <c r="F16" t="s">
        <v>99</v>
      </c>
      <c r="G16" t="s">
        <v>117</v>
      </c>
      <c r="H16">
        <v>19.899999999999999</v>
      </c>
      <c r="I16">
        <v>0.57499999999999996</v>
      </c>
      <c r="J16">
        <v>10.5</v>
      </c>
      <c r="K16">
        <v>0.57699999999999996</v>
      </c>
      <c r="L16">
        <v>6.0584999999999996</v>
      </c>
      <c r="M16">
        <v>5.4</v>
      </c>
      <c r="N16">
        <v>0.33800000000000002</v>
      </c>
      <c r="O16">
        <v>1.8252000000000002</v>
      </c>
      <c r="P16">
        <v>3.3</v>
      </c>
      <c r="Q16">
        <v>0.71299999999999997</v>
      </c>
      <c r="R16">
        <v>2.3528999999999995</v>
      </c>
      <c r="S16">
        <v>4</v>
      </c>
      <c r="T16">
        <v>7.8</v>
      </c>
      <c r="U16">
        <v>1.7</v>
      </c>
      <c r="V16">
        <v>1</v>
      </c>
      <c r="W16">
        <v>1.5</v>
      </c>
      <c r="X16">
        <v>1</v>
      </c>
      <c r="Z16" t="s">
        <v>10</v>
      </c>
      <c r="AA16">
        <v>18.100000000000001</v>
      </c>
      <c r="AB16">
        <v>27.4</v>
      </c>
      <c r="AC16">
        <v>0.66</v>
      </c>
      <c r="AD16">
        <v>7.4</v>
      </c>
      <c r="AE16">
        <v>16.5</v>
      </c>
      <c r="AF16">
        <v>0.44500000000000001</v>
      </c>
      <c r="AG16">
        <v>4</v>
      </c>
      <c r="AH16">
        <v>8.6999999999999993</v>
      </c>
      <c r="AI16">
        <v>0.46299999999999997</v>
      </c>
      <c r="AJ16">
        <v>1.9</v>
      </c>
      <c r="AK16">
        <v>5.2</v>
      </c>
      <c r="AL16">
        <v>0.37200000000000005</v>
      </c>
      <c r="AM16">
        <v>1.9</v>
      </c>
      <c r="AN16">
        <v>4.7</v>
      </c>
      <c r="AO16">
        <v>0.40100000000000002</v>
      </c>
      <c r="AP16">
        <v>3.8</v>
      </c>
      <c r="AQ16">
        <v>9.9</v>
      </c>
      <c r="AR16">
        <v>0.38500000000000001</v>
      </c>
      <c r="AS16">
        <v>10.3</v>
      </c>
      <c r="AT16">
        <v>27.7</v>
      </c>
      <c r="AU16">
        <v>0.37200000000000005</v>
      </c>
      <c r="AW16">
        <v>14</v>
      </c>
      <c r="AX16" t="s">
        <v>22</v>
      </c>
      <c r="AY16">
        <v>102.7</v>
      </c>
      <c r="AZ16">
        <v>98.7</v>
      </c>
      <c r="BA16">
        <v>94.6</v>
      </c>
      <c r="BB16">
        <v>103.2</v>
      </c>
      <c r="BC16">
        <v>102.1</v>
      </c>
      <c r="BD16">
        <v>101.8</v>
      </c>
    </row>
    <row r="17" spans="2:56" x14ac:dyDescent="0.35">
      <c r="B17" t="s">
        <v>118</v>
      </c>
      <c r="C17">
        <v>3</v>
      </c>
      <c r="D17">
        <v>14.5</v>
      </c>
      <c r="E17" t="s">
        <v>119</v>
      </c>
      <c r="F17" t="s">
        <v>106</v>
      </c>
      <c r="G17" t="s">
        <v>120</v>
      </c>
      <c r="H17">
        <v>14.6</v>
      </c>
      <c r="I17">
        <v>0.57299999999999995</v>
      </c>
      <c r="J17">
        <v>7.3</v>
      </c>
      <c r="K17">
        <v>0.55900000000000005</v>
      </c>
      <c r="L17">
        <v>4.0807000000000002</v>
      </c>
      <c r="M17">
        <v>4.3</v>
      </c>
      <c r="N17">
        <v>0.34499999999999997</v>
      </c>
      <c r="O17">
        <v>1.4834999999999998</v>
      </c>
      <c r="P17">
        <v>2.6</v>
      </c>
      <c r="Q17">
        <v>0.77600000000000002</v>
      </c>
      <c r="R17">
        <v>2.0176000000000003</v>
      </c>
      <c r="S17">
        <v>3.6</v>
      </c>
      <c r="T17">
        <v>6.3</v>
      </c>
      <c r="U17">
        <v>2.2999999999999998</v>
      </c>
      <c r="V17">
        <v>1.2</v>
      </c>
      <c r="W17">
        <v>1.1000000000000001</v>
      </c>
      <c r="X17">
        <v>3.3</v>
      </c>
      <c r="Z17" t="s">
        <v>15</v>
      </c>
      <c r="AA17">
        <v>17.8</v>
      </c>
      <c r="AB17">
        <v>26.9</v>
      </c>
      <c r="AC17">
        <v>0.66200000000000003</v>
      </c>
      <c r="AD17">
        <v>8.1999999999999993</v>
      </c>
      <c r="AE17">
        <v>17.899999999999999</v>
      </c>
      <c r="AF17">
        <v>0.45600000000000002</v>
      </c>
      <c r="AG17">
        <v>3.7</v>
      </c>
      <c r="AH17">
        <v>8.5</v>
      </c>
      <c r="AI17">
        <v>0.44</v>
      </c>
      <c r="AJ17">
        <v>1.7</v>
      </c>
      <c r="AK17">
        <v>4.7</v>
      </c>
      <c r="AL17">
        <v>0.36600000000000005</v>
      </c>
      <c r="AM17">
        <v>1.9</v>
      </c>
      <c r="AN17">
        <v>4.7</v>
      </c>
      <c r="AO17">
        <v>0.41299999999999998</v>
      </c>
      <c r="AP17">
        <v>3.7</v>
      </c>
      <c r="AQ17">
        <v>9.4</v>
      </c>
      <c r="AR17">
        <v>0.38900000000000001</v>
      </c>
      <c r="AS17">
        <v>9.1</v>
      </c>
      <c r="AT17">
        <v>26.6</v>
      </c>
      <c r="AU17">
        <v>0.34200000000000003</v>
      </c>
      <c r="AW17">
        <v>15</v>
      </c>
      <c r="AX17" t="s">
        <v>23</v>
      </c>
      <c r="AY17">
        <v>102.6</v>
      </c>
      <c r="AZ17">
        <v>97.5</v>
      </c>
      <c r="BA17">
        <v>96.8</v>
      </c>
      <c r="BB17">
        <v>102.7</v>
      </c>
      <c r="BC17">
        <v>102.5</v>
      </c>
      <c r="BD17">
        <v>103.3</v>
      </c>
    </row>
    <row r="18" spans="2:56" x14ac:dyDescent="0.35">
      <c r="B18" t="s">
        <v>121</v>
      </c>
      <c r="C18">
        <v>0</v>
      </c>
      <c r="D18">
        <v>15</v>
      </c>
      <c r="E18" t="s">
        <v>122</v>
      </c>
      <c r="F18" t="s">
        <v>110</v>
      </c>
      <c r="G18" t="s">
        <v>116</v>
      </c>
      <c r="H18">
        <v>17.3</v>
      </c>
      <c r="I18">
        <v>0.56999999999999995</v>
      </c>
      <c r="J18">
        <v>8.5</v>
      </c>
      <c r="K18">
        <v>0.55500000000000005</v>
      </c>
      <c r="L18">
        <v>4.7175000000000002</v>
      </c>
      <c r="M18">
        <v>5.5</v>
      </c>
      <c r="N18">
        <v>0.35</v>
      </c>
      <c r="O18">
        <v>1.9249999999999998</v>
      </c>
      <c r="P18">
        <v>2.6</v>
      </c>
      <c r="Q18">
        <v>0.79100000000000004</v>
      </c>
      <c r="R18">
        <v>2.0566</v>
      </c>
      <c r="S18">
        <v>3.9</v>
      </c>
      <c r="T18">
        <v>6.2</v>
      </c>
      <c r="U18">
        <v>2.1</v>
      </c>
      <c r="V18">
        <v>1.2</v>
      </c>
      <c r="W18">
        <v>0.4</v>
      </c>
      <c r="X18">
        <v>4.8</v>
      </c>
      <c r="Z18" t="s">
        <v>38</v>
      </c>
      <c r="AA18">
        <v>15.4</v>
      </c>
      <c r="AB18">
        <v>23</v>
      </c>
      <c r="AC18">
        <v>0.66799999999999993</v>
      </c>
      <c r="AD18">
        <v>7.5</v>
      </c>
      <c r="AE18">
        <v>17.7</v>
      </c>
      <c r="AF18">
        <v>0.42399999999999999</v>
      </c>
      <c r="AG18">
        <v>3.8</v>
      </c>
      <c r="AH18">
        <v>9.1999999999999993</v>
      </c>
      <c r="AI18">
        <v>0.41299999999999998</v>
      </c>
      <c r="AJ18">
        <v>1.5</v>
      </c>
      <c r="AK18">
        <v>3.7</v>
      </c>
      <c r="AL18">
        <v>0.41500000000000004</v>
      </c>
      <c r="AM18">
        <v>1.5</v>
      </c>
      <c r="AN18">
        <v>3.8</v>
      </c>
      <c r="AO18">
        <v>0.39799999999999996</v>
      </c>
      <c r="AP18">
        <v>3</v>
      </c>
      <c r="AQ18">
        <v>7.5</v>
      </c>
      <c r="AR18">
        <v>0.40600000000000003</v>
      </c>
      <c r="AS18">
        <v>8.4</v>
      </c>
      <c r="AT18">
        <v>23.5</v>
      </c>
      <c r="AU18">
        <v>0.35700000000000004</v>
      </c>
      <c r="AW18">
        <v>16</v>
      </c>
      <c r="AX18" t="s">
        <v>25</v>
      </c>
      <c r="AY18">
        <v>102.6</v>
      </c>
      <c r="AZ18">
        <v>101.4</v>
      </c>
      <c r="BA18">
        <v>100.5</v>
      </c>
      <c r="BB18">
        <v>102.5</v>
      </c>
      <c r="BC18">
        <v>102.6</v>
      </c>
      <c r="BD18">
        <v>103.2</v>
      </c>
    </row>
    <row r="19" spans="2:56" x14ac:dyDescent="0.35">
      <c r="B19" t="s">
        <v>60</v>
      </c>
      <c r="C19">
        <v>0</v>
      </c>
      <c r="D19">
        <v>30.3</v>
      </c>
      <c r="E19" t="s">
        <v>123</v>
      </c>
      <c r="F19" t="s">
        <v>97</v>
      </c>
      <c r="G19" t="s">
        <v>124</v>
      </c>
      <c r="H19">
        <v>38.4</v>
      </c>
      <c r="I19">
        <v>0.59699999999999998</v>
      </c>
      <c r="J19">
        <v>15.5</v>
      </c>
      <c r="K19">
        <v>0.53900000000000003</v>
      </c>
      <c r="L19">
        <v>8.3544999999999998</v>
      </c>
      <c r="M19">
        <v>12.7</v>
      </c>
      <c r="N19">
        <v>0.372</v>
      </c>
      <c r="O19">
        <v>4.7243999999999993</v>
      </c>
      <c r="P19">
        <v>8.9</v>
      </c>
      <c r="Q19">
        <v>0.84199999999999997</v>
      </c>
      <c r="R19">
        <v>7.4938000000000002</v>
      </c>
      <c r="S19">
        <v>1.2</v>
      </c>
      <c r="T19">
        <v>5.4</v>
      </c>
      <c r="U19">
        <v>3.2</v>
      </c>
      <c r="V19">
        <v>2</v>
      </c>
      <c r="W19">
        <v>0.3</v>
      </c>
      <c r="X19">
        <v>7.5</v>
      </c>
      <c r="Z19" t="s">
        <v>37</v>
      </c>
      <c r="AA19">
        <v>17.5</v>
      </c>
      <c r="AB19">
        <v>26.1</v>
      </c>
      <c r="AC19">
        <v>0.66900000000000004</v>
      </c>
      <c r="AD19">
        <v>7.1</v>
      </c>
      <c r="AE19">
        <v>15.4</v>
      </c>
      <c r="AF19">
        <v>0.45799999999999996</v>
      </c>
      <c r="AG19">
        <v>2.8</v>
      </c>
      <c r="AH19">
        <v>6.8</v>
      </c>
      <c r="AI19">
        <v>0.41000000000000003</v>
      </c>
      <c r="AJ19">
        <v>2.1</v>
      </c>
      <c r="AK19">
        <v>5.6</v>
      </c>
      <c r="AL19">
        <v>0.36899999999999999</v>
      </c>
      <c r="AM19">
        <v>2</v>
      </c>
      <c r="AN19">
        <v>5.2</v>
      </c>
      <c r="AO19">
        <v>0.376</v>
      </c>
      <c r="AP19">
        <v>4</v>
      </c>
      <c r="AQ19">
        <v>10.8</v>
      </c>
      <c r="AR19">
        <v>0.37200000000000005</v>
      </c>
      <c r="AS19">
        <v>8.9</v>
      </c>
      <c r="AT19">
        <v>24.7</v>
      </c>
      <c r="AU19">
        <v>0.36100000000000004</v>
      </c>
      <c r="AW19">
        <v>17</v>
      </c>
      <c r="AX19" t="s">
        <v>24</v>
      </c>
      <c r="AY19">
        <v>102.6</v>
      </c>
      <c r="AZ19">
        <v>102.7</v>
      </c>
      <c r="BA19">
        <v>94.6</v>
      </c>
      <c r="BB19">
        <v>101.9</v>
      </c>
      <c r="BC19">
        <v>103.2</v>
      </c>
      <c r="BD19">
        <v>101.7</v>
      </c>
    </row>
    <row r="20" spans="2:56" x14ac:dyDescent="0.35">
      <c r="Z20" t="s">
        <v>16</v>
      </c>
      <c r="AA20">
        <v>17.600000000000001</v>
      </c>
      <c r="AB20">
        <v>26.3</v>
      </c>
      <c r="AC20">
        <v>0.66900000000000004</v>
      </c>
      <c r="AD20">
        <v>6.9</v>
      </c>
      <c r="AE20">
        <v>16</v>
      </c>
      <c r="AF20">
        <v>0.435</v>
      </c>
      <c r="AG20">
        <v>3.2</v>
      </c>
      <c r="AH20">
        <v>8</v>
      </c>
      <c r="AI20">
        <v>0.39600000000000002</v>
      </c>
      <c r="AJ20">
        <v>2</v>
      </c>
      <c r="AK20">
        <v>5.0999999999999996</v>
      </c>
      <c r="AL20">
        <v>0.38799999999999996</v>
      </c>
      <c r="AM20">
        <v>1.9</v>
      </c>
      <c r="AN20">
        <v>5.2</v>
      </c>
      <c r="AO20">
        <v>0.36499999999999999</v>
      </c>
      <c r="AP20">
        <v>3.9</v>
      </c>
      <c r="AQ20">
        <v>10.3</v>
      </c>
      <c r="AR20">
        <v>0.376</v>
      </c>
      <c r="AS20">
        <v>9.6</v>
      </c>
      <c r="AT20">
        <v>27.8</v>
      </c>
      <c r="AU20">
        <v>0.34600000000000003</v>
      </c>
      <c r="AW20">
        <v>18</v>
      </c>
      <c r="AX20" t="s">
        <v>26</v>
      </c>
      <c r="AY20">
        <v>102.4</v>
      </c>
      <c r="AZ20">
        <v>95.3</v>
      </c>
      <c r="BA20">
        <v>93.7</v>
      </c>
      <c r="BB20">
        <v>103.4</v>
      </c>
      <c r="BC20">
        <v>101.6</v>
      </c>
      <c r="BD20">
        <v>103.2</v>
      </c>
    </row>
    <row r="21" spans="2:56" x14ac:dyDescent="0.35">
      <c r="Z21" t="s">
        <v>11</v>
      </c>
      <c r="AA21">
        <v>19.5</v>
      </c>
      <c r="AB21">
        <v>29.2</v>
      </c>
      <c r="AC21">
        <v>0.67</v>
      </c>
      <c r="AD21">
        <v>7.5</v>
      </c>
      <c r="AE21">
        <v>17.100000000000001</v>
      </c>
      <c r="AF21">
        <v>0.44</v>
      </c>
      <c r="AG21">
        <v>3.9</v>
      </c>
      <c r="AH21">
        <v>8.9</v>
      </c>
      <c r="AI21">
        <v>0.43200000000000005</v>
      </c>
      <c r="AJ21">
        <v>1.5</v>
      </c>
      <c r="AK21">
        <v>4.3</v>
      </c>
      <c r="AL21">
        <v>0.35200000000000004</v>
      </c>
      <c r="AM21">
        <v>1.7</v>
      </c>
      <c r="AN21">
        <v>4.7</v>
      </c>
      <c r="AO21">
        <v>0.36299999999999999</v>
      </c>
      <c r="AP21">
        <v>3.2</v>
      </c>
      <c r="AQ21">
        <v>9</v>
      </c>
      <c r="AR21">
        <v>0.35799999999999998</v>
      </c>
      <c r="AS21">
        <v>10.3</v>
      </c>
      <c r="AT21">
        <v>30.4</v>
      </c>
      <c r="AU21">
        <v>0.34</v>
      </c>
      <c r="AW21">
        <v>19</v>
      </c>
      <c r="AX21" t="s">
        <v>27</v>
      </c>
      <c r="AY21">
        <v>102.3</v>
      </c>
      <c r="AZ21">
        <v>101.8</v>
      </c>
      <c r="BA21">
        <v>103.2</v>
      </c>
      <c r="BB21">
        <v>102.1</v>
      </c>
      <c r="BC21">
        <v>102.4</v>
      </c>
      <c r="BD21">
        <v>105</v>
      </c>
    </row>
    <row r="22" spans="2:56" x14ac:dyDescent="0.35">
      <c r="Z22" t="s">
        <v>14</v>
      </c>
      <c r="AA22">
        <v>17.3</v>
      </c>
      <c r="AB22">
        <v>25.8</v>
      </c>
      <c r="AC22">
        <v>0.67099999999999993</v>
      </c>
      <c r="AD22">
        <v>8.3000000000000007</v>
      </c>
      <c r="AE22">
        <v>19.100000000000001</v>
      </c>
      <c r="AF22">
        <v>0.433</v>
      </c>
      <c r="AG22">
        <v>3.7</v>
      </c>
      <c r="AH22">
        <v>9.5</v>
      </c>
      <c r="AI22">
        <v>0.39100000000000001</v>
      </c>
      <c r="AJ22">
        <v>2.2999999999999998</v>
      </c>
      <c r="AK22">
        <v>5.6</v>
      </c>
      <c r="AL22">
        <v>0.41299999999999998</v>
      </c>
      <c r="AM22">
        <v>1.7</v>
      </c>
      <c r="AN22">
        <v>4.5999999999999996</v>
      </c>
      <c r="AO22">
        <v>0.379</v>
      </c>
      <c r="AP22">
        <v>4</v>
      </c>
      <c r="AQ22">
        <v>10.199999999999999</v>
      </c>
      <c r="AR22">
        <v>0.39799999999999996</v>
      </c>
      <c r="AS22">
        <v>10</v>
      </c>
      <c r="AT22">
        <v>28.1</v>
      </c>
      <c r="AU22">
        <v>0.35600000000000004</v>
      </c>
      <c r="AW22">
        <v>20</v>
      </c>
      <c r="AX22" t="s">
        <v>28</v>
      </c>
      <c r="AY22">
        <v>101.6</v>
      </c>
      <c r="AZ22">
        <v>98.3</v>
      </c>
      <c r="BA22">
        <v>98.8</v>
      </c>
      <c r="BB22">
        <v>100.7</v>
      </c>
      <c r="BC22">
        <v>102.4</v>
      </c>
      <c r="BD22">
        <v>100.4</v>
      </c>
    </row>
    <row r="23" spans="2:56" x14ac:dyDescent="0.35">
      <c r="Z23" t="s">
        <v>25</v>
      </c>
      <c r="AA23">
        <v>12.4</v>
      </c>
      <c r="AB23">
        <v>18.399999999999999</v>
      </c>
      <c r="AC23">
        <v>0.67299999999999993</v>
      </c>
      <c r="AD23">
        <v>10.5</v>
      </c>
      <c r="AE23">
        <v>22.7</v>
      </c>
      <c r="AF23">
        <v>0.46200000000000002</v>
      </c>
      <c r="AG23">
        <v>4.5</v>
      </c>
      <c r="AH23">
        <v>9.8000000000000007</v>
      </c>
      <c r="AI23">
        <v>0.46299999999999997</v>
      </c>
      <c r="AJ23">
        <v>1.9</v>
      </c>
      <c r="AK23">
        <v>5</v>
      </c>
      <c r="AL23">
        <v>0.36899999999999999</v>
      </c>
      <c r="AM23">
        <v>1.9</v>
      </c>
      <c r="AN23">
        <v>4.4000000000000004</v>
      </c>
      <c r="AO23">
        <v>0.435</v>
      </c>
      <c r="AP23">
        <v>3.8</v>
      </c>
      <c r="AQ23">
        <v>9.4</v>
      </c>
      <c r="AR23">
        <v>0.4</v>
      </c>
      <c r="AS23">
        <v>9.4</v>
      </c>
      <c r="AT23">
        <v>26.7</v>
      </c>
      <c r="AU23">
        <v>0.35000000000000003</v>
      </c>
      <c r="AW23">
        <v>21</v>
      </c>
      <c r="AX23" t="s">
        <v>30</v>
      </c>
      <c r="AY23">
        <v>101.4</v>
      </c>
      <c r="AZ23">
        <v>101.7</v>
      </c>
      <c r="BA23">
        <v>103.7</v>
      </c>
      <c r="BB23">
        <v>101.4</v>
      </c>
      <c r="BC23">
        <v>101.5</v>
      </c>
      <c r="BD23">
        <v>99.9</v>
      </c>
    </row>
    <row r="24" spans="2:56" x14ac:dyDescent="0.35">
      <c r="Z24" t="s">
        <v>21</v>
      </c>
      <c r="AA24">
        <v>19.3</v>
      </c>
      <c r="AB24">
        <v>28.6</v>
      </c>
      <c r="AC24">
        <v>0.67299999999999993</v>
      </c>
      <c r="AD24">
        <v>7</v>
      </c>
      <c r="AE24">
        <v>14.6</v>
      </c>
      <c r="AF24">
        <v>0.47799999999999998</v>
      </c>
      <c r="AG24">
        <v>2.9</v>
      </c>
      <c r="AH24">
        <v>7.4</v>
      </c>
      <c r="AI24">
        <v>0.39299999999999996</v>
      </c>
      <c r="AJ24">
        <v>2.2999999999999998</v>
      </c>
      <c r="AK24">
        <v>5.7</v>
      </c>
      <c r="AL24">
        <v>0.40200000000000002</v>
      </c>
      <c r="AM24">
        <v>2</v>
      </c>
      <c r="AN24">
        <v>5.3</v>
      </c>
      <c r="AO24">
        <v>0.38400000000000001</v>
      </c>
      <c r="AP24">
        <v>4.3</v>
      </c>
      <c r="AQ24">
        <v>11</v>
      </c>
      <c r="AR24">
        <v>0.39299999999999996</v>
      </c>
      <c r="AS24">
        <v>10.4</v>
      </c>
      <c r="AT24">
        <v>28.8</v>
      </c>
      <c r="AU24">
        <v>0.36100000000000004</v>
      </c>
      <c r="AW24">
        <v>22</v>
      </c>
      <c r="AX24" t="s">
        <v>29</v>
      </c>
      <c r="AY24">
        <v>101.4</v>
      </c>
      <c r="AZ24">
        <v>100.5</v>
      </c>
      <c r="BA24">
        <v>106.4</v>
      </c>
      <c r="BB24">
        <v>102</v>
      </c>
      <c r="BC24">
        <v>100.8</v>
      </c>
      <c r="BD24">
        <v>98.5</v>
      </c>
    </row>
    <row r="25" spans="2:56" x14ac:dyDescent="0.35">
      <c r="Z25" t="s">
        <v>35</v>
      </c>
      <c r="AA25">
        <v>15.9</v>
      </c>
      <c r="AB25">
        <v>23.6</v>
      </c>
      <c r="AC25">
        <v>0.67400000000000004</v>
      </c>
      <c r="AD25">
        <v>8.6999999999999993</v>
      </c>
      <c r="AE25">
        <v>18.399999999999999</v>
      </c>
      <c r="AF25">
        <v>0.47100000000000003</v>
      </c>
      <c r="AG25">
        <v>3.2</v>
      </c>
      <c r="AH25">
        <v>8.8000000000000007</v>
      </c>
      <c r="AI25">
        <v>0.35799999999999998</v>
      </c>
      <c r="AJ25">
        <v>1.8</v>
      </c>
      <c r="AK25">
        <v>5</v>
      </c>
      <c r="AL25">
        <v>0.35799999999999998</v>
      </c>
      <c r="AM25">
        <v>1.9</v>
      </c>
      <c r="AN25">
        <v>4.5</v>
      </c>
      <c r="AO25">
        <v>0.42200000000000004</v>
      </c>
      <c r="AP25">
        <v>3.7</v>
      </c>
      <c r="AQ25">
        <v>9.5</v>
      </c>
      <c r="AR25">
        <v>0.38799999999999996</v>
      </c>
      <c r="AS25">
        <v>10</v>
      </c>
      <c r="AT25">
        <v>28.3</v>
      </c>
      <c r="AU25">
        <v>0.35399999999999998</v>
      </c>
      <c r="AW25">
        <v>23</v>
      </c>
      <c r="AX25" t="s">
        <v>32</v>
      </c>
      <c r="AY25">
        <v>101.3</v>
      </c>
      <c r="AZ25">
        <v>100.2</v>
      </c>
      <c r="BA25">
        <v>99.4</v>
      </c>
      <c r="BB25">
        <v>101.5</v>
      </c>
      <c r="BC25">
        <v>101</v>
      </c>
      <c r="BD25">
        <v>100.1</v>
      </c>
    </row>
    <row r="26" spans="2:56" x14ac:dyDescent="0.35">
      <c r="Z26" t="s">
        <v>33</v>
      </c>
      <c r="AA26">
        <v>15.2</v>
      </c>
      <c r="AB26">
        <v>22.5</v>
      </c>
      <c r="AC26">
        <v>0.67400000000000004</v>
      </c>
      <c r="AD26">
        <v>9.4</v>
      </c>
      <c r="AE26">
        <v>20.6</v>
      </c>
      <c r="AF26">
        <v>0.45700000000000002</v>
      </c>
      <c r="AG26">
        <v>3.6</v>
      </c>
      <c r="AH26">
        <v>8.6999999999999993</v>
      </c>
      <c r="AI26">
        <v>0.41100000000000003</v>
      </c>
      <c r="AJ26">
        <v>1.9</v>
      </c>
      <c r="AK26">
        <v>4.7</v>
      </c>
      <c r="AL26">
        <v>0.39299999999999996</v>
      </c>
      <c r="AM26">
        <v>1.7</v>
      </c>
      <c r="AN26">
        <v>4.0999999999999996</v>
      </c>
      <c r="AO26">
        <v>0.41299999999999998</v>
      </c>
      <c r="AP26">
        <v>3.6</v>
      </c>
      <c r="AQ26">
        <v>8.9</v>
      </c>
      <c r="AR26">
        <v>0.40200000000000002</v>
      </c>
      <c r="AS26">
        <v>10.4</v>
      </c>
      <c r="AT26">
        <v>29.7</v>
      </c>
      <c r="AU26">
        <v>0.35100000000000003</v>
      </c>
      <c r="AW26">
        <v>24</v>
      </c>
      <c r="AX26" t="s">
        <v>34</v>
      </c>
      <c r="AY26">
        <v>101.3</v>
      </c>
      <c r="AZ26">
        <v>102.5</v>
      </c>
      <c r="BA26">
        <v>96.6</v>
      </c>
      <c r="BB26">
        <v>100.5</v>
      </c>
      <c r="BC26">
        <v>101.9</v>
      </c>
      <c r="BD26">
        <v>101.1</v>
      </c>
    </row>
    <row r="27" spans="2:56" x14ac:dyDescent="0.35">
      <c r="Z27" t="s">
        <v>19</v>
      </c>
      <c r="AA27">
        <v>13.6</v>
      </c>
      <c r="AB27">
        <v>20.100000000000001</v>
      </c>
      <c r="AC27">
        <v>0.67900000000000005</v>
      </c>
      <c r="AD27">
        <v>10.1</v>
      </c>
      <c r="AE27">
        <v>21.3</v>
      </c>
      <c r="AF27">
        <v>0.47500000000000003</v>
      </c>
      <c r="AG27">
        <v>3.2</v>
      </c>
      <c r="AH27">
        <v>8.4</v>
      </c>
      <c r="AI27">
        <v>0.38100000000000001</v>
      </c>
      <c r="AJ27">
        <v>2</v>
      </c>
      <c r="AK27">
        <v>4.8</v>
      </c>
      <c r="AL27">
        <v>0.40500000000000003</v>
      </c>
      <c r="AM27">
        <v>2.1</v>
      </c>
      <c r="AN27">
        <v>5.5</v>
      </c>
      <c r="AO27">
        <v>0.38700000000000001</v>
      </c>
      <c r="AP27">
        <v>4.0999999999999996</v>
      </c>
      <c r="AQ27">
        <v>10.3</v>
      </c>
      <c r="AR27">
        <v>0.39500000000000002</v>
      </c>
      <c r="AS27">
        <v>10.6</v>
      </c>
      <c r="AT27">
        <v>27.7</v>
      </c>
      <c r="AU27">
        <v>0.38200000000000006</v>
      </c>
      <c r="AW27">
        <v>25</v>
      </c>
      <c r="AX27" t="s">
        <v>31</v>
      </c>
      <c r="AY27">
        <v>101.3</v>
      </c>
      <c r="AZ27">
        <v>99.3</v>
      </c>
      <c r="BA27">
        <v>93.1</v>
      </c>
      <c r="BB27">
        <v>101.6</v>
      </c>
      <c r="BC27">
        <v>100.8</v>
      </c>
      <c r="BD27">
        <v>104.4</v>
      </c>
    </row>
    <row r="28" spans="2:56" x14ac:dyDescent="0.35">
      <c r="Z28" t="s">
        <v>31</v>
      </c>
      <c r="AA28">
        <v>17</v>
      </c>
      <c r="AB28">
        <v>24.8</v>
      </c>
      <c r="AC28">
        <v>0.68299999999999994</v>
      </c>
      <c r="AD28">
        <v>7.8</v>
      </c>
      <c r="AE28">
        <v>18.5</v>
      </c>
      <c r="AF28">
        <v>0.42</v>
      </c>
      <c r="AG28">
        <v>3.2</v>
      </c>
      <c r="AH28">
        <v>7.8</v>
      </c>
      <c r="AI28">
        <v>0.40600000000000003</v>
      </c>
      <c r="AJ28">
        <v>1.8</v>
      </c>
      <c r="AK28">
        <v>4.5999999999999996</v>
      </c>
      <c r="AL28">
        <v>0.38500000000000001</v>
      </c>
      <c r="AM28">
        <v>1.8</v>
      </c>
      <c r="AN28">
        <v>5.0999999999999996</v>
      </c>
      <c r="AO28">
        <v>0.35799999999999998</v>
      </c>
      <c r="AP28">
        <v>3.6</v>
      </c>
      <c r="AQ28">
        <v>9.6999999999999993</v>
      </c>
      <c r="AR28">
        <v>0.371</v>
      </c>
      <c r="AS28">
        <v>9.6999999999999993</v>
      </c>
      <c r="AT28">
        <v>28.2</v>
      </c>
      <c r="AU28">
        <v>0.34500000000000003</v>
      </c>
      <c r="AW28">
        <v>26</v>
      </c>
      <c r="AX28" t="s">
        <v>33</v>
      </c>
      <c r="AY28">
        <v>101.2</v>
      </c>
      <c r="AZ28">
        <v>97.7</v>
      </c>
      <c r="BA28">
        <v>93.7</v>
      </c>
      <c r="BB28">
        <v>100.4</v>
      </c>
      <c r="BC28">
        <v>101.9</v>
      </c>
      <c r="BD28">
        <v>101.9</v>
      </c>
    </row>
    <row r="29" spans="2:56" x14ac:dyDescent="0.35">
      <c r="Z29" t="s">
        <v>32</v>
      </c>
      <c r="AA29">
        <v>15.5</v>
      </c>
      <c r="AB29">
        <v>22.6</v>
      </c>
      <c r="AC29">
        <v>0.68700000000000006</v>
      </c>
      <c r="AD29">
        <v>7.5</v>
      </c>
      <c r="AE29">
        <v>17.8</v>
      </c>
      <c r="AF29">
        <v>0.42200000000000004</v>
      </c>
      <c r="AG29">
        <v>3.3</v>
      </c>
      <c r="AH29">
        <v>8.1</v>
      </c>
      <c r="AI29">
        <v>0.40600000000000003</v>
      </c>
      <c r="AJ29">
        <v>1.7</v>
      </c>
      <c r="AK29">
        <v>4.5</v>
      </c>
      <c r="AL29">
        <v>0.36799999999999999</v>
      </c>
      <c r="AM29">
        <v>1.8</v>
      </c>
      <c r="AN29">
        <v>4.5</v>
      </c>
      <c r="AO29">
        <v>0.39600000000000002</v>
      </c>
      <c r="AP29">
        <v>3.4</v>
      </c>
      <c r="AQ29">
        <v>9</v>
      </c>
      <c r="AR29">
        <v>0.38200000000000006</v>
      </c>
      <c r="AS29">
        <v>9.8000000000000007</v>
      </c>
      <c r="AT29">
        <v>28.4</v>
      </c>
      <c r="AU29">
        <v>0.34399999999999997</v>
      </c>
      <c r="AW29">
        <v>27</v>
      </c>
      <c r="AX29" t="s">
        <v>35</v>
      </c>
      <c r="AY29">
        <v>100.4</v>
      </c>
      <c r="AZ29">
        <v>98.2</v>
      </c>
      <c r="BA29">
        <v>98.8</v>
      </c>
      <c r="BB29">
        <v>99.2</v>
      </c>
      <c r="BC29">
        <v>101.5</v>
      </c>
      <c r="BD29">
        <v>99.2</v>
      </c>
    </row>
    <row r="30" spans="2:56" x14ac:dyDescent="0.35">
      <c r="Z30" t="s">
        <v>34</v>
      </c>
      <c r="AA30">
        <v>19.100000000000001</v>
      </c>
      <c r="AB30">
        <v>27.7</v>
      </c>
      <c r="AC30">
        <v>0.68799999999999994</v>
      </c>
      <c r="AD30">
        <v>6</v>
      </c>
      <c r="AE30">
        <v>13.6</v>
      </c>
      <c r="AF30">
        <v>0.443</v>
      </c>
      <c r="AG30">
        <v>3</v>
      </c>
      <c r="AH30">
        <v>7.2</v>
      </c>
      <c r="AI30">
        <v>0.41600000000000004</v>
      </c>
      <c r="AJ30">
        <v>2</v>
      </c>
      <c r="AK30">
        <v>5.3</v>
      </c>
      <c r="AL30">
        <v>0.37200000000000005</v>
      </c>
      <c r="AM30">
        <v>1.6</v>
      </c>
      <c r="AN30">
        <v>4.4000000000000004</v>
      </c>
      <c r="AO30">
        <v>0.373</v>
      </c>
      <c r="AP30">
        <v>3.6</v>
      </c>
      <c r="AQ30">
        <v>9.6999999999999993</v>
      </c>
      <c r="AR30">
        <v>0.37200000000000005</v>
      </c>
      <c r="AS30">
        <v>10.5</v>
      </c>
      <c r="AT30">
        <v>27.8</v>
      </c>
      <c r="AU30">
        <v>0.379</v>
      </c>
      <c r="AW30">
        <v>28</v>
      </c>
      <c r="AX30" t="s">
        <v>36</v>
      </c>
      <c r="AY30">
        <v>100.1</v>
      </c>
      <c r="AZ30">
        <v>97.4</v>
      </c>
      <c r="BA30">
        <v>98.9</v>
      </c>
      <c r="BB30">
        <v>99.9</v>
      </c>
      <c r="BC30">
        <v>100.4</v>
      </c>
      <c r="BD30">
        <v>99.9</v>
      </c>
    </row>
    <row r="31" spans="2:56" x14ac:dyDescent="0.35">
      <c r="Z31" t="s">
        <v>17</v>
      </c>
      <c r="AA31">
        <v>15.2</v>
      </c>
      <c r="AB31">
        <v>22.1</v>
      </c>
      <c r="AC31">
        <v>0.69</v>
      </c>
      <c r="AD31">
        <v>10.3</v>
      </c>
      <c r="AE31">
        <v>21.3</v>
      </c>
      <c r="AF31">
        <v>0.48700000000000004</v>
      </c>
      <c r="AG31">
        <v>3.5</v>
      </c>
      <c r="AH31">
        <v>7.7</v>
      </c>
      <c r="AI31">
        <v>0.45700000000000002</v>
      </c>
      <c r="AJ31">
        <v>2.1</v>
      </c>
      <c r="AK31">
        <v>5.0999999999999996</v>
      </c>
      <c r="AL31">
        <v>0.41000000000000003</v>
      </c>
      <c r="AM31">
        <v>1.7</v>
      </c>
      <c r="AN31">
        <v>4.7</v>
      </c>
      <c r="AO31">
        <v>0.36600000000000005</v>
      </c>
      <c r="AP31">
        <v>3.8</v>
      </c>
      <c r="AQ31">
        <v>9.8000000000000007</v>
      </c>
      <c r="AR31">
        <v>0.38900000000000001</v>
      </c>
      <c r="AS31">
        <v>10.9</v>
      </c>
      <c r="AT31">
        <v>31.7</v>
      </c>
      <c r="AU31">
        <v>0.34500000000000003</v>
      </c>
      <c r="AW31">
        <v>29</v>
      </c>
      <c r="AX31" t="s">
        <v>37</v>
      </c>
      <c r="AY31">
        <v>100</v>
      </c>
      <c r="AZ31">
        <v>102.8</v>
      </c>
      <c r="BA31">
        <v>94.6</v>
      </c>
      <c r="BB31">
        <v>99.3</v>
      </c>
      <c r="BC31">
        <v>100.5</v>
      </c>
      <c r="BD31">
        <v>100.8</v>
      </c>
    </row>
    <row r="32" spans="2:56" x14ac:dyDescent="0.35">
      <c r="Z32" t="s">
        <v>12</v>
      </c>
      <c r="AA32">
        <v>17.5</v>
      </c>
      <c r="AB32">
        <v>24.8</v>
      </c>
      <c r="AC32">
        <v>0.70700000000000007</v>
      </c>
      <c r="AD32">
        <v>8.3000000000000007</v>
      </c>
      <c r="AE32">
        <v>20.2</v>
      </c>
      <c r="AF32">
        <v>0.41000000000000003</v>
      </c>
      <c r="AG32">
        <v>3.7</v>
      </c>
      <c r="AH32">
        <v>9</v>
      </c>
      <c r="AI32">
        <v>0.41200000000000003</v>
      </c>
      <c r="AJ32">
        <v>2.2000000000000002</v>
      </c>
      <c r="AK32">
        <v>5.4</v>
      </c>
      <c r="AL32">
        <v>0.40600000000000003</v>
      </c>
      <c r="AM32">
        <v>2.1</v>
      </c>
      <c r="AN32">
        <v>5.0999999999999996</v>
      </c>
      <c r="AO32">
        <v>0.41799999999999998</v>
      </c>
      <c r="AP32">
        <v>4.3</v>
      </c>
      <c r="AQ32">
        <v>10.4</v>
      </c>
      <c r="AR32">
        <v>0.41200000000000003</v>
      </c>
      <c r="AS32">
        <v>9.9</v>
      </c>
      <c r="AT32">
        <v>28.3</v>
      </c>
      <c r="AU32">
        <v>0.35100000000000003</v>
      </c>
      <c r="AW32">
        <v>30</v>
      </c>
      <c r="AX32" t="s">
        <v>38</v>
      </c>
      <c r="AY32">
        <v>99.9</v>
      </c>
      <c r="AZ32">
        <v>98.5</v>
      </c>
      <c r="BA32">
        <v>93.1</v>
      </c>
      <c r="BB32">
        <v>99.9</v>
      </c>
      <c r="BC32">
        <v>99.9</v>
      </c>
      <c r="BD32">
        <v>100.5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4C178-C730-4734-A803-AD05D45E26B0}">
  <dimension ref="A2:D32"/>
  <sheetViews>
    <sheetView zoomScale="88" workbookViewId="0">
      <selection activeCell="B8" sqref="B8"/>
    </sheetView>
  </sheetViews>
  <sheetFormatPr defaultRowHeight="14.5" x14ac:dyDescent="0.35"/>
  <cols>
    <col min="1" max="1" width="11.1796875" customWidth="1"/>
    <col min="2" max="2" width="11.1796875" bestFit="1" customWidth="1"/>
    <col min="4" max="4" width="15.1796875" bestFit="1" customWidth="1"/>
  </cols>
  <sheetData>
    <row r="2" spans="1:4" x14ac:dyDescent="0.35">
      <c r="A2" s="3"/>
      <c r="B2" s="4" t="s">
        <v>39</v>
      </c>
      <c r="D2" s="1" t="s">
        <v>151</v>
      </c>
    </row>
    <row r="3" spans="1:4" x14ac:dyDescent="0.35">
      <c r="B3" t="s">
        <v>10</v>
      </c>
      <c r="D3" t="s">
        <v>70</v>
      </c>
    </row>
    <row r="4" spans="1:4" x14ac:dyDescent="0.35">
      <c r="B4" t="s">
        <v>36</v>
      </c>
      <c r="D4" t="s">
        <v>74</v>
      </c>
    </row>
    <row r="5" spans="1:4" x14ac:dyDescent="0.35">
      <c r="B5" t="s">
        <v>37</v>
      </c>
      <c r="D5" t="s">
        <v>78</v>
      </c>
    </row>
    <row r="6" spans="1:4" x14ac:dyDescent="0.35">
      <c r="B6" t="s">
        <v>28</v>
      </c>
      <c r="D6" t="s">
        <v>80</v>
      </c>
    </row>
    <row r="7" spans="1:4" x14ac:dyDescent="0.35">
      <c r="B7" t="s">
        <v>11</v>
      </c>
      <c r="D7" t="s">
        <v>84</v>
      </c>
    </row>
    <row r="8" spans="1:4" x14ac:dyDescent="0.35">
      <c r="B8" t="s">
        <v>18</v>
      </c>
      <c r="D8" t="s">
        <v>88</v>
      </c>
    </row>
    <row r="9" spans="1:4" x14ac:dyDescent="0.35">
      <c r="B9" t="s">
        <v>24</v>
      </c>
      <c r="D9" t="s">
        <v>92</v>
      </c>
    </row>
    <row r="10" spans="1:4" x14ac:dyDescent="0.35">
      <c r="B10" t="s">
        <v>14</v>
      </c>
      <c r="D10" t="s">
        <v>94</v>
      </c>
    </row>
    <row r="11" spans="1:4" x14ac:dyDescent="0.35">
      <c r="B11" t="s">
        <v>13</v>
      </c>
      <c r="D11" t="s">
        <v>98</v>
      </c>
    </row>
    <row r="12" spans="1:4" x14ac:dyDescent="0.35">
      <c r="B12" t="s">
        <v>25</v>
      </c>
      <c r="D12" t="s">
        <v>100</v>
      </c>
    </row>
    <row r="13" spans="1:4" x14ac:dyDescent="0.35">
      <c r="B13" t="s">
        <v>23</v>
      </c>
      <c r="D13" t="s">
        <v>104</v>
      </c>
    </row>
    <row r="14" spans="1:4" x14ac:dyDescent="0.35">
      <c r="B14" t="s">
        <v>15</v>
      </c>
      <c r="D14" t="s">
        <v>108</v>
      </c>
    </row>
    <row r="15" spans="1:4" x14ac:dyDescent="0.35">
      <c r="B15" t="s">
        <v>32</v>
      </c>
      <c r="D15" t="s">
        <v>112</v>
      </c>
    </row>
    <row r="16" spans="1:4" x14ac:dyDescent="0.35">
      <c r="B16" t="s">
        <v>31</v>
      </c>
      <c r="D16" t="s">
        <v>115</v>
      </c>
    </row>
    <row r="17" spans="2:4" x14ac:dyDescent="0.35">
      <c r="B17" t="s">
        <v>9</v>
      </c>
      <c r="D17" t="s">
        <v>118</v>
      </c>
    </row>
    <row r="18" spans="2:4" x14ac:dyDescent="0.35">
      <c r="B18" t="s">
        <v>35</v>
      </c>
      <c r="D18" t="s">
        <v>121</v>
      </c>
    </row>
    <row r="19" spans="2:4" x14ac:dyDescent="0.35">
      <c r="B19" t="s">
        <v>26</v>
      </c>
      <c r="D19" t="s">
        <v>60</v>
      </c>
    </row>
    <row r="20" spans="2:4" x14ac:dyDescent="0.35">
      <c r="B20" t="s">
        <v>30</v>
      </c>
    </row>
    <row r="21" spans="2:4" x14ac:dyDescent="0.35">
      <c r="B21" t="s">
        <v>21</v>
      </c>
    </row>
    <row r="22" spans="2:4" x14ac:dyDescent="0.35">
      <c r="B22" t="s">
        <v>29</v>
      </c>
    </row>
    <row r="23" spans="2:4" x14ac:dyDescent="0.35">
      <c r="B23" t="s">
        <v>20</v>
      </c>
    </row>
    <row r="24" spans="2:4" x14ac:dyDescent="0.35">
      <c r="B24" t="s">
        <v>38</v>
      </c>
    </row>
    <row r="25" spans="2:4" x14ac:dyDescent="0.35">
      <c r="B25" t="s">
        <v>34</v>
      </c>
    </row>
    <row r="26" spans="2:4" x14ac:dyDescent="0.35">
      <c r="B26" t="s">
        <v>33</v>
      </c>
    </row>
    <row r="27" spans="2:4" x14ac:dyDescent="0.35">
      <c r="B27" t="s">
        <v>22</v>
      </c>
    </row>
    <row r="28" spans="2:4" x14ac:dyDescent="0.35">
      <c r="B28" t="s">
        <v>19</v>
      </c>
    </row>
    <row r="29" spans="2:4" x14ac:dyDescent="0.35">
      <c r="B29" t="s">
        <v>27</v>
      </c>
    </row>
    <row r="30" spans="2:4" x14ac:dyDescent="0.35">
      <c r="B30" t="s">
        <v>16</v>
      </c>
    </row>
    <row r="31" spans="2:4" x14ac:dyDescent="0.35">
      <c r="B31" t="s">
        <v>17</v>
      </c>
    </row>
    <row r="32" spans="2:4" x14ac:dyDescent="0.35">
      <c r="B32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F3FEAC-1A99-4A70-8986-1A9D2F3C18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Matchup Analysis</vt:lpstr>
      <vt:lpstr>Model</vt:lpstr>
      <vt:lpstr>Data Dump</vt:lpstr>
      <vt:lpstr>Data 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Justin</dc:creator>
  <cp:lastModifiedBy>Nguyen, Justin</cp:lastModifiedBy>
  <dcterms:created xsi:type="dcterms:W3CDTF">2025-03-22T21:20:49Z</dcterms:created>
  <dcterms:modified xsi:type="dcterms:W3CDTF">2025-03-26T23:00:30Z</dcterms:modified>
</cp:coreProperties>
</file>