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 for Transfer\"/>
    </mc:Choice>
  </mc:AlternateContent>
  <xr:revisionPtr revIDLastSave="0" documentId="13_ncr:1_{7E4AA949-C659-462D-ACEA-BAA20074B036}" xr6:coauthVersionLast="44" xr6:coauthVersionMax="45" xr10:uidLastSave="{00000000-0000-0000-0000-000000000000}"/>
  <bookViews>
    <workbookView xWindow="-120" yWindow="-120" windowWidth="29040" windowHeight="17640" xr2:uid="{B402D7E7-4B85-4680-84ED-FF7D30420840}"/>
  </bookViews>
  <sheets>
    <sheet name="r&amp;R_1factor" sheetId="2" r:id="rId1"/>
  </sheets>
  <definedNames>
    <definedName name="_xlnm.Print_Area" localSheetId="0">'r&amp;R_1factor'!$A$1:$V$42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9" i="2" l="1"/>
  <c r="C28" i="2"/>
  <c r="D28" i="2" s="1"/>
  <c r="C17" i="2"/>
  <c r="C32" i="2" s="1"/>
  <c r="D32" i="2" s="1"/>
  <c r="C16" i="2"/>
  <c r="C15" i="2"/>
  <c r="C13" i="2"/>
  <c r="D7" i="2"/>
  <c r="C7" i="2"/>
  <c r="F32" i="2" l="1"/>
  <c r="F28" i="2"/>
  <c r="C30" i="2"/>
  <c r="D30" i="2" s="1"/>
  <c r="C31" i="2"/>
  <c r="D31" i="2" s="1"/>
  <c r="C14" i="2"/>
  <c r="C12" i="2" s="1"/>
  <c r="C27" i="2" l="1"/>
  <c r="D27" i="2" s="1"/>
  <c r="C18" i="2"/>
  <c r="F31" i="2"/>
  <c r="F30" i="2"/>
  <c r="C29" i="2"/>
  <c r="D29" i="2" s="1"/>
  <c r="F27" i="2" l="1"/>
  <c r="D17" i="2"/>
  <c r="E18" i="2"/>
  <c r="C33" i="2"/>
  <c r="D33" i="2" s="1"/>
  <c r="E29" i="2" s="1"/>
  <c r="E17" i="2"/>
  <c r="E15" i="2"/>
  <c r="E16" i="2"/>
  <c r="E13" i="2"/>
  <c r="D16" i="2"/>
  <c r="D15" i="2"/>
  <c r="D13" i="2"/>
  <c r="F29" i="2"/>
  <c r="E14" i="2"/>
  <c r="D12" i="2"/>
  <c r="D18" i="2" s="1"/>
  <c r="D14" i="2"/>
  <c r="E12" i="2"/>
  <c r="E27" i="2" l="1"/>
  <c r="F33" i="2"/>
  <c r="E28" i="2"/>
  <c r="E32" i="2"/>
  <c r="E31" i="2"/>
  <c r="E30" i="2"/>
</calcChain>
</file>

<file path=xl/sharedStrings.xml><?xml version="1.0" encoding="utf-8"?>
<sst xmlns="http://schemas.openxmlformats.org/spreadsheetml/2006/main" count="85" uniqueCount="72">
  <si>
    <t>Gage r&amp;R</t>
  </si>
  <si>
    <t>ANOVA TABLE</t>
  </si>
  <si>
    <t>Df</t>
  </si>
  <si>
    <t>Sum Sq</t>
  </si>
  <si>
    <t>Mean Sq</t>
  </si>
  <si>
    <t>F value</t>
  </si>
  <si>
    <t>Pr(&gt;F)</t>
  </si>
  <si>
    <t>Part         </t>
  </si>
  <si>
    <t>Repeatability</t>
  </si>
  <si>
    <t>NA</t>
  </si>
  <si>
    <t>NA*</t>
  </si>
  <si>
    <t>Error or repeatability: The variation that is not explained by part, operator, or the operator and part interaction.</t>
  </si>
  <si>
    <t>Total</t>
  </si>
  <si>
    <t>VARIANCE COMPONENTS</t>
  </si>
  <si>
    <t>VarComp</t>
  </si>
  <si>
    <t>%Contrib</t>
  </si>
  <si>
    <t>check</t>
  </si>
  <si>
    <t>Variance components assess the amount of variation contributed by each source of measurement error, plus the contribution of part-to-part variability.</t>
  </si>
  <si>
    <t>Total Gage R&amp;R</t>
  </si>
  <si>
    <t>The sum of the repeatability and the reproducibility variance components</t>
  </si>
  <si>
    <t>  Repeatability</t>
  </si>
  <si>
    <t>How much variability is caused by the measurement device (the same operator measures the same part many times, using the same gage)</t>
  </si>
  <si>
    <t>  Reproducibility</t>
  </si>
  <si>
    <t>How much variation is caused by the differences between operators (different operators measure the same part many times, using the same gage)</t>
  </si>
  <si>
    <t>Part-To-Part</t>
  </si>
  <si>
    <t xml:space="preserve">The variability due to different parts. Ideally, very little should be due to repeatability and reproducibility. Differences between parts should account for most of the variability. </t>
  </si>
  <si>
    <t>Total Variation</t>
  </si>
  <si>
    <t>(when the %Contribution from part-to-part variation is high, the measurement system can reliably distinguish between parts).</t>
  </si>
  <si>
    <t>The sum of the individual variance components equals the total variation.</t>
  </si>
  <si>
    <t>To evaluate your process variation, compare the Total Gage R&amp;R contribution in the %Contrib column with the values in the list below:</t>
  </si>
  <si>
    <t>Less than 1%</t>
  </si>
  <si>
    <t>The measurement system is acceptable</t>
  </si>
  <si>
    <t>Between 1% and 9%</t>
  </si>
  <si>
    <t>The measurement system is acceptable depending on the application, the cost of the measurement device, cost of repair, or other factors</t>
  </si>
  <si>
    <t>Greater than 9%</t>
  </si>
  <si>
    <t>The measurement system is not acceptable and should be improved.</t>
  </si>
  <si>
    <t>STUDY VARIATION</t>
  </si>
  <si>
    <t>StdDev</t>
  </si>
  <si>
    <t>StudyVar</t>
  </si>
  <si>
    <t>%StudyVar</t>
  </si>
  <si>
    <t>%Tolerance</t>
  </si>
  <si>
    <t>Study variation is the amount of variation caused by the measurement system and by the differences between parts.</t>
  </si>
  <si>
    <t>It is calculated as 6 * the standard deviations of each source of variation.</t>
  </si>
  <si>
    <t>According to AiAG guidelines, if your system variation is less than 10% of the process variation, then it is acceptable.</t>
  </si>
  <si>
    <t>To evaluate your process variation, compare the Total Gage R&amp;R contribution in the %StudyVar column with the values in the list below:</t>
  </si>
  <si>
    <t>Less than 10%</t>
  </si>
  <si>
    <t>Between 10% and 30%</t>
  </si>
  <si>
    <t>Greater that 30%</t>
  </si>
  <si>
    <t>The AIAG also states that the number of distinct categories into which the measurement system divides process output should be greater or equal to 5.</t>
  </si>
  <si>
    <t>https://support.minitab.com/en-us/minitab/18/help-and-how-to/quality-and-process-improvement/measurement-system-analysis/how-to/gage-study/crossed-gage-r-r-study/interpret-the-results/key-results/</t>
  </si>
  <si>
    <t>*If the p-value for the operator and part interaction is 0.05 or higher, the system removes the interaction because it is not significant and generates a second ANOVA table without the interaction.</t>
  </si>
  <si>
    <t>    Operators</t>
  </si>
  <si>
    <t>Parts:Operators</t>
  </si>
  <si>
    <t>Operators</t>
  </si>
  <si>
    <t>Part:Operators</t>
  </si>
  <si>
    <t>factor levels</t>
  </si>
  <si>
    <t xml:space="preserve"> -&gt; number of replicants (n)</t>
  </si>
  <si>
    <t>Specification limits:</t>
  </si>
  <si>
    <t>ucl</t>
  </si>
  <si>
    <t>lcl</t>
  </si>
  <si>
    <t>range</t>
  </si>
  <si>
    <t>upper control limit</t>
  </si>
  <si>
    <t>lower control limit</t>
  </si>
  <si>
    <t>CHEAT SHEET</t>
  </si>
  <si>
    <t>The operators part of the reproducibility is the operators variation minus the interaction divided by the number of different parts times the replicants (zero if negative)</t>
  </si>
  <si>
    <t>The interaction part of of the reproducibility is the interaction minus the repeatability divided by the number of replicants (zero if negative)</t>
  </si>
  <si>
    <t>Guidelines for using Variance components</t>
  </si>
  <si>
    <t>Guidelines for using study variation</t>
  </si>
  <si>
    <t>Established by J.Ramalho, updated 21.01.2021</t>
  </si>
  <si>
    <t>Part: The variation that comes from the parts</t>
  </si>
  <si>
    <t>Operator: The variation that comes from the operators.</t>
  </si>
  <si>
    <t>Operator*Part: The variation that comes from the operator and part interaction. An interaction exists when an operator measures different parts differently.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</si>
</sst>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6" fillId="0" borderId="0" xfId="2"/>
    <xf numFmtId="2" fontId="0" fillId="0" borderId="0" xfId="0" applyNumberFormat="1" applyFill="1" applyBorder="1"/>
    <xf numFmtId="0" fontId="0" fillId="0" borderId="1" xfId="0" applyNumberFormat="1" applyBorder="1"/>
    <xf numFmtId="0" fontId="7" fillId="0" borderId="0" xfId="0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9" fillId="0" borderId="0" xfId="0" applyFont="1"/>
    <xf numFmtId="1" fontId="0" fillId="0" borderId="1" xfId="0" applyNumberFormat="1" applyBorder="1"/>
    <xf numFmtId="11" fontId="0" fillId="0" borderId="1" xfId="0" applyNumberFormat="1" applyBorder="1"/>
    <xf numFmtId="0" fontId="0" fillId="5" borderId="2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0" fontId="0" fillId="0" borderId="1" xfId="1" applyNumberFormat="1" applyFont="1" applyBorder="1"/>
    <xf numFmtId="0" fontId="0" fillId="6" borderId="1" xfId="0" applyFill="1" applyBorder="1"/>
    <xf numFmtId="0" fontId="0" fillId="7" borderId="1" xfId="0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Font="1"/>
    <xf numFmtId="0" fontId="0" fillId="0" borderId="0" xfId="0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23</xdr:row>
      <xdr:rowOff>171450</xdr:rowOff>
    </xdr:from>
    <xdr:to>
      <xdr:col>3</xdr:col>
      <xdr:colOff>586068</xdr:colOff>
      <xdr:row>25</xdr:row>
      <xdr:rowOff>14568</xdr:rowOff>
    </xdr:to>
    <xdr:sp macro="" textlink="">
      <xdr:nvSpPr>
        <xdr:cNvPr id="2" name="Arrow: Curved Down 1">
          <a:extLst>
            <a:ext uri="{FF2B5EF4-FFF2-40B4-BE49-F238E27FC236}">
              <a16:creationId xmlns:a16="http://schemas.microsoft.com/office/drawing/2014/main" id="{F205A612-DE1A-4C4D-B3BA-8DC74901CF88}"/>
            </a:ext>
          </a:extLst>
        </xdr:cNvPr>
        <xdr:cNvSpPr/>
      </xdr:nvSpPr>
      <xdr:spPr>
        <a:xfrm>
          <a:off x="2466975" y="4743450"/>
          <a:ext cx="643218" cy="224118"/>
        </a:xfrm>
        <a:prstGeom prst="curved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36419</xdr:colOff>
      <xdr:row>23</xdr:row>
      <xdr:rowOff>171449</xdr:rowOff>
    </xdr:from>
    <xdr:to>
      <xdr:col>3</xdr:col>
      <xdr:colOff>590550</xdr:colOff>
      <xdr:row>25</xdr:row>
      <xdr:rowOff>85724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385DB4D-E448-4E13-974F-6DAD220F4528}"/>
            </a:ext>
          </a:extLst>
        </xdr:cNvPr>
        <xdr:cNvSpPr txBox="1"/>
      </xdr:nvSpPr>
      <xdr:spPr>
        <a:xfrm>
          <a:off x="1931894" y="4743449"/>
          <a:ext cx="118278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100"/>
            <a:t>multiply by</a:t>
          </a:r>
          <a:r>
            <a:rPr lang="fr-CH" sz="1100" baseline="0"/>
            <a:t> 6</a:t>
          </a:r>
          <a:endParaRPr lang="fr-CH" sz="1100"/>
        </a:p>
      </xdr:txBody>
    </xdr:sp>
    <xdr:clientData/>
  </xdr:twoCellAnchor>
  <xdr:twoCellAnchor>
    <xdr:from>
      <xdr:col>4</xdr:col>
      <xdr:colOff>347383</xdr:colOff>
      <xdr:row>23</xdr:row>
      <xdr:rowOff>152399</xdr:rowOff>
    </xdr:from>
    <xdr:to>
      <xdr:col>8</xdr:col>
      <xdr:colOff>238125</xdr:colOff>
      <xdr:row>25</xdr:row>
      <xdr:rowOff>9524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59D002-C60D-44A1-A6C9-9DF36A909EEF}"/>
            </a:ext>
          </a:extLst>
        </xdr:cNvPr>
        <xdr:cNvSpPr txBox="1"/>
      </xdr:nvSpPr>
      <xdr:spPr>
        <a:xfrm>
          <a:off x="3538258" y="4724399"/>
          <a:ext cx="251964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100"/>
            <a:t>StudyVar / Total Variation</a:t>
          </a:r>
        </a:p>
      </xdr:txBody>
    </xdr:sp>
    <xdr:clientData/>
  </xdr:twoCellAnchor>
  <xdr:twoCellAnchor>
    <xdr:from>
      <xdr:col>4</xdr:col>
      <xdr:colOff>265019</xdr:colOff>
      <xdr:row>24</xdr:row>
      <xdr:rowOff>76200</xdr:rowOff>
    </xdr:from>
    <xdr:to>
      <xdr:col>4</xdr:col>
      <xdr:colOff>436469</xdr:colOff>
      <xdr:row>25</xdr:row>
      <xdr:rowOff>103095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EC1009-BAE6-423C-A1DD-C1B5D84B69BD}"/>
            </a:ext>
          </a:extLst>
        </xdr:cNvPr>
        <xdr:cNvSpPr/>
      </xdr:nvSpPr>
      <xdr:spPr>
        <a:xfrm>
          <a:off x="3455894" y="4838700"/>
          <a:ext cx="171450" cy="217395"/>
        </a:xfrm>
        <a:prstGeom prst="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1</xdr:col>
      <xdr:colOff>417447</xdr:colOff>
      <xdr:row>10</xdr:row>
      <xdr:rowOff>93204</xdr:rowOff>
    </xdr:from>
    <xdr:to>
      <xdr:col>1</xdr:col>
      <xdr:colOff>762002</xdr:colOff>
      <xdr:row>25</xdr:row>
      <xdr:rowOff>159357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B5165B70-816C-4A41-B04D-2E91778CA0A3}"/>
            </a:ext>
          </a:extLst>
        </xdr:cNvPr>
        <xdr:cNvSpPr/>
      </xdr:nvSpPr>
      <xdr:spPr>
        <a:xfrm rot="5400000" flipV="1">
          <a:off x="213748" y="3478253"/>
          <a:ext cx="2923653" cy="344555"/>
        </a:xfrm>
        <a:prstGeom prst="curvedDownArrow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857250</xdr:colOff>
      <xdr:row>18</xdr:row>
      <xdr:rowOff>161925</xdr:rowOff>
    </xdr:from>
    <xdr:to>
      <xdr:col>1</xdr:col>
      <xdr:colOff>600075</xdr:colOff>
      <xdr:row>21</xdr:row>
      <xdr:rowOff>123825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E738F83-CBB5-4FE8-92B2-26B59D97F178}"/>
            </a:ext>
          </a:extLst>
        </xdr:cNvPr>
        <xdr:cNvSpPr txBox="1"/>
      </xdr:nvSpPr>
      <xdr:spPr>
        <a:xfrm>
          <a:off x="857250" y="3781425"/>
          <a:ext cx="8286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100"/>
            <a:t>square root</a:t>
          </a:r>
        </a:p>
      </xdr:txBody>
    </xdr:sp>
    <xdr:clientData/>
  </xdr:twoCellAnchor>
  <xdr:twoCellAnchor>
    <xdr:from>
      <xdr:col>1</xdr:col>
      <xdr:colOff>753596</xdr:colOff>
      <xdr:row>8</xdr:row>
      <xdr:rowOff>0</xdr:rowOff>
    </xdr:from>
    <xdr:to>
      <xdr:col>3</xdr:col>
      <xdr:colOff>374837</xdr:colOff>
      <xdr:row>10</xdr:row>
      <xdr:rowOff>80682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D871A2D-568F-4151-BCFE-2C021F9BCA49}"/>
            </a:ext>
          </a:extLst>
        </xdr:cNvPr>
        <xdr:cNvSpPr txBox="1"/>
      </xdr:nvSpPr>
      <xdr:spPr>
        <a:xfrm>
          <a:off x="1839446" y="1714500"/>
          <a:ext cx="1059516" cy="461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fr-CH" sz="1100">
              <a:solidFill>
                <a:schemeClr val="dk1"/>
              </a:solidFill>
              <a:latin typeface="+mn-lt"/>
              <a:ea typeface="+mn-ea"/>
              <a:cs typeface="+mn-cs"/>
            </a:rPr>
            <a:t>VarComp / Total Variation</a:t>
          </a:r>
        </a:p>
      </xdr:txBody>
    </xdr:sp>
    <xdr:clientData/>
  </xdr:twoCellAnchor>
  <xdr:twoCellAnchor>
    <xdr:from>
      <xdr:col>3</xdr:col>
      <xdr:colOff>219075</xdr:colOff>
      <xdr:row>8</xdr:row>
      <xdr:rowOff>152400</xdr:rowOff>
    </xdr:from>
    <xdr:to>
      <xdr:col>3</xdr:col>
      <xdr:colOff>419100</xdr:colOff>
      <xdr:row>10</xdr:row>
      <xdr:rowOff>38100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C8AECC25-D39D-4807-963D-A0F325C166FD}"/>
            </a:ext>
          </a:extLst>
        </xdr:cNvPr>
        <xdr:cNvSpPr/>
      </xdr:nvSpPr>
      <xdr:spPr>
        <a:xfrm flipH="1">
          <a:off x="2743200" y="1866900"/>
          <a:ext cx="200025" cy="266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CH" sz="1100"/>
        </a:p>
      </xdr:txBody>
    </xdr:sp>
    <xdr:clientData/>
  </xdr:twoCellAnchor>
  <xdr:twoCellAnchor>
    <xdr:from>
      <xdr:col>3</xdr:col>
      <xdr:colOff>19050</xdr:colOff>
      <xdr:row>6</xdr:row>
      <xdr:rowOff>12327</xdr:rowOff>
    </xdr:from>
    <xdr:to>
      <xdr:col>4</xdr:col>
      <xdr:colOff>377639</xdr:colOff>
      <xdr:row>12</xdr:row>
      <xdr:rowOff>101974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1A4DA94-505E-4D9C-8CC7-7D8F88939D6E}"/>
            </a:ext>
          </a:extLst>
        </xdr:cNvPr>
        <xdr:cNvCxnSpPr/>
      </xdr:nvCxnSpPr>
      <xdr:spPr>
        <a:xfrm flipH="1">
          <a:off x="2543175" y="1326777"/>
          <a:ext cx="1025339" cy="12516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521633</xdr:colOff>
      <xdr:row>8</xdr:row>
      <xdr:rowOff>52107</xdr:rowOff>
    </xdr:from>
    <xdr:to>
      <xdr:col>15</xdr:col>
      <xdr:colOff>539563</xdr:colOff>
      <xdr:row>9</xdr:row>
      <xdr:rowOff>132229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B6D1535-747F-48D1-B067-65195C1FE07A}"/>
            </a:ext>
          </a:extLst>
        </xdr:cNvPr>
        <xdr:cNvSpPr txBox="1"/>
      </xdr:nvSpPr>
      <xdr:spPr>
        <a:xfrm>
          <a:off x="3045758" y="1766607"/>
          <a:ext cx="7723655" cy="270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H" sz="1100"/>
            <a:t>(Repeteability can be measured directly from the Anova table from the residual mean squares.)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minitab.com/en-us/minitab/18/help-and-how-to/quality-and-process-improvement/measurement-system-analysis/how-to/gage-study/crossed-gage-r-r-study/interpret-the-results/key-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ED87-3050-4402-8EFB-918E1C181433}">
  <sheetPr>
    <pageSetUpPr fitToPage="1"/>
  </sheetPr>
  <dimension ref="A1:Y42"/>
  <sheetViews>
    <sheetView showGridLines="0" tabSelected="1" zoomScale="115" zoomScaleNormal="115" workbookViewId="0">
      <selection activeCell="H13" sqref="H13"/>
    </sheetView>
  </sheetViews>
  <sheetFormatPr defaultRowHeight="15" x14ac:dyDescent="0.25"/>
  <cols>
    <col min="1" max="1" width="16.28515625" customWidth="1"/>
    <col min="2" max="2" width="12.140625" customWidth="1"/>
    <col min="3" max="3" width="9.42578125" customWidth="1"/>
    <col min="4" max="4" width="10.5703125" bestFit="1" customWidth="1"/>
    <col min="5" max="5" width="9.85546875" customWidth="1"/>
    <col min="6" max="6" width="11.5703125" customWidth="1"/>
    <col min="7" max="7" width="9.85546875" customWidth="1"/>
    <col min="8" max="8" width="8.140625" bestFit="1" customWidth="1"/>
    <col min="9" max="9" width="11.28515625" bestFit="1" customWidth="1"/>
  </cols>
  <sheetData>
    <row r="1" spans="1:18" ht="28.5" x14ac:dyDescent="0.45">
      <c r="I1" s="32" t="s">
        <v>0</v>
      </c>
      <c r="J1" s="31"/>
      <c r="K1" s="30" t="s">
        <v>63</v>
      </c>
      <c r="R1" s="33" t="s">
        <v>68</v>
      </c>
    </row>
    <row r="2" spans="1:18" x14ac:dyDescent="0.25">
      <c r="A2" s="6" t="s">
        <v>1</v>
      </c>
      <c r="B2" s="22" t="s">
        <v>55</v>
      </c>
      <c r="C2" s="25" t="s">
        <v>2</v>
      </c>
      <c r="D2" s="9" t="s">
        <v>3</v>
      </c>
      <c r="E2" s="9" t="s">
        <v>4</v>
      </c>
      <c r="F2" s="9" t="s">
        <v>5</v>
      </c>
      <c r="G2" s="9" t="s">
        <v>6</v>
      </c>
    </row>
    <row r="3" spans="1:18" x14ac:dyDescent="0.25">
      <c r="A3" t="s">
        <v>7</v>
      </c>
      <c r="B3" s="23">
        <v>5</v>
      </c>
      <c r="C3" s="23">
        <v>4</v>
      </c>
      <c r="D3" s="19">
        <v>170707</v>
      </c>
      <c r="E3" s="7">
        <v>42677</v>
      </c>
      <c r="F3" s="7">
        <v>34.180999999999997</v>
      </c>
      <c r="G3" s="20">
        <v>9.0599999999999997E-9</v>
      </c>
      <c r="H3" t="s">
        <v>69</v>
      </c>
    </row>
    <row r="4" spans="1:18" x14ac:dyDescent="0.25">
      <c r="A4" t="s">
        <v>53</v>
      </c>
      <c r="B4" s="23">
        <v>3</v>
      </c>
      <c r="C4" s="23">
        <v>2</v>
      </c>
      <c r="D4" s="19">
        <v>1313</v>
      </c>
      <c r="E4" s="7">
        <v>657</v>
      </c>
      <c r="F4" s="7">
        <v>4.68</v>
      </c>
      <c r="G4" s="14">
        <v>4.5100000000000001E-2</v>
      </c>
      <c r="H4" t="s">
        <v>70</v>
      </c>
    </row>
    <row r="5" spans="1:18" x14ac:dyDescent="0.25">
      <c r="A5" t="s">
        <v>52</v>
      </c>
      <c r="B5" s="23"/>
      <c r="C5" s="23">
        <v>8</v>
      </c>
      <c r="D5" s="19">
        <v>1122</v>
      </c>
      <c r="E5" s="7">
        <v>140</v>
      </c>
      <c r="F5" s="7">
        <v>0.89200000000000002</v>
      </c>
      <c r="G5" s="14">
        <v>0.52370000000000005</v>
      </c>
      <c r="H5" s="1" t="s">
        <v>71</v>
      </c>
    </row>
    <row r="6" spans="1:18" x14ac:dyDescent="0.25">
      <c r="A6" t="s">
        <v>8</v>
      </c>
      <c r="B6" s="23"/>
      <c r="C6" s="23">
        <v>210</v>
      </c>
      <c r="D6" s="19">
        <v>33016</v>
      </c>
      <c r="E6" s="7">
        <v>157</v>
      </c>
      <c r="F6" s="7" t="s">
        <v>9</v>
      </c>
      <c r="G6" s="7" t="s">
        <v>10</v>
      </c>
      <c r="H6" t="s">
        <v>11</v>
      </c>
    </row>
    <row r="7" spans="1:18" ht="15.75" thickBot="1" x14ac:dyDescent="0.3">
      <c r="A7" t="s">
        <v>12</v>
      </c>
      <c r="B7" s="23"/>
      <c r="C7" s="26">
        <f>SUM(C3:C6)</f>
        <v>224</v>
      </c>
      <c r="D7" s="7">
        <f>SUM(D3:D6)</f>
        <v>206158</v>
      </c>
      <c r="E7" s="7" t="s">
        <v>9</v>
      </c>
      <c r="F7" s="7" t="s">
        <v>9</v>
      </c>
      <c r="G7" s="7" t="s">
        <v>9</v>
      </c>
    </row>
    <row r="8" spans="1:18" ht="15.75" thickBot="1" x14ac:dyDescent="0.3">
      <c r="B8" s="21">
        <v>15</v>
      </c>
      <c r="C8" s="24" t="s">
        <v>56</v>
      </c>
    </row>
    <row r="11" spans="1:18" x14ac:dyDescent="0.25">
      <c r="A11" s="4" t="s">
        <v>13</v>
      </c>
      <c r="B11" s="4"/>
      <c r="C11" s="10" t="s">
        <v>14</v>
      </c>
      <c r="D11" s="10" t="s">
        <v>15</v>
      </c>
      <c r="E11" s="2" t="s">
        <v>16</v>
      </c>
      <c r="F11" t="s">
        <v>17</v>
      </c>
    </row>
    <row r="12" spans="1:18" x14ac:dyDescent="0.25">
      <c r="A12" s="15" t="s">
        <v>18</v>
      </c>
      <c r="B12" s="15"/>
      <c r="C12" s="7">
        <f>C13+C14</f>
        <v>163.89333333333335</v>
      </c>
      <c r="D12" s="8">
        <f>C12/C18*100</f>
        <v>14.776347265798742</v>
      </c>
      <c r="E12" s="3">
        <f t="shared" ref="E12:E18" si="0">C12/$C$18</f>
        <v>0.14776347265798742</v>
      </c>
      <c r="F12" t="s">
        <v>19</v>
      </c>
    </row>
    <row r="13" spans="1:18" x14ac:dyDescent="0.25">
      <c r="A13" s="15" t="s">
        <v>20</v>
      </c>
      <c r="B13" s="15"/>
      <c r="C13" s="7">
        <f>E6</f>
        <v>157</v>
      </c>
      <c r="D13" s="8">
        <f>C13/C18*100</f>
        <v>14.154855927007826</v>
      </c>
      <c r="E13" s="3">
        <f t="shared" si="0"/>
        <v>0.14154855927007826</v>
      </c>
      <c r="F13" t="s">
        <v>21</v>
      </c>
    </row>
    <row r="14" spans="1:18" x14ac:dyDescent="0.25">
      <c r="A14" s="15" t="s">
        <v>22</v>
      </c>
      <c r="B14" s="15"/>
      <c r="C14" s="7">
        <f>C16+C15</f>
        <v>6.8933333333333335</v>
      </c>
      <c r="D14" s="8">
        <f>C14/C18*100</f>
        <v>0.62149133879091678</v>
      </c>
      <c r="E14" s="3">
        <f t="shared" si="0"/>
        <v>6.2149133879091682E-3</v>
      </c>
      <c r="F14" t="s">
        <v>23</v>
      </c>
    </row>
    <row r="15" spans="1:18" x14ac:dyDescent="0.25">
      <c r="A15" s="16" t="s">
        <v>51</v>
      </c>
      <c r="B15" s="16"/>
      <c r="C15" s="7">
        <f>IF((E4-E5)/(B3*B8)&gt;=0,(E4-E5)/(B3*B8),0)</f>
        <v>6.8933333333333335</v>
      </c>
      <c r="D15" s="8">
        <f>C15/C18*100</f>
        <v>0.62149133879091678</v>
      </c>
      <c r="E15" s="3">
        <f t="shared" si="0"/>
        <v>6.2149133879091682E-3</v>
      </c>
      <c r="F15" s="1" t="s">
        <v>64</v>
      </c>
    </row>
    <row r="16" spans="1:18" x14ac:dyDescent="0.25">
      <c r="A16" s="17" t="s">
        <v>52</v>
      </c>
      <c r="B16" s="17"/>
      <c r="C16" s="7">
        <f>IF((E5-E6)/B8&gt;=0,(E5-E6)/B8,0)</f>
        <v>0</v>
      </c>
      <c r="D16" s="8">
        <f>C16/C18*100</f>
        <v>0</v>
      </c>
      <c r="E16" s="3">
        <f t="shared" si="0"/>
        <v>0</v>
      </c>
      <c r="F16" s="1" t="s">
        <v>65</v>
      </c>
    </row>
    <row r="17" spans="1:25" x14ac:dyDescent="0.25">
      <c r="A17" s="18" t="s">
        <v>24</v>
      </c>
      <c r="B17" s="18"/>
      <c r="C17" s="7">
        <f>(E3-E5)/(B4*B8)</f>
        <v>945.26666666666665</v>
      </c>
      <c r="D17" s="8">
        <f>C17/C18*100</f>
        <v>85.223652734201252</v>
      </c>
      <c r="E17" s="3">
        <f t="shared" si="0"/>
        <v>0.8522365273420125</v>
      </c>
      <c r="F17" s="1" t="s">
        <v>25</v>
      </c>
    </row>
    <row r="18" spans="1:25" x14ac:dyDescent="0.25">
      <c r="A18" s="4" t="s">
        <v>26</v>
      </c>
      <c r="B18" s="4"/>
      <c r="C18" s="7">
        <f>C12+C17</f>
        <v>1109.1600000000001</v>
      </c>
      <c r="D18" s="7">
        <f>D12+D17</f>
        <v>100</v>
      </c>
      <c r="E18" s="3">
        <f t="shared" si="0"/>
        <v>1</v>
      </c>
      <c r="G18" t="s">
        <v>27</v>
      </c>
    </row>
    <row r="19" spans="1:25" x14ac:dyDescent="0.25">
      <c r="F19" s="1" t="s">
        <v>28</v>
      </c>
    </row>
    <row r="20" spans="1:25" x14ac:dyDescent="0.25">
      <c r="C20" s="4" t="s">
        <v>66</v>
      </c>
      <c r="S20" s="34"/>
      <c r="T20" s="34"/>
      <c r="U20" s="34"/>
      <c r="V20" s="34"/>
      <c r="W20" s="34"/>
      <c r="X20" s="34"/>
      <c r="Y20" s="34"/>
    </row>
    <row r="21" spans="1:25" x14ac:dyDescent="0.25">
      <c r="C21" t="s">
        <v>29</v>
      </c>
      <c r="S21" s="34"/>
      <c r="T21" s="34"/>
      <c r="U21" s="34"/>
      <c r="V21" s="34"/>
      <c r="W21" s="34"/>
      <c r="X21" s="34"/>
      <c r="Y21" s="34"/>
    </row>
    <row r="22" spans="1:25" x14ac:dyDescent="0.25">
      <c r="C22" t="s">
        <v>30</v>
      </c>
      <c r="E22" t="s">
        <v>31</v>
      </c>
      <c r="S22" s="34"/>
      <c r="T22" s="34"/>
      <c r="U22" s="34"/>
      <c r="V22" s="34"/>
      <c r="W22" s="34"/>
      <c r="X22" s="34"/>
      <c r="Y22" s="34"/>
    </row>
    <row r="23" spans="1:25" x14ac:dyDescent="0.25">
      <c r="C23" t="s">
        <v>32</v>
      </c>
      <c r="E23" t="s">
        <v>33</v>
      </c>
      <c r="S23" s="34"/>
      <c r="T23" s="34"/>
      <c r="U23" s="34"/>
      <c r="V23" s="34"/>
      <c r="W23" s="34"/>
      <c r="X23" s="34"/>
      <c r="Y23" s="34"/>
    </row>
    <row r="24" spans="1:25" x14ac:dyDescent="0.25">
      <c r="C24" t="s">
        <v>34</v>
      </c>
      <c r="E24" t="s">
        <v>35</v>
      </c>
      <c r="S24" s="34"/>
      <c r="T24" s="34"/>
      <c r="U24" s="34"/>
      <c r="V24" s="34"/>
      <c r="W24" s="34"/>
      <c r="X24" s="34"/>
      <c r="Y24" s="34"/>
    </row>
    <row r="25" spans="1:25" x14ac:dyDescent="0.25">
      <c r="S25" s="34"/>
      <c r="T25" s="34"/>
      <c r="U25" s="34"/>
      <c r="V25" s="34"/>
      <c r="W25" s="34"/>
      <c r="X25" s="34"/>
      <c r="Y25" s="34"/>
    </row>
    <row r="26" spans="1:25" x14ac:dyDescent="0.25">
      <c r="A26" s="5" t="s">
        <v>36</v>
      </c>
      <c r="B26" s="5"/>
      <c r="C26" s="11" t="s">
        <v>37</v>
      </c>
      <c r="D26" s="11" t="s">
        <v>38</v>
      </c>
      <c r="E26" s="11" t="s">
        <v>39</v>
      </c>
      <c r="F26" s="11" t="s">
        <v>40</v>
      </c>
      <c r="G26" s="2"/>
      <c r="H26" s="29" t="s">
        <v>57</v>
      </c>
      <c r="I26" s="29"/>
      <c r="S26" s="34"/>
      <c r="T26" s="34"/>
      <c r="U26" s="34"/>
      <c r="V26" s="34"/>
      <c r="W26" s="34"/>
      <c r="X26" s="34"/>
      <c r="Y26" s="34"/>
    </row>
    <row r="27" spans="1:25" x14ac:dyDescent="0.25">
      <c r="A27" s="15" t="s">
        <v>18</v>
      </c>
      <c r="B27" s="15"/>
      <c r="C27" s="7">
        <f>SQRT(C12)</f>
        <v>12.802083163818823</v>
      </c>
      <c r="D27" s="7">
        <f>C27*6</f>
        <v>76.812498982912942</v>
      </c>
      <c r="E27" s="8">
        <f>D27/D33*100</f>
        <v>38.440014653741677</v>
      </c>
      <c r="F27" s="27">
        <f t="shared" ref="F27:F33" si="1">D27/$I$29</f>
        <v>0.15362499796582588</v>
      </c>
      <c r="G27" s="2"/>
      <c r="H27" s="28" t="s">
        <v>58</v>
      </c>
      <c r="I27" s="28">
        <v>18250</v>
      </c>
      <c r="J27" t="s">
        <v>61</v>
      </c>
      <c r="S27" s="34"/>
      <c r="T27" s="34"/>
      <c r="U27" s="34"/>
      <c r="V27" s="34"/>
      <c r="W27" s="34"/>
      <c r="X27" s="34"/>
      <c r="Y27" s="34"/>
    </row>
    <row r="28" spans="1:25" x14ac:dyDescent="0.25">
      <c r="A28" s="15" t="s">
        <v>20</v>
      </c>
      <c r="B28" s="15"/>
      <c r="C28" s="7">
        <f>SQRT(C13)</f>
        <v>12.529964086141668</v>
      </c>
      <c r="D28" s="7">
        <f t="shared" ref="D28:D33" si="2">C28*6</f>
        <v>75.179784516850006</v>
      </c>
      <c r="E28" s="8">
        <f>D28/D33*100</f>
        <v>37.622939713701037</v>
      </c>
      <c r="F28" s="27">
        <f t="shared" si="1"/>
        <v>0.15035956903370001</v>
      </c>
      <c r="G28" s="2"/>
      <c r="H28" s="28" t="s">
        <v>59</v>
      </c>
      <c r="I28" s="28">
        <v>17750</v>
      </c>
      <c r="J28" t="s">
        <v>62</v>
      </c>
      <c r="S28" s="34"/>
      <c r="T28" s="34"/>
      <c r="U28" s="34"/>
      <c r="V28" s="34"/>
      <c r="W28" s="34"/>
      <c r="X28" s="34"/>
      <c r="Y28" s="34"/>
    </row>
    <row r="29" spans="1:25" x14ac:dyDescent="0.25">
      <c r="A29" s="15" t="s">
        <v>22</v>
      </c>
      <c r="B29" s="15"/>
      <c r="C29" s="7">
        <f t="shared" ref="C29:C31" si="3">SQRT(C14)</f>
        <v>2.6255158223353621</v>
      </c>
      <c r="D29" s="7">
        <f t="shared" si="2"/>
        <v>15.753094934012172</v>
      </c>
      <c r="E29" s="8">
        <f>D29/D33*100</f>
        <v>7.8834721968870838</v>
      </c>
      <c r="F29" s="27">
        <f t="shared" si="1"/>
        <v>3.1506189868024344E-2</v>
      </c>
      <c r="G29" s="2"/>
      <c r="H29" s="28" t="s">
        <v>60</v>
      </c>
      <c r="I29" s="28">
        <f>I27-I28</f>
        <v>500</v>
      </c>
      <c r="S29" s="34"/>
      <c r="T29" s="34"/>
      <c r="U29" s="34"/>
      <c r="V29" s="34"/>
      <c r="W29" s="34"/>
      <c r="X29" s="34"/>
      <c r="Y29" s="34"/>
    </row>
    <row r="30" spans="1:25" x14ac:dyDescent="0.25">
      <c r="A30" s="16" t="s">
        <v>53</v>
      </c>
      <c r="B30" s="16"/>
      <c r="C30" s="7">
        <f t="shared" si="3"/>
        <v>2.6255158223353621</v>
      </c>
      <c r="D30" s="7">
        <f t="shared" si="2"/>
        <v>15.753094934012172</v>
      </c>
      <c r="E30" s="8">
        <f>D30/D33*100</f>
        <v>7.8834721968870838</v>
      </c>
      <c r="F30" s="27">
        <f t="shared" si="1"/>
        <v>3.1506189868024344E-2</v>
      </c>
      <c r="G30" s="2"/>
      <c r="H30" t="s">
        <v>41</v>
      </c>
      <c r="I30" s="3"/>
      <c r="S30" s="34"/>
      <c r="T30" s="34"/>
      <c r="U30" s="34"/>
      <c r="V30" s="34"/>
      <c r="W30" s="34"/>
      <c r="X30" s="34"/>
      <c r="Y30" s="34"/>
    </row>
    <row r="31" spans="1:25" x14ac:dyDescent="0.25">
      <c r="A31" s="17" t="s">
        <v>54</v>
      </c>
      <c r="B31" s="17"/>
      <c r="C31" s="7">
        <f t="shared" si="3"/>
        <v>0</v>
      </c>
      <c r="D31" s="7">
        <f t="shared" si="2"/>
        <v>0</v>
      </c>
      <c r="E31" s="8">
        <f>D31/D33*100</f>
        <v>0</v>
      </c>
      <c r="F31" s="27">
        <f t="shared" si="1"/>
        <v>0</v>
      </c>
      <c r="G31" s="2"/>
      <c r="H31" t="s">
        <v>42</v>
      </c>
      <c r="I31" s="3"/>
      <c r="S31" s="34"/>
      <c r="T31" s="34"/>
      <c r="U31" s="34"/>
      <c r="V31" s="34"/>
      <c r="W31" s="34"/>
      <c r="X31" s="34"/>
      <c r="Y31" s="34"/>
    </row>
    <row r="32" spans="1:25" x14ac:dyDescent="0.25">
      <c r="A32" t="s">
        <v>24</v>
      </c>
      <c r="C32" s="7">
        <f>SQRT(C17)</f>
        <v>30.745189325594772</v>
      </c>
      <c r="D32" s="7">
        <f t="shared" si="2"/>
        <v>184.47113595356865</v>
      </c>
      <c r="E32" s="8">
        <f>D32/D33*100</f>
        <v>92.31665761616442</v>
      </c>
      <c r="F32" s="27">
        <f t="shared" si="1"/>
        <v>0.3689422719071373</v>
      </c>
      <c r="G32" s="2"/>
      <c r="H32" s="2"/>
      <c r="I32" s="3"/>
      <c r="S32" s="34"/>
      <c r="T32" s="34"/>
      <c r="U32" s="34"/>
      <c r="V32" s="34"/>
      <c r="W32" s="34"/>
      <c r="X32" s="34"/>
      <c r="Y32" s="34"/>
    </row>
    <row r="33" spans="1:25" x14ac:dyDescent="0.25">
      <c r="A33" t="s">
        <v>26</v>
      </c>
      <c r="C33" s="7">
        <f>SQRT(C18)</f>
        <v>33.304053807307</v>
      </c>
      <c r="D33" s="7">
        <f t="shared" si="2"/>
        <v>199.824322843842</v>
      </c>
      <c r="E33" s="7">
        <v>100</v>
      </c>
      <c r="F33" s="27">
        <f t="shared" si="1"/>
        <v>0.39964864568768399</v>
      </c>
      <c r="G33" s="2"/>
      <c r="H33" s="2"/>
      <c r="I33" s="3"/>
      <c r="S33" s="34"/>
      <c r="T33" s="34"/>
      <c r="U33" s="34"/>
      <c r="V33" s="34"/>
      <c r="W33" s="34"/>
      <c r="X33" s="34"/>
      <c r="Y33" s="34"/>
    </row>
    <row r="34" spans="1:25" x14ac:dyDescent="0.25">
      <c r="C34" s="5" t="s">
        <v>67</v>
      </c>
    </row>
    <row r="35" spans="1:25" x14ac:dyDescent="0.25">
      <c r="C35" t="s">
        <v>43</v>
      </c>
    </row>
    <row r="36" spans="1:25" x14ac:dyDescent="0.25">
      <c r="C36" t="s">
        <v>44</v>
      </c>
    </row>
    <row r="37" spans="1:25" x14ac:dyDescent="0.25">
      <c r="C37" t="s">
        <v>45</v>
      </c>
      <c r="F37" t="s">
        <v>31</v>
      </c>
    </row>
    <row r="38" spans="1:25" x14ac:dyDescent="0.25">
      <c r="C38" t="s">
        <v>46</v>
      </c>
      <c r="F38" t="s">
        <v>33</v>
      </c>
    </row>
    <row r="39" spans="1:25" x14ac:dyDescent="0.25">
      <c r="C39" t="s">
        <v>47</v>
      </c>
      <c r="F39" t="s">
        <v>35</v>
      </c>
    </row>
    <row r="40" spans="1:25" x14ac:dyDescent="0.25">
      <c r="C40" t="s">
        <v>48</v>
      </c>
    </row>
    <row r="41" spans="1:25" x14ac:dyDescent="0.25">
      <c r="C41" s="12" t="s">
        <v>49</v>
      </c>
    </row>
    <row r="42" spans="1:25" x14ac:dyDescent="0.25">
      <c r="C42" s="13" t="s">
        <v>50</v>
      </c>
    </row>
  </sheetData>
  <hyperlinks>
    <hyperlink ref="C41" r:id="rId1" xr:uid="{42CE74A9-112D-4995-AFF6-E158A441879B}"/>
  </hyperlinks>
  <printOptions horizontalCentered="1" verticalCentered="1"/>
  <pageMargins left="0.25" right="0.25" top="0.75" bottom="0.75" header="0.3" footer="0.3"/>
  <pageSetup paperSize="9" scale="65" orientation="landscape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259B777497D4C863E25F9DECEA81D" ma:contentTypeVersion="9" ma:contentTypeDescription="Create a new document." ma:contentTypeScope="" ma:versionID="cc280d171050e42dfa0387b5e7b27ec6">
  <xsd:schema xmlns:xsd="http://www.w3.org/2001/XMLSchema" xmlns:xs="http://www.w3.org/2001/XMLSchema" xmlns:p="http://schemas.microsoft.com/office/2006/metadata/properties" xmlns:ns2="0f7bebbc-ca91-4c0e-a6c2-edaaf5ee144c" xmlns:ns3="814fa567-0ac4-44c3-969f-684a20ed3033" targetNamespace="http://schemas.microsoft.com/office/2006/metadata/properties" ma:root="true" ma:fieldsID="1d5b7213895b8cc719839969529d2d2a" ns2:_="" ns3:_="">
    <xsd:import namespace="0f7bebbc-ca91-4c0e-a6c2-edaaf5ee144c"/>
    <xsd:import namespace="814fa567-0ac4-44c3-969f-684a20ed30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bebbc-ca91-4c0e-a6c2-edaaf5ee14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fa567-0ac4-44c3-969f-684a20ed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14D062-9F15-4187-A9D4-9C6B90EC10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05E0E3-0BB0-466C-BCBA-13E0E04EABBB}">
  <ds:schemaRefs>
    <ds:schemaRef ds:uri="0f7bebbc-ca91-4c0e-a6c2-edaaf5ee144c"/>
    <ds:schemaRef ds:uri="http://schemas.microsoft.com/office/2006/documentManagement/types"/>
    <ds:schemaRef ds:uri="http://purl.org/dc/terms/"/>
    <ds:schemaRef ds:uri="http://schemas.microsoft.com/office/infopath/2007/PartnerControls"/>
    <ds:schemaRef ds:uri="814fa567-0ac4-44c3-969f-684a20ed303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5F709A8-3EB6-4358-A08D-1301E1E20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7bebbc-ca91-4c0e-a6c2-edaaf5ee144c"/>
    <ds:schemaRef ds:uri="814fa567-0ac4-44c3-969f-684a20ed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r&amp;R_1factor</vt:lpstr>
      <vt:lpstr>'r&amp;R_1factor'!Print_Area</vt:lpstr>
    </vt:vector>
  </TitlesOfParts>
  <Manager/>
  <Company>Nestle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Ramalho,João,Orbe,NSTC – Nescafé Dolce Gusto</dc:creator>
  <cp:keywords/>
  <dc:description/>
  <cp:lastModifiedBy>Ramalho,João,Orbe,NSTC – Nescafé Dolce Gusto</cp:lastModifiedBy>
  <cp:revision/>
  <cp:lastPrinted>2021-01-21T19:52:50Z</cp:lastPrinted>
  <dcterms:created xsi:type="dcterms:W3CDTF">2020-01-14T12:35:21Z</dcterms:created>
  <dcterms:modified xsi:type="dcterms:W3CDTF">2021-01-25T13:05:42Z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iteId">
    <vt:lpwstr>12a3af23-a769-4654-847f-958f3d479f4a</vt:lpwstr>
  </property>
  <property fmtid="{D5CDD505-2E9C-101B-9397-08002B2CF9AE}" pid="4" name="MSIP_Label_1ada0a2f-b917-4d51-b0d0-d418a10c8b23_SetDate">
    <vt:lpwstr>2020-01-14T12:39:37.1065046Z</vt:lpwstr>
  </property>
  <property fmtid="{D5CDD505-2E9C-101B-9397-08002B2CF9AE}" pid="5" name="MSIP_Label_1ada0a2f-b917-4d51-b0d0-d418a10c8b23_Name">
    <vt:lpwstr>General Use</vt:lpwstr>
  </property>
  <property fmtid="{D5CDD505-2E9C-101B-9397-08002B2CF9AE}" pid="6" name="MSIP_Label_1ada0a2f-b917-4d51-b0d0-d418a10c8b23_ActionId">
    <vt:lpwstr>17a0601b-0d1b-4881-b9f3-445a7686b977</vt:lpwstr>
  </property>
  <property fmtid="{D5CDD505-2E9C-101B-9397-08002B2CF9AE}" pid="7" name="MSIP_Label_1ada0a2f-b917-4d51-b0d0-d418a10c8b23_Extended_MSFT_Method">
    <vt:lpwstr>Automatic</vt:lpwstr>
  </property>
  <property fmtid="{D5CDD505-2E9C-101B-9397-08002B2CF9AE}" pid="8" name="Sensitivity">
    <vt:lpwstr>General Use</vt:lpwstr>
  </property>
  <property fmtid="{D5CDD505-2E9C-101B-9397-08002B2CF9AE}" pid="9" name="ContentTypeId">
    <vt:lpwstr>0x010100D4B259B777497D4C863E25F9DECEA81D</vt:lpwstr>
  </property>
</Properties>
</file>