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josh_worwood_cranfield_ac_uk/Documents/"/>
    </mc:Choice>
  </mc:AlternateContent>
  <xr:revisionPtr revIDLastSave="0" documentId="8_{51DFF3A8-9867-4E5E-9619-39F691EBA362}" xr6:coauthVersionLast="47" xr6:coauthVersionMax="47" xr10:uidLastSave="{00000000-0000-0000-0000-000000000000}"/>
  <bookViews>
    <workbookView xWindow="-30828" yWindow="-4416" windowWidth="30936" windowHeight="16776" xr2:uid="{39156B9A-1656-4273-9D2F-7BDBB7FCADA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C55" i="1" s="1"/>
  <c r="E56" i="1"/>
  <c r="C56" i="1" s="1"/>
  <c r="E57" i="1"/>
  <c r="C57" i="1" s="1"/>
  <c r="E50" i="1"/>
  <c r="C50" i="1" s="1"/>
  <c r="E51" i="1"/>
  <c r="C51" i="1" s="1"/>
  <c r="E52" i="1"/>
  <c r="C52" i="1" s="1"/>
  <c r="C45" i="1"/>
  <c r="C46" i="1"/>
  <c r="C47" i="1"/>
  <c r="D45" i="1"/>
  <c r="D46" i="1"/>
  <c r="D47" i="1"/>
  <c r="C41" i="1"/>
  <c r="C42" i="1"/>
  <c r="D41" i="1"/>
  <c r="D42" i="1"/>
  <c r="C37" i="1"/>
  <c r="C38" i="1"/>
  <c r="D37" i="1"/>
  <c r="D38" i="1"/>
  <c r="C33" i="1"/>
  <c r="C34" i="1"/>
  <c r="D33" i="1"/>
  <c r="D34" i="1"/>
  <c r="D35" i="1"/>
  <c r="D32" i="1"/>
  <c r="C32" i="1"/>
  <c r="E48" i="1"/>
  <c r="D48" i="1" s="1"/>
  <c r="E44" i="1"/>
  <c r="D44" i="1" s="1"/>
  <c r="E43" i="1"/>
  <c r="D43" i="1" s="1"/>
  <c r="E40" i="1"/>
  <c r="D40" i="1" s="1"/>
  <c r="E39" i="1"/>
  <c r="C39" i="1" s="1"/>
  <c r="E36" i="1"/>
  <c r="C36" i="1" s="1"/>
  <c r="C35" i="1"/>
  <c r="D57" i="1" l="1"/>
  <c r="D56" i="1"/>
  <c r="D55" i="1"/>
  <c r="D52" i="1"/>
  <c r="D51" i="1"/>
  <c r="D50" i="1"/>
  <c r="D39" i="1"/>
  <c r="C43" i="1"/>
  <c r="C40" i="1"/>
  <c r="E49" i="1"/>
  <c r="E53" i="1"/>
  <c r="E54" i="1"/>
  <c r="E58" i="1"/>
  <c r="C44" i="1"/>
  <c r="C48" i="1"/>
  <c r="D36" i="1"/>
  <c r="D58" i="1" l="1"/>
  <c r="C58" i="1"/>
  <c r="D54" i="1"/>
  <c r="C54" i="1"/>
  <c r="D53" i="1"/>
  <c r="C53" i="1"/>
  <c r="D49" i="1"/>
  <c r="C49" i="1"/>
</calcChain>
</file>

<file path=xl/sharedStrings.xml><?xml version="1.0" encoding="utf-8"?>
<sst xmlns="http://schemas.openxmlformats.org/spreadsheetml/2006/main" count="487" uniqueCount="111">
  <si>
    <t>Manufacturer</t>
  </si>
  <si>
    <t>Panel Name</t>
  </si>
  <si>
    <t>Power (W)</t>
  </si>
  <si>
    <t>Mass (g)</t>
  </si>
  <si>
    <t>Surface Area (cm^2)</t>
  </si>
  <si>
    <t>Stowed Height (mm)</t>
  </si>
  <si>
    <t>Cell Type</t>
  </si>
  <si>
    <t>Min Temperature (degC)</t>
  </si>
  <si>
    <t>Max Temperature (degC)</t>
  </si>
  <si>
    <t>Lifetime (yrs)</t>
  </si>
  <si>
    <t>Number of Deployable Panels</t>
  </si>
  <si>
    <t>Telemetry</t>
  </si>
  <si>
    <t>Comments</t>
  </si>
  <si>
    <t>Link</t>
  </si>
  <si>
    <t>AAC Clyde Space</t>
  </si>
  <si>
    <t>PHOTON - SIDE</t>
  </si>
  <si>
    <t>XTJ - Prime</t>
  </si>
  <si>
    <t>-</t>
  </si>
  <si>
    <t>Temperature and Course Sun Sensors</t>
  </si>
  <si>
    <t>Non Deployable. 1U, 2U, 3U, and 6U available</t>
  </si>
  <si>
    <t>https://www.aac-clyde.space/wp-content/uploads/2021/11/AAC_DataSheet_Photon_original.pdf</t>
  </si>
  <si>
    <t>PHOTON - SD</t>
  </si>
  <si>
    <t>Single Deployable. 1U, 2U and 3U available</t>
  </si>
  <si>
    <t>PHOTON - DD</t>
  </si>
  <si>
    <t>Double Deployable. 3U available only</t>
  </si>
  <si>
    <t>PHOTON - TD</t>
  </si>
  <si>
    <t>Triple Deployable. 3U available only</t>
  </si>
  <si>
    <t>ISISpace</t>
  </si>
  <si>
    <t>1U ISISpace</t>
  </si>
  <si>
    <t>Non Deployable</t>
  </si>
  <si>
    <t>https://www.isispace.nl/product/isis-cubesat-solar-panels/</t>
  </si>
  <si>
    <t>2U ISISpace</t>
  </si>
  <si>
    <t>3U ISISpace</t>
  </si>
  <si>
    <t>6U ISISpace</t>
  </si>
  <si>
    <t>DHV technology</t>
  </si>
  <si>
    <t>1U DHV</t>
  </si>
  <si>
    <t>3G30C</t>
  </si>
  <si>
    <t>150*</t>
  </si>
  <si>
    <t>Temperature and Photodiode</t>
  </si>
  <si>
    <t>Non Deployable. Optional Magnetorquers</t>
  </si>
  <si>
    <t>https://dhvtechnology.com/products/solar-panels-cubesats/</t>
  </si>
  <si>
    <t>2U DHV</t>
  </si>
  <si>
    <t>3U DHV</t>
  </si>
  <si>
    <t>6U DHV</t>
  </si>
  <si>
    <t>EXA</t>
  </si>
  <si>
    <t>DMSA 1U 1Panel</t>
  </si>
  <si>
    <t>Temperature and Sun Sensors</t>
  </si>
  <si>
    <t>Deployable. Optional Magnetorquers, embedded antenna, radiation protection and antennas</t>
  </si>
  <si>
    <t>https://www.cubesat.market/_files/ugd/4249fe_b213e0df83174b89b644e79383f6f313.pdf</t>
  </si>
  <si>
    <t>DMSA 1U 2Panel</t>
  </si>
  <si>
    <t>DMSA 1U 3Panel</t>
  </si>
  <si>
    <t>DMSA 3U/A 1Panel</t>
  </si>
  <si>
    <t>https://satsearch.s3.eu-central-1.amazonaws.com/datasheets/satsearch_datasheet_ftbu9f_exa_dmsa-3u-a-deployable-multifunction-solar-array.pdf?X-Amz-Algorithm=AWS4-HMAC-SHA256&amp;X-Amz-Credential=AKIAJLB7IRZ54RAMS36Q%2F20250126%2Feu-central-1%2Fs3%2Faws4_request&amp;X-Amz-Date=20250126T170224Z&amp;X-Amz-Expires=86400&amp;X-Amz-Signature=04c52c6911ad54fd232afa31fbf1c69d60f289f156f33d3973d926b7c1663a21&amp;X-Amz-SignedHeaders=host</t>
  </si>
  <si>
    <t>DMSA 3U/A 2Panel</t>
  </si>
  <si>
    <t>DMSA 3U/A 3Panel</t>
  </si>
  <si>
    <t>2NDSpace</t>
  </si>
  <si>
    <t>CORE - 01Z</t>
  </si>
  <si>
    <t>Non-Deployable</t>
  </si>
  <si>
    <t>https://satsearch.s3.eu-central-1.amazonaws.com/datasheets/datasheet-2ndspace-core-16-16u8u-cubesat-solar-panel-w2t4o1.pdf?X-Amz-Algorithm=AWS4-HMAC-SHA256&amp;X-Amz-Credential=AKIAJLB7IRZ54RAMS36Q%2F20250126%2Feu-central-1%2Fs3%2Faws4_request&amp;X-Amz-Date=20250126T204044Z&amp;X-Amz-Expires=86400&amp;X-Amz-Signature=f655ded8e752a398a29fd32d0f48c7270065ee4de4d61a9a02843a9a0e500e05&amp;X-Amz-SignedHeaders=host</t>
  </si>
  <si>
    <t>CORE - 01</t>
  </si>
  <si>
    <t>CORE - 02</t>
  </si>
  <si>
    <t>CORE - 03</t>
  </si>
  <si>
    <t>CORE - 04</t>
  </si>
  <si>
    <t>CORE - 06Z</t>
  </si>
  <si>
    <t>CORE - 12</t>
  </si>
  <si>
    <t>CORE - 12Z</t>
  </si>
  <si>
    <t>CORE - 16</t>
  </si>
  <si>
    <t>Endurosat</t>
  </si>
  <si>
    <t>8U Endurosat</t>
  </si>
  <si>
    <t>https://www.endurosat.com/products/8u-solar-panel/</t>
  </si>
  <si>
    <t>6U D Endurosat</t>
  </si>
  <si>
    <t xml:space="preserve">Single Deployable </t>
  </si>
  <si>
    <t>https://www.endurosat.com/products/6u-deployable-solar-array/</t>
  </si>
  <si>
    <t>6U DD Endurosat</t>
  </si>
  <si>
    <t xml:space="preserve">Double Deployable </t>
  </si>
  <si>
    <t>https://www.endurosat.com/products/6u-double-deployable-solar-array/</t>
  </si>
  <si>
    <t>Sparkwing</t>
  </si>
  <si>
    <t>19c 44x70 1P</t>
  </si>
  <si>
    <t>3G30A</t>
  </si>
  <si>
    <t>https://www.airbusdefenceandspacenetherlands.nl/dsstuff/uploads/2019/11/SWdatasheet062020web.pdf</t>
  </si>
  <si>
    <t>19c 60x80 1P</t>
  </si>
  <si>
    <t>19c 75x96.5 1P</t>
  </si>
  <si>
    <t>19c 100x110 1P</t>
  </si>
  <si>
    <t>19c 44x70 2P</t>
  </si>
  <si>
    <t>Single-Deployable</t>
  </si>
  <si>
    <t>19c 60x80 2P</t>
  </si>
  <si>
    <t>19c 75x96.5 2P</t>
  </si>
  <si>
    <t>19c 100x110 2P</t>
  </si>
  <si>
    <t>19c 44x70 3P</t>
  </si>
  <si>
    <t>Double-Deployable</t>
  </si>
  <si>
    <t>19c 60x80 3P</t>
  </si>
  <si>
    <t>19c 75x96.5 3P</t>
  </si>
  <si>
    <t>19c 100x110 3P</t>
  </si>
  <si>
    <t>26c 60x57 1P</t>
  </si>
  <si>
    <t>26c 75x80 1P</t>
  </si>
  <si>
    <t>26c 91x96.5 1P</t>
  </si>
  <si>
    <t>26c 107x96.5 1P</t>
  </si>
  <si>
    <t>26c 123x110 1P</t>
  </si>
  <si>
    <t>26c 60x57 2P</t>
  </si>
  <si>
    <t>26c 75x80 2P</t>
  </si>
  <si>
    <t>26c 91x96.5 2P</t>
  </si>
  <si>
    <t>26c 107x96.5 2P</t>
  </si>
  <si>
    <t>26c 123x110 2P</t>
  </si>
  <si>
    <t>26c 60x57 3P</t>
  </si>
  <si>
    <t>26c 75x80 3P</t>
  </si>
  <si>
    <t>26c 91x96.5 3P</t>
  </si>
  <si>
    <t>26c 107x96.5 3P</t>
  </si>
  <si>
    <t>26c 123x110 3P</t>
  </si>
  <si>
    <t>Pumpkin Space Systems</t>
  </si>
  <si>
    <t>Dual Articulated Deployable Array</t>
  </si>
  <si>
    <t>https://www.pumpkinspace.com/store/p215/135W_Dual_Articulated_Deployable_Solar_Array.html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</si>
</sst>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/>
    <xf numFmtId="0" fontId="2" fillId="2" borderId="1" xfId="1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space.nl/product/isis-cubesat-solar-panels/" TargetMode="External"/><Relationship Id="rId13" Type="http://schemas.openxmlformats.org/officeDocument/2006/relationships/hyperlink" Target="https://www.airbusdefenceandspacenetherlands.nl/dsstuff/uploads/2019/11/SWdatasheet062020web.pdf" TargetMode="External"/><Relationship Id="rId18" Type="http://schemas.openxmlformats.org/officeDocument/2006/relationships/hyperlink" Target="https://www.pumpkinspace.com/store/p215/135W_Dual_Articulated_Deployable_Solar_Array.html" TargetMode="External"/><Relationship Id="rId3" Type="http://schemas.openxmlformats.org/officeDocument/2006/relationships/hyperlink" Target="https://www.aac-clyde.space/wp-content/uploads/2021/11/AAC_DataSheet_Photon_original.pdf" TargetMode="External"/><Relationship Id="rId7" Type="http://schemas.openxmlformats.org/officeDocument/2006/relationships/hyperlink" Target="https://www.isispace.nl/product/isis-cubesat-solar-panels/" TargetMode="External"/><Relationship Id="rId12" Type="http://schemas.openxmlformats.org/officeDocument/2006/relationships/hyperlink" Target="https://dhvtechnology.com/products/solar-panels-cubesats/" TargetMode="External"/><Relationship Id="rId17" Type="http://schemas.openxmlformats.org/officeDocument/2006/relationships/hyperlink" Target="https://satsearch.s3.eu-central-1.amazonaws.com/datasheets/satsearch_datasheet_ftbu9f_exa_dmsa-3u-a-deployable-multifunction-solar-array.pdf?X-Amz-Algorithm=AWS4-HMAC-SHA256&amp;X-Amz-Credential=AKIAJLB7IRZ54RAMS36Q%2F20250126%2Feu-central-1%2Fs3%2Faws4_request&amp;X-Amz-Date=20250126T170224Z&amp;X-Amz-Expires=86400&amp;X-Amz-Signature=04c52c6911ad54fd232afa31fbf1c69d60f289f156f33d3973d926b7c1663a21&amp;X-Amz-SignedHeaders=host" TargetMode="External"/><Relationship Id="rId2" Type="http://schemas.openxmlformats.org/officeDocument/2006/relationships/hyperlink" Target="https://www.aac-clyde.space/wp-content/uploads/2021/11/AAC_DataSheet_Photon_original.pdf" TargetMode="External"/><Relationship Id="rId16" Type="http://schemas.openxmlformats.org/officeDocument/2006/relationships/hyperlink" Target="https://satsearch.s3.eu-central-1.amazonaws.com/datasheets/satsearch_datasheet_ftbu9f_exa_dmsa-3u-a-deployable-multifunction-solar-array.pdf?X-Amz-Algorithm=AWS4-HMAC-SHA256&amp;X-Amz-Credential=AKIAJLB7IRZ54RAMS36Q%2F20250126%2Feu-central-1%2Fs3%2Faws4_request&amp;X-Amz-Date=20250126T170224Z&amp;X-Amz-Expires=86400&amp;X-Amz-Signature=04c52c6911ad54fd232afa31fbf1c69d60f289f156f33d3973d926b7c1663a21&amp;X-Amz-SignedHeaders=host" TargetMode="External"/><Relationship Id="rId1" Type="http://schemas.openxmlformats.org/officeDocument/2006/relationships/hyperlink" Target="https://www.aac-clyde.space/wp-content/uploads/2021/11/AAC_DataSheet_Photon_original.pdf" TargetMode="External"/><Relationship Id="rId6" Type="http://schemas.openxmlformats.org/officeDocument/2006/relationships/hyperlink" Target="https://www.isispace.nl/product/isis-cubesat-solar-panels/" TargetMode="External"/><Relationship Id="rId11" Type="http://schemas.openxmlformats.org/officeDocument/2006/relationships/hyperlink" Target="https://dhvtechnology.com/products/solar-panels-cubesats/" TargetMode="External"/><Relationship Id="rId5" Type="http://schemas.openxmlformats.org/officeDocument/2006/relationships/hyperlink" Target="https://www.isispace.nl/product/isis-cubesat-solar-panels/" TargetMode="External"/><Relationship Id="rId15" Type="http://schemas.openxmlformats.org/officeDocument/2006/relationships/hyperlink" Target="https://www.airbusdefenceandspacenetherlands.nl/dsstuff/uploads/2019/11/SWdatasheet062020web.pdf" TargetMode="External"/><Relationship Id="rId10" Type="http://schemas.openxmlformats.org/officeDocument/2006/relationships/hyperlink" Target="https://dhvtechnology.com/products/solar-panels-cubesats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ac-clyde.space/wp-content/uploads/2021/11/AAC_DataSheet_Photon_original.pdf" TargetMode="External"/><Relationship Id="rId9" Type="http://schemas.openxmlformats.org/officeDocument/2006/relationships/hyperlink" Target="https://dhvtechnology.com/products/solar-panels-cubesats/" TargetMode="External"/><Relationship Id="rId14" Type="http://schemas.openxmlformats.org/officeDocument/2006/relationships/hyperlink" Target="https://www.airbusdefenceandspacenetherlands.nl/dsstuff/uploads/2019/11/SWdatasheet062020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9F7A-16C1-498D-800A-4C86ADA3678E}">
  <dimension ref="A1:R63"/>
  <sheetViews>
    <sheetView tabSelected="1" zoomScale="70" zoomScaleNormal="70" workbookViewId="0">
      <pane ySplit="1" topLeftCell="A2" activePane="bottomLeft" state="frozen"/>
      <selection activeCell="I1" sqref="I1"/>
      <selection pane="bottomLeft" activeCell="I8" sqref="I8"/>
    </sheetView>
  </sheetViews>
  <sheetFormatPr defaultColWidth="8.6640625" defaultRowHeight="14.4" x14ac:dyDescent="0.3"/>
  <cols>
    <col min="1" max="1" width="17.109375" customWidth="1"/>
    <col min="2" max="2" width="17.44140625" customWidth="1"/>
    <col min="3" max="3" width="9.109375" customWidth="1"/>
    <col min="5" max="5" width="11" customWidth="1"/>
    <col min="6" max="6" width="11.5546875" customWidth="1"/>
    <col min="7" max="7" width="9.6640625" bestFit="1" customWidth="1"/>
    <col min="8" max="8" width="15.109375" bestFit="1" customWidth="1"/>
    <col min="9" max="9" width="15.44140625" bestFit="1" customWidth="1"/>
    <col min="10" max="10" width="7.88671875" bestFit="1" customWidth="1"/>
    <col min="11" max="11" width="16.44140625" bestFit="1" customWidth="1"/>
    <col min="12" max="12" width="31.44140625" bestFit="1" customWidth="1"/>
    <col min="13" max="13" width="40.21875" bestFit="1" customWidth="1"/>
    <col min="14" max="14" width="80.33203125" bestFit="1" customWidth="1"/>
  </cols>
  <sheetData>
    <row r="1" spans="1:18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8" x14ac:dyDescent="0.3">
      <c r="A2" s="2" t="s">
        <v>14</v>
      </c>
      <c r="B2" s="2" t="s">
        <v>15</v>
      </c>
      <c r="C2" s="2">
        <v>9</v>
      </c>
      <c r="D2" s="2">
        <v>135</v>
      </c>
      <c r="E2" s="2">
        <v>300</v>
      </c>
      <c r="F2" s="2">
        <v>3.5</v>
      </c>
      <c r="G2" s="2" t="s">
        <v>16</v>
      </c>
      <c r="H2" s="2">
        <v>-40</v>
      </c>
      <c r="I2" s="2">
        <v>80</v>
      </c>
      <c r="J2" s="2" t="s">
        <v>17</v>
      </c>
      <c r="K2" s="2">
        <v>0</v>
      </c>
      <c r="L2" s="2" t="s">
        <v>18</v>
      </c>
      <c r="M2" s="2" t="s">
        <v>19</v>
      </c>
      <c r="N2" s="3" t="s">
        <v>20</v>
      </c>
    </row>
    <row r="3" spans="1:18" x14ac:dyDescent="0.3">
      <c r="A3" s="2" t="s">
        <v>14</v>
      </c>
      <c r="B3" s="2" t="s">
        <v>21</v>
      </c>
      <c r="C3" s="2">
        <v>18</v>
      </c>
      <c r="D3" s="2">
        <v>310</v>
      </c>
      <c r="E3" s="2">
        <v>600</v>
      </c>
      <c r="F3" s="2">
        <v>7</v>
      </c>
      <c r="G3" s="2" t="s">
        <v>16</v>
      </c>
      <c r="H3" s="2">
        <v>-40</v>
      </c>
      <c r="I3" s="2">
        <v>80</v>
      </c>
      <c r="J3" s="2" t="s">
        <v>17</v>
      </c>
      <c r="K3" s="2">
        <v>1</v>
      </c>
      <c r="L3" s="2" t="s">
        <v>18</v>
      </c>
      <c r="M3" s="2" t="s">
        <v>22</v>
      </c>
      <c r="N3" s="3" t="s">
        <v>20</v>
      </c>
    </row>
    <row r="4" spans="1:18" x14ac:dyDescent="0.3">
      <c r="A4" s="2" t="s">
        <v>14</v>
      </c>
      <c r="B4" s="2" t="s">
        <v>23</v>
      </c>
      <c r="C4" s="2">
        <v>27</v>
      </c>
      <c r="D4" s="2">
        <v>330</v>
      </c>
      <c r="E4" s="2">
        <v>900</v>
      </c>
      <c r="F4" s="2">
        <v>9.5500000000000007</v>
      </c>
      <c r="G4" s="2" t="s">
        <v>16</v>
      </c>
      <c r="H4" s="2">
        <v>-40</v>
      </c>
      <c r="I4" s="2">
        <v>80</v>
      </c>
      <c r="J4" s="2" t="s">
        <v>17</v>
      </c>
      <c r="K4" s="2">
        <v>2</v>
      </c>
      <c r="L4" s="2" t="s">
        <v>18</v>
      </c>
      <c r="M4" s="2" t="s">
        <v>24</v>
      </c>
      <c r="N4" s="3" t="s">
        <v>20</v>
      </c>
    </row>
    <row r="5" spans="1:18" x14ac:dyDescent="0.3">
      <c r="A5" s="2" t="s">
        <v>14</v>
      </c>
      <c r="B5" s="2" t="s">
        <v>25</v>
      </c>
      <c r="C5" s="2">
        <v>36</v>
      </c>
      <c r="D5" s="2">
        <v>330</v>
      </c>
      <c r="E5" s="2">
        <v>1200</v>
      </c>
      <c r="F5" s="2">
        <v>10.5</v>
      </c>
      <c r="G5" s="2" t="s">
        <v>16</v>
      </c>
      <c r="H5" s="2">
        <v>-40</v>
      </c>
      <c r="I5" s="2">
        <v>80</v>
      </c>
      <c r="J5" s="2" t="s">
        <v>17</v>
      </c>
      <c r="K5" s="2">
        <v>3</v>
      </c>
      <c r="L5" s="2" t="s">
        <v>18</v>
      </c>
      <c r="M5" s="2" t="s">
        <v>26</v>
      </c>
      <c r="N5" s="3" t="s">
        <v>20</v>
      </c>
    </row>
    <row r="6" spans="1:18" x14ac:dyDescent="0.3">
      <c r="A6" s="2" t="s">
        <v>27</v>
      </c>
      <c r="B6" s="2" t="s">
        <v>28</v>
      </c>
      <c r="C6" s="2">
        <v>2.2999999999999998</v>
      </c>
      <c r="D6" s="2">
        <v>50</v>
      </c>
      <c r="E6" s="2">
        <v>100</v>
      </c>
      <c r="F6" s="2">
        <v>2.5</v>
      </c>
      <c r="G6" s="2" t="s">
        <v>17</v>
      </c>
      <c r="H6" s="2">
        <v>-40</v>
      </c>
      <c r="I6" s="2">
        <v>125</v>
      </c>
      <c r="J6" s="2">
        <v>2</v>
      </c>
      <c r="K6" s="2">
        <v>0</v>
      </c>
      <c r="L6" s="2" t="s">
        <v>17</v>
      </c>
      <c r="M6" s="2" t="s">
        <v>29</v>
      </c>
      <c r="N6" s="3" t="s">
        <v>30</v>
      </c>
    </row>
    <row r="7" spans="1:18" x14ac:dyDescent="0.3">
      <c r="A7" s="2" t="s">
        <v>27</v>
      </c>
      <c r="B7" s="2" t="s">
        <v>31</v>
      </c>
      <c r="C7" s="2">
        <v>4.5999999999999996</v>
      </c>
      <c r="D7" s="2">
        <v>100</v>
      </c>
      <c r="E7" s="2">
        <v>200</v>
      </c>
      <c r="F7" s="2">
        <v>2.5</v>
      </c>
      <c r="G7" s="2" t="s">
        <v>17</v>
      </c>
      <c r="H7" s="2">
        <v>-40</v>
      </c>
      <c r="I7" s="2">
        <v>125</v>
      </c>
      <c r="J7" s="2">
        <v>2</v>
      </c>
      <c r="K7" s="2">
        <v>0</v>
      </c>
      <c r="L7" s="2" t="s">
        <v>17</v>
      </c>
      <c r="M7" s="2" t="s">
        <v>29</v>
      </c>
      <c r="N7" s="3" t="s">
        <v>30</v>
      </c>
    </row>
    <row r="8" spans="1:18" x14ac:dyDescent="0.3">
      <c r="A8" s="2" t="s">
        <v>27</v>
      </c>
      <c r="B8" s="2" t="s">
        <v>32</v>
      </c>
      <c r="C8" s="2">
        <v>6.9</v>
      </c>
      <c r="D8" s="2">
        <v>150</v>
      </c>
      <c r="E8" s="2">
        <v>300</v>
      </c>
      <c r="F8" s="2">
        <v>2.5</v>
      </c>
      <c r="G8" s="2" t="s">
        <v>17</v>
      </c>
      <c r="H8" s="2">
        <v>-40</v>
      </c>
      <c r="I8" s="2">
        <v>125</v>
      </c>
      <c r="J8" s="2">
        <v>2</v>
      </c>
      <c r="K8" s="2">
        <v>0</v>
      </c>
      <c r="L8" s="2" t="s">
        <v>17</v>
      </c>
      <c r="M8" s="2" t="s">
        <v>29</v>
      </c>
      <c r="N8" s="3" t="s">
        <v>30</v>
      </c>
    </row>
    <row r="9" spans="1:18" x14ac:dyDescent="0.3">
      <c r="A9" s="2" t="s">
        <v>27</v>
      </c>
      <c r="B9" s="2" t="s">
        <v>33</v>
      </c>
      <c r="C9" s="2">
        <v>17</v>
      </c>
      <c r="D9" s="2">
        <v>300</v>
      </c>
      <c r="E9" s="2">
        <v>600</v>
      </c>
      <c r="F9" s="2">
        <v>2.5</v>
      </c>
      <c r="G9" s="2" t="s">
        <v>17</v>
      </c>
      <c r="H9" s="2">
        <v>-40</v>
      </c>
      <c r="I9" s="2">
        <v>125</v>
      </c>
      <c r="J9" s="2">
        <v>2</v>
      </c>
      <c r="K9" s="2">
        <v>0</v>
      </c>
      <c r="L9" s="2" t="s">
        <v>17</v>
      </c>
      <c r="M9" s="2" t="s">
        <v>29</v>
      </c>
      <c r="N9" s="3" t="s">
        <v>30</v>
      </c>
    </row>
    <row r="10" spans="1:18" x14ac:dyDescent="0.3">
      <c r="A10" s="2" t="s">
        <v>34</v>
      </c>
      <c r="B10" s="2" t="s">
        <v>35</v>
      </c>
      <c r="C10" s="2">
        <v>2.4</v>
      </c>
      <c r="D10" s="2">
        <v>50</v>
      </c>
      <c r="E10" s="2">
        <v>100</v>
      </c>
      <c r="F10" s="2" t="s">
        <v>17</v>
      </c>
      <c r="G10" s="2" t="s">
        <v>36</v>
      </c>
      <c r="H10" s="2" t="s">
        <v>17</v>
      </c>
      <c r="I10" s="2" t="s">
        <v>37</v>
      </c>
      <c r="J10" s="2" t="s">
        <v>17</v>
      </c>
      <c r="K10" s="2">
        <v>0</v>
      </c>
      <c r="L10" s="2" t="s">
        <v>38</v>
      </c>
      <c r="M10" s="2" t="s">
        <v>39</v>
      </c>
      <c r="N10" s="4" t="s">
        <v>40</v>
      </c>
      <c r="O10" s="1"/>
      <c r="P10" s="1"/>
      <c r="Q10" s="1"/>
      <c r="R10" s="1"/>
    </row>
    <row r="11" spans="1:18" x14ac:dyDescent="0.3">
      <c r="A11" s="2" t="s">
        <v>34</v>
      </c>
      <c r="B11" s="2" t="s">
        <v>41</v>
      </c>
      <c r="C11" s="2">
        <v>4.8</v>
      </c>
      <c r="D11" s="2">
        <v>100</v>
      </c>
      <c r="E11" s="2">
        <v>200</v>
      </c>
      <c r="F11" s="2" t="s">
        <v>17</v>
      </c>
      <c r="G11" s="2" t="s">
        <v>36</v>
      </c>
      <c r="H11" s="2" t="s">
        <v>17</v>
      </c>
      <c r="I11" s="2" t="s">
        <v>37</v>
      </c>
      <c r="J11" s="2" t="s">
        <v>17</v>
      </c>
      <c r="K11" s="2">
        <v>0</v>
      </c>
      <c r="L11" s="2" t="s">
        <v>38</v>
      </c>
      <c r="M11" s="2" t="s">
        <v>39</v>
      </c>
      <c r="N11" s="3" t="s">
        <v>40</v>
      </c>
    </row>
    <row r="12" spans="1:18" x14ac:dyDescent="0.3">
      <c r="A12" s="2" t="s">
        <v>34</v>
      </c>
      <c r="B12" s="2" t="s">
        <v>42</v>
      </c>
      <c r="C12" s="2">
        <v>8.4</v>
      </c>
      <c r="D12" s="2">
        <v>160</v>
      </c>
      <c r="E12" s="2">
        <v>300</v>
      </c>
      <c r="F12" s="2" t="s">
        <v>17</v>
      </c>
      <c r="G12" s="2" t="s">
        <v>36</v>
      </c>
      <c r="H12" s="2" t="s">
        <v>17</v>
      </c>
      <c r="I12" s="2" t="s">
        <v>37</v>
      </c>
      <c r="J12" s="2" t="s">
        <v>17</v>
      </c>
      <c r="K12" s="2">
        <v>0</v>
      </c>
      <c r="L12" s="2" t="s">
        <v>38</v>
      </c>
      <c r="M12" s="2" t="s">
        <v>39</v>
      </c>
      <c r="N12" s="3" t="s">
        <v>40</v>
      </c>
    </row>
    <row r="13" spans="1:18" x14ac:dyDescent="0.3">
      <c r="A13" s="2" t="s">
        <v>34</v>
      </c>
      <c r="B13" s="2" t="s">
        <v>43</v>
      </c>
      <c r="C13" s="2">
        <v>19.3</v>
      </c>
      <c r="D13" s="2">
        <v>300</v>
      </c>
      <c r="E13" s="2">
        <v>600</v>
      </c>
      <c r="F13" s="2" t="s">
        <v>17</v>
      </c>
      <c r="G13" s="2" t="s">
        <v>36</v>
      </c>
      <c r="H13" s="2" t="s">
        <v>17</v>
      </c>
      <c r="I13" s="2" t="s">
        <v>37</v>
      </c>
      <c r="J13" s="2" t="s">
        <v>17</v>
      </c>
      <c r="K13" s="2">
        <v>0</v>
      </c>
      <c r="L13" s="2" t="s">
        <v>38</v>
      </c>
      <c r="M13" s="2" t="s">
        <v>39</v>
      </c>
      <c r="N13" s="3" t="s">
        <v>40</v>
      </c>
    </row>
    <row r="14" spans="1:18" ht="28.8" x14ac:dyDescent="0.3">
      <c r="A14" s="2" t="s">
        <v>44</v>
      </c>
      <c r="B14" s="2" t="s">
        <v>45</v>
      </c>
      <c r="C14" s="2">
        <v>7.2</v>
      </c>
      <c r="D14" s="2">
        <v>46</v>
      </c>
      <c r="E14" s="2">
        <v>300</v>
      </c>
      <c r="F14" s="2">
        <v>2</v>
      </c>
      <c r="G14" s="2" t="s">
        <v>36</v>
      </c>
      <c r="H14" s="2">
        <v>-80</v>
      </c>
      <c r="I14" s="2">
        <v>130</v>
      </c>
      <c r="J14" s="2">
        <v>4</v>
      </c>
      <c r="K14" s="2">
        <v>1</v>
      </c>
      <c r="L14" s="2" t="s">
        <v>46</v>
      </c>
      <c r="M14" s="6" t="s">
        <v>47</v>
      </c>
      <c r="N14" s="3" t="s">
        <v>48</v>
      </c>
    </row>
    <row r="15" spans="1:18" ht="28.8" x14ac:dyDescent="0.3">
      <c r="A15" s="2" t="s">
        <v>44</v>
      </c>
      <c r="B15" s="2" t="s">
        <v>49</v>
      </c>
      <c r="C15" s="2">
        <v>12</v>
      </c>
      <c r="D15" s="2">
        <v>70</v>
      </c>
      <c r="E15" s="2">
        <v>500</v>
      </c>
      <c r="F15" s="2">
        <v>4</v>
      </c>
      <c r="G15" s="2" t="s">
        <v>36</v>
      </c>
      <c r="H15" s="2">
        <v>-80</v>
      </c>
      <c r="I15" s="2">
        <v>130</v>
      </c>
      <c r="J15" s="2">
        <v>4</v>
      </c>
      <c r="K15" s="2">
        <v>2</v>
      </c>
      <c r="L15" s="2" t="s">
        <v>46</v>
      </c>
      <c r="M15" s="6" t="s">
        <v>47</v>
      </c>
      <c r="N15" s="3" t="s">
        <v>48</v>
      </c>
    </row>
    <row r="16" spans="1:18" ht="28.8" x14ac:dyDescent="0.3">
      <c r="A16" s="2" t="s">
        <v>44</v>
      </c>
      <c r="B16" s="2" t="s">
        <v>50</v>
      </c>
      <c r="C16" s="2">
        <v>16.8</v>
      </c>
      <c r="D16" s="2">
        <v>92</v>
      </c>
      <c r="E16" s="5">
        <v>700</v>
      </c>
      <c r="F16" s="2">
        <v>6.25</v>
      </c>
      <c r="G16" s="2" t="s">
        <v>36</v>
      </c>
      <c r="H16" s="2">
        <v>-80</v>
      </c>
      <c r="I16" s="2">
        <v>130</v>
      </c>
      <c r="J16" s="2">
        <v>4</v>
      </c>
      <c r="K16" s="2">
        <v>3</v>
      </c>
      <c r="L16" s="2" t="s">
        <v>46</v>
      </c>
      <c r="M16" s="6" t="s">
        <v>47</v>
      </c>
      <c r="N16" s="3" t="s">
        <v>48</v>
      </c>
    </row>
    <row r="17" spans="1:14" ht="28.8" x14ac:dyDescent="0.3">
      <c r="A17" s="2" t="s">
        <v>44</v>
      </c>
      <c r="B17" s="2" t="s">
        <v>51</v>
      </c>
      <c r="C17" s="2">
        <v>26</v>
      </c>
      <c r="D17" s="2">
        <v>135</v>
      </c>
      <c r="E17" s="2">
        <v>300</v>
      </c>
      <c r="F17" s="2">
        <v>2</v>
      </c>
      <c r="G17" s="2" t="s">
        <v>36</v>
      </c>
      <c r="H17" s="2">
        <v>-80</v>
      </c>
      <c r="I17" s="2">
        <v>130</v>
      </c>
      <c r="J17" s="2">
        <v>4</v>
      </c>
      <c r="K17" s="2">
        <v>1</v>
      </c>
      <c r="L17" s="2" t="s">
        <v>46</v>
      </c>
      <c r="M17" s="6" t="s">
        <v>47</v>
      </c>
      <c r="N17" s="3" t="s">
        <v>52</v>
      </c>
    </row>
    <row r="18" spans="1:14" ht="28.8" x14ac:dyDescent="0.3">
      <c r="A18" s="2" t="s">
        <v>44</v>
      </c>
      <c r="B18" s="2" t="s">
        <v>53</v>
      </c>
      <c r="C18" s="2">
        <v>35</v>
      </c>
      <c r="D18" s="2">
        <v>264</v>
      </c>
      <c r="E18" s="2">
        <v>600</v>
      </c>
      <c r="F18" s="2">
        <v>4</v>
      </c>
      <c r="G18" s="2" t="s">
        <v>36</v>
      </c>
      <c r="H18" s="2">
        <v>-80</v>
      </c>
      <c r="I18" s="2">
        <v>130</v>
      </c>
      <c r="J18" s="2">
        <v>4</v>
      </c>
      <c r="K18" s="2">
        <v>2</v>
      </c>
      <c r="L18" s="2" t="s">
        <v>46</v>
      </c>
      <c r="M18" s="6" t="s">
        <v>47</v>
      </c>
      <c r="N18" s="3" t="s">
        <v>52</v>
      </c>
    </row>
    <row r="19" spans="1:14" ht="28.8" x14ac:dyDescent="0.3">
      <c r="A19" s="2" t="s">
        <v>44</v>
      </c>
      <c r="B19" s="2" t="s">
        <v>54</v>
      </c>
      <c r="C19" s="2">
        <v>52</v>
      </c>
      <c r="D19" s="2">
        <v>331</v>
      </c>
      <c r="E19" s="2">
        <v>900</v>
      </c>
      <c r="F19" s="2">
        <v>6.25</v>
      </c>
      <c r="G19" s="2" t="s">
        <v>36</v>
      </c>
      <c r="H19" s="2">
        <v>-80</v>
      </c>
      <c r="I19" s="2">
        <v>130</v>
      </c>
      <c r="J19" s="2">
        <v>4</v>
      </c>
      <c r="K19" s="2">
        <v>3</v>
      </c>
      <c r="L19" s="2" t="s">
        <v>46</v>
      </c>
      <c r="M19" s="6" t="s">
        <v>47</v>
      </c>
      <c r="N19" s="3" t="s">
        <v>52</v>
      </c>
    </row>
    <row r="20" spans="1:14" x14ac:dyDescent="0.3">
      <c r="A20" s="2" t="s">
        <v>55</v>
      </c>
      <c r="B20" s="2" t="s">
        <v>56</v>
      </c>
      <c r="C20" s="2">
        <v>2.4500000000000002</v>
      </c>
      <c r="D20" s="2">
        <v>38</v>
      </c>
      <c r="E20" s="2">
        <v>100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>
        <v>0</v>
      </c>
      <c r="L20" s="2" t="s">
        <v>17</v>
      </c>
      <c r="M20" s="2" t="s">
        <v>57</v>
      </c>
      <c r="N20" s="3" t="s">
        <v>58</v>
      </c>
    </row>
    <row r="21" spans="1:14" x14ac:dyDescent="0.3">
      <c r="A21" s="2" t="s">
        <v>55</v>
      </c>
      <c r="B21" s="2" t="s">
        <v>59</v>
      </c>
      <c r="C21" s="2">
        <v>2.4500000000000002</v>
      </c>
      <c r="D21" s="2">
        <v>35</v>
      </c>
      <c r="E21" s="2">
        <v>100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>
        <v>0</v>
      </c>
      <c r="L21" s="2" t="s">
        <v>17</v>
      </c>
      <c r="M21" s="2" t="s">
        <v>57</v>
      </c>
      <c r="N21" s="3" t="s">
        <v>58</v>
      </c>
    </row>
    <row r="22" spans="1:14" x14ac:dyDescent="0.3">
      <c r="A22" s="2" t="s">
        <v>55</v>
      </c>
      <c r="B22" s="2" t="s">
        <v>60</v>
      </c>
      <c r="C22" s="2">
        <v>4.4800000000000004</v>
      </c>
      <c r="D22" s="2">
        <v>75</v>
      </c>
      <c r="E22" s="2">
        <v>200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>
        <v>0</v>
      </c>
      <c r="L22" s="2" t="s">
        <v>17</v>
      </c>
      <c r="M22" s="2" t="s">
        <v>57</v>
      </c>
      <c r="N22" s="3" t="s">
        <v>58</v>
      </c>
    </row>
    <row r="23" spans="1:14" x14ac:dyDescent="0.3">
      <c r="A23" s="2" t="s">
        <v>55</v>
      </c>
      <c r="B23" s="2" t="s">
        <v>61</v>
      </c>
      <c r="C23" s="2">
        <v>8.5399999999999991</v>
      </c>
      <c r="D23" s="2">
        <v>118</v>
      </c>
      <c r="E23" s="2">
        <v>300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>
        <v>0</v>
      </c>
      <c r="L23" s="2" t="s">
        <v>17</v>
      </c>
      <c r="M23" s="2" t="s">
        <v>57</v>
      </c>
      <c r="N23" s="3" t="s">
        <v>58</v>
      </c>
    </row>
    <row r="24" spans="1:14" x14ac:dyDescent="0.3">
      <c r="A24" s="2" t="s">
        <v>55</v>
      </c>
      <c r="B24" s="2" t="s">
        <v>62</v>
      </c>
      <c r="C24" s="2">
        <v>11</v>
      </c>
      <c r="D24" s="2">
        <v>148</v>
      </c>
      <c r="E24" s="2">
        <v>400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>
        <v>0</v>
      </c>
      <c r="L24" s="2" t="s">
        <v>17</v>
      </c>
      <c r="M24" s="2" t="s">
        <v>57</v>
      </c>
      <c r="N24" s="3" t="s">
        <v>58</v>
      </c>
    </row>
    <row r="25" spans="1:14" x14ac:dyDescent="0.3">
      <c r="A25" s="2" t="s">
        <v>55</v>
      </c>
      <c r="B25" s="2" t="s">
        <v>63</v>
      </c>
      <c r="C25" s="2">
        <v>4.88</v>
      </c>
      <c r="D25" s="2">
        <v>91</v>
      </c>
      <c r="E25" s="2">
        <v>200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>
        <v>0</v>
      </c>
      <c r="L25" s="2" t="s">
        <v>17</v>
      </c>
      <c r="M25" s="2" t="s">
        <v>57</v>
      </c>
      <c r="N25" s="3" t="s">
        <v>58</v>
      </c>
    </row>
    <row r="26" spans="1:14" x14ac:dyDescent="0.3">
      <c r="A26" s="2" t="s">
        <v>55</v>
      </c>
      <c r="B26" s="2" t="s">
        <v>64</v>
      </c>
      <c r="C26" s="2">
        <v>19.52</v>
      </c>
      <c r="D26" s="2">
        <v>289</v>
      </c>
      <c r="E26" s="2">
        <v>600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>
        <v>0</v>
      </c>
      <c r="L26" s="2" t="s">
        <v>17</v>
      </c>
      <c r="M26" s="2" t="s">
        <v>57</v>
      </c>
      <c r="N26" s="3" t="s">
        <v>58</v>
      </c>
    </row>
    <row r="27" spans="1:14" x14ac:dyDescent="0.3">
      <c r="A27" s="2" t="s">
        <v>55</v>
      </c>
      <c r="B27" s="2" t="s">
        <v>65</v>
      </c>
      <c r="C27" s="2">
        <v>9.76</v>
      </c>
      <c r="D27" s="2">
        <v>195</v>
      </c>
      <c r="E27" s="2">
        <v>400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>
        <v>0</v>
      </c>
      <c r="L27" s="2" t="s">
        <v>17</v>
      </c>
      <c r="M27" s="2" t="s">
        <v>57</v>
      </c>
      <c r="N27" s="3" t="s">
        <v>58</v>
      </c>
    </row>
    <row r="28" spans="1:14" x14ac:dyDescent="0.3">
      <c r="A28" s="2" t="s">
        <v>55</v>
      </c>
      <c r="B28" s="2" t="s">
        <v>66</v>
      </c>
      <c r="C28" s="2">
        <v>24.4</v>
      </c>
      <c r="D28" s="2">
        <v>387</v>
      </c>
      <c r="E28" s="2">
        <v>800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>
        <v>0</v>
      </c>
      <c r="L28" s="2" t="s">
        <v>17</v>
      </c>
      <c r="M28" s="2" t="s">
        <v>57</v>
      </c>
      <c r="N28" s="3" t="s">
        <v>58</v>
      </c>
    </row>
    <row r="29" spans="1:14" x14ac:dyDescent="0.3">
      <c r="A29" s="2" t="s">
        <v>67</v>
      </c>
      <c r="B29" s="2" t="s">
        <v>68</v>
      </c>
      <c r="C29" s="2">
        <v>24</v>
      </c>
      <c r="D29" s="2">
        <v>470</v>
      </c>
      <c r="E29" s="2">
        <v>800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>
        <v>0</v>
      </c>
      <c r="L29" s="2" t="s">
        <v>46</v>
      </c>
      <c r="M29" s="2" t="s">
        <v>57</v>
      </c>
      <c r="N29" s="3" t="s">
        <v>69</v>
      </c>
    </row>
    <row r="30" spans="1:14" x14ac:dyDescent="0.3">
      <c r="A30" s="2" t="s">
        <v>67</v>
      </c>
      <c r="B30" s="2" t="s">
        <v>70</v>
      </c>
      <c r="C30" s="2">
        <v>19.2</v>
      </c>
      <c r="D30" s="2">
        <v>757</v>
      </c>
      <c r="E30" s="2">
        <v>1200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>
        <v>1</v>
      </c>
      <c r="L30" s="2" t="s">
        <v>46</v>
      </c>
      <c r="M30" s="2" t="s">
        <v>71</v>
      </c>
      <c r="N30" s="3" t="s">
        <v>72</v>
      </c>
    </row>
    <row r="31" spans="1:14" x14ac:dyDescent="0.3">
      <c r="A31" s="2" t="s">
        <v>67</v>
      </c>
      <c r="B31" s="2" t="s">
        <v>73</v>
      </c>
      <c r="C31" s="2">
        <v>38.4</v>
      </c>
      <c r="D31" s="2">
        <v>1200</v>
      </c>
      <c r="E31" s="2">
        <v>1800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>
        <v>2</v>
      </c>
      <c r="L31" s="2" t="s">
        <v>46</v>
      </c>
      <c r="M31" s="2" t="s">
        <v>74</v>
      </c>
      <c r="N31" s="3" t="s">
        <v>75</v>
      </c>
    </row>
    <row r="32" spans="1:14" x14ac:dyDescent="0.3">
      <c r="A32" s="2" t="s">
        <v>76</v>
      </c>
      <c r="B32" s="2" t="s">
        <v>77</v>
      </c>
      <c r="C32" s="2">
        <f>285*E32/10000</f>
        <v>87.78</v>
      </c>
      <c r="D32" s="2">
        <f>((E32/10000)*400) + 0.4</f>
        <v>123.60000000000001</v>
      </c>
      <c r="E32" s="2">
        <v>3080</v>
      </c>
      <c r="F32" s="2">
        <v>37</v>
      </c>
      <c r="G32" s="2" t="s">
        <v>78</v>
      </c>
      <c r="H32" s="2" t="s">
        <v>17</v>
      </c>
      <c r="I32" s="2" t="s">
        <v>17</v>
      </c>
      <c r="J32" s="2">
        <v>5</v>
      </c>
      <c r="K32" s="2">
        <v>1</v>
      </c>
      <c r="L32" s="2" t="s">
        <v>17</v>
      </c>
      <c r="M32" s="2" t="s">
        <v>57</v>
      </c>
      <c r="N32" s="3" t="s">
        <v>79</v>
      </c>
    </row>
    <row r="33" spans="1:14" x14ac:dyDescent="0.3">
      <c r="A33" s="2" t="s">
        <v>76</v>
      </c>
      <c r="B33" s="2" t="s">
        <v>80</v>
      </c>
      <c r="C33" s="2">
        <f t="shared" ref="C33:C34" si="0">285*E33/10000</f>
        <v>136.80000000000001</v>
      </c>
      <c r="D33" s="2">
        <f t="shared" ref="D33:D34" si="1">((E33/10000)*400) + 0.4</f>
        <v>192.4</v>
      </c>
      <c r="E33" s="2">
        <v>4800</v>
      </c>
      <c r="F33" s="2">
        <v>37</v>
      </c>
      <c r="G33" s="2" t="s">
        <v>78</v>
      </c>
      <c r="H33" s="2" t="s">
        <v>17</v>
      </c>
      <c r="I33" s="2" t="s">
        <v>17</v>
      </c>
      <c r="J33" s="2">
        <v>5</v>
      </c>
      <c r="K33" s="2">
        <v>1</v>
      </c>
      <c r="L33" s="2" t="s">
        <v>17</v>
      </c>
      <c r="M33" s="2" t="s">
        <v>57</v>
      </c>
      <c r="N33" s="3" t="s">
        <v>79</v>
      </c>
    </row>
    <row r="34" spans="1:14" x14ac:dyDescent="0.3">
      <c r="A34" s="2" t="s">
        <v>76</v>
      </c>
      <c r="B34" s="2" t="s">
        <v>81</v>
      </c>
      <c r="C34" s="2">
        <f t="shared" si="0"/>
        <v>209.01900000000001</v>
      </c>
      <c r="D34" s="2">
        <f t="shared" si="1"/>
        <v>293.76</v>
      </c>
      <c r="E34" s="2">
        <v>7334</v>
      </c>
      <c r="F34" s="2">
        <v>37</v>
      </c>
      <c r="G34" s="2" t="s">
        <v>78</v>
      </c>
      <c r="H34" s="2" t="s">
        <v>17</v>
      </c>
      <c r="I34" s="2" t="s">
        <v>17</v>
      </c>
      <c r="J34" s="2">
        <v>5</v>
      </c>
      <c r="K34" s="2">
        <v>1</v>
      </c>
      <c r="L34" s="2" t="s">
        <v>17</v>
      </c>
      <c r="M34" s="2" t="s">
        <v>57</v>
      </c>
      <c r="N34" s="3" t="s">
        <v>79</v>
      </c>
    </row>
    <row r="35" spans="1:14" x14ac:dyDescent="0.3">
      <c r="A35" s="2" t="s">
        <v>76</v>
      </c>
      <c r="B35" s="2" t="s">
        <v>82</v>
      </c>
      <c r="C35" s="2">
        <f t="shared" ref="C35" si="2">285*E35/10000</f>
        <v>313.5</v>
      </c>
      <c r="D35" s="2">
        <f>((E35/10000)*400) + 0.4</f>
        <v>440.40000000000003</v>
      </c>
      <c r="E35" s="2">
        <v>11000</v>
      </c>
      <c r="F35" s="2">
        <v>37</v>
      </c>
      <c r="G35" s="2" t="s">
        <v>78</v>
      </c>
      <c r="H35" s="2" t="s">
        <v>17</v>
      </c>
      <c r="I35" s="2" t="s">
        <v>17</v>
      </c>
      <c r="J35" s="2">
        <v>5</v>
      </c>
      <c r="K35" s="2">
        <v>1</v>
      </c>
      <c r="L35" s="2" t="s">
        <v>17</v>
      </c>
      <c r="M35" s="2" t="s">
        <v>57</v>
      </c>
      <c r="N35" s="3" t="s">
        <v>79</v>
      </c>
    </row>
    <row r="36" spans="1:14" x14ac:dyDescent="0.3">
      <c r="A36" s="2" t="s">
        <v>76</v>
      </c>
      <c r="B36" s="2" t="s">
        <v>83</v>
      </c>
      <c r="C36" s="2">
        <f>285*E36/10000</f>
        <v>175.56</v>
      </c>
      <c r="D36" s="2">
        <f>((E36/10000)*400*2) + 0.4*2</f>
        <v>493.6</v>
      </c>
      <c r="E36" s="2">
        <f>E32*2</f>
        <v>6160</v>
      </c>
      <c r="F36" s="2">
        <v>62</v>
      </c>
      <c r="G36" s="2" t="s">
        <v>78</v>
      </c>
      <c r="H36" s="2" t="s">
        <v>17</v>
      </c>
      <c r="I36" s="2" t="s">
        <v>17</v>
      </c>
      <c r="J36" s="2">
        <v>5</v>
      </c>
      <c r="K36" s="2">
        <v>2</v>
      </c>
      <c r="L36" s="2" t="s">
        <v>17</v>
      </c>
      <c r="M36" s="2" t="s">
        <v>84</v>
      </c>
      <c r="N36" s="3" t="s">
        <v>79</v>
      </c>
    </row>
    <row r="37" spans="1:14" x14ac:dyDescent="0.3">
      <c r="A37" s="2" t="s">
        <v>76</v>
      </c>
      <c r="B37" s="2" t="s">
        <v>85</v>
      </c>
      <c r="C37" s="2">
        <f t="shared" ref="C37:C38" si="3">285*E37/10000</f>
        <v>273.60000000000002</v>
      </c>
      <c r="D37" s="2">
        <f t="shared" ref="D37:D39" si="4">((E37/10000)*400*2) + 0.4*2</f>
        <v>768.8</v>
      </c>
      <c r="E37" s="2">
        <v>9600</v>
      </c>
      <c r="F37" s="2">
        <v>62</v>
      </c>
      <c r="G37" s="2" t="s">
        <v>78</v>
      </c>
      <c r="H37" s="2" t="s">
        <v>17</v>
      </c>
      <c r="I37" s="2" t="s">
        <v>17</v>
      </c>
      <c r="J37" s="2">
        <v>5</v>
      </c>
      <c r="K37" s="2">
        <v>2</v>
      </c>
      <c r="L37" s="2" t="s">
        <v>17</v>
      </c>
      <c r="M37" s="2" t="s">
        <v>84</v>
      </c>
      <c r="N37" s="3" t="s">
        <v>79</v>
      </c>
    </row>
    <row r="38" spans="1:14" x14ac:dyDescent="0.3">
      <c r="A38" s="2" t="s">
        <v>76</v>
      </c>
      <c r="B38" s="2" t="s">
        <v>86</v>
      </c>
      <c r="C38" s="2">
        <f t="shared" si="3"/>
        <v>412.53750000000002</v>
      </c>
      <c r="D38" s="2">
        <f t="shared" si="4"/>
        <v>1158.8</v>
      </c>
      <c r="E38" s="2">
        <v>14475</v>
      </c>
      <c r="F38" s="2">
        <v>62</v>
      </c>
      <c r="G38" s="2" t="s">
        <v>78</v>
      </c>
      <c r="H38" s="2" t="s">
        <v>17</v>
      </c>
      <c r="I38" s="2" t="s">
        <v>17</v>
      </c>
      <c r="J38" s="2">
        <v>5</v>
      </c>
      <c r="K38" s="2">
        <v>2</v>
      </c>
      <c r="L38" s="2" t="s">
        <v>17</v>
      </c>
      <c r="M38" s="2" t="s">
        <v>84</v>
      </c>
      <c r="N38" s="3" t="s">
        <v>79</v>
      </c>
    </row>
    <row r="39" spans="1:14" x14ac:dyDescent="0.3">
      <c r="A39" s="2" t="s">
        <v>76</v>
      </c>
      <c r="B39" s="2" t="s">
        <v>87</v>
      </c>
      <c r="C39" s="2">
        <f t="shared" ref="C39" si="5">285*E39/10000</f>
        <v>627</v>
      </c>
      <c r="D39" s="2">
        <f t="shared" si="4"/>
        <v>1760.8000000000002</v>
      </c>
      <c r="E39" s="2">
        <f>E35*2</f>
        <v>22000</v>
      </c>
      <c r="F39" s="2">
        <v>62</v>
      </c>
      <c r="G39" s="2" t="s">
        <v>78</v>
      </c>
      <c r="H39" s="2" t="s">
        <v>17</v>
      </c>
      <c r="I39" s="2" t="s">
        <v>17</v>
      </c>
      <c r="J39" s="2">
        <v>5</v>
      </c>
      <c r="K39" s="2">
        <v>2</v>
      </c>
      <c r="L39" s="2" t="s">
        <v>17</v>
      </c>
      <c r="M39" s="2" t="s">
        <v>84</v>
      </c>
      <c r="N39" s="3" t="s">
        <v>79</v>
      </c>
    </row>
    <row r="40" spans="1:14" x14ac:dyDescent="0.3">
      <c r="A40" s="2" t="s">
        <v>76</v>
      </c>
      <c r="B40" s="2" t="s">
        <v>88</v>
      </c>
      <c r="C40" s="2">
        <f>285*E40/10000</f>
        <v>263.33999999999997</v>
      </c>
      <c r="D40" s="2">
        <f>((E40/10000)*400*3) + 0.4*3</f>
        <v>1110.0000000000002</v>
      </c>
      <c r="E40" s="2">
        <f>E32*3</f>
        <v>9240</v>
      </c>
      <c r="F40" s="2">
        <v>89</v>
      </c>
      <c r="G40" s="2" t="s">
        <v>78</v>
      </c>
      <c r="H40" s="2" t="s">
        <v>17</v>
      </c>
      <c r="I40" s="2" t="s">
        <v>17</v>
      </c>
      <c r="J40" s="2">
        <v>5</v>
      </c>
      <c r="K40" s="2">
        <v>3</v>
      </c>
      <c r="L40" s="2" t="s">
        <v>17</v>
      </c>
      <c r="M40" s="2" t="s">
        <v>89</v>
      </c>
      <c r="N40" s="3" t="s">
        <v>79</v>
      </c>
    </row>
    <row r="41" spans="1:14" x14ac:dyDescent="0.3">
      <c r="A41" s="2" t="s">
        <v>76</v>
      </c>
      <c r="B41" s="2" t="s">
        <v>90</v>
      </c>
      <c r="C41" s="2">
        <f t="shared" ref="C41:C42" si="6">285*E41/10000</f>
        <v>410.4</v>
      </c>
      <c r="D41" s="2">
        <f t="shared" ref="D41:D42" si="7">((E41/10000)*400*3) + 0.4*3</f>
        <v>1729.2</v>
      </c>
      <c r="E41" s="2">
        <v>14400</v>
      </c>
      <c r="F41" s="2">
        <v>89</v>
      </c>
      <c r="G41" s="2" t="s">
        <v>78</v>
      </c>
      <c r="H41" s="2" t="s">
        <v>17</v>
      </c>
      <c r="I41" s="2" t="s">
        <v>17</v>
      </c>
      <c r="J41" s="2">
        <v>5</v>
      </c>
      <c r="K41" s="2">
        <v>3</v>
      </c>
      <c r="L41" s="2" t="s">
        <v>17</v>
      </c>
      <c r="M41" s="2" t="s">
        <v>89</v>
      </c>
      <c r="N41" s="3" t="s">
        <v>79</v>
      </c>
    </row>
    <row r="42" spans="1:14" x14ac:dyDescent="0.3">
      <c r="A42" s="2" t="s">
        <v>76</v>
      </c>
      <c r="B42" s="2" t="s">
        <v>91</v>
      </c>
      <c r="C42" s="2">
        <f t="shared" si="6"/>
        <v>618.80624999999998</v>
      </c>
      <c r="D42" s="2">
        <f t="shared" si="7"/>
        <v>2606.6999999999998</v>
      </c>
      <c r="E42" s="2">
        <v>21712.5</v>
      </c>
      <c r="F42" s="2">
        <v>89</v>
      </c>
      <c r="G42" s="2" t="s">
        <v>78</v>
      </c>
      <c r="H42" s="2" t="s">
        <v>17</v>
      </c>
      <c r="I42" s="2" t="s">
        <v>17</v>
      </c>
      <c r="J42" s="2">
        <v>5</v>
      </c>
      <c r="K42" s="2">
        <v>3</v>
      </c>
      <c r="L42" s="2" t="s">
        <v>17</v>
      </c>
      <c r="M42" s="2" t="s">
        <v>89</v>
      </c>
      <c r="N42" s="3" t="s">
        <v>79</v>
      </c>
    </row>
    <row r="43" spans="1:14" x14ac:dyDescent="0.3">
      <c r="A43" s="2" t="s">
        <v>76</v>
      </c>
      <c r="B43" s="2" t="s">
        <v>92</v>
      </c>
      <c r="C43" s="2">
        <f>285*E43/10000</f>
        <v>940.5</v>
      </c>
      <c r="D43" s="2">
        <f>((E43/10000)*400*3) + 0.4*3</f>
        <v>3961.2</v>
      </c>
      <c r="E43" s="2">
        <f>E35*3</f>
        <v>33000</v>
      </c>
      <c r="F43" s="2">
        <v>89</v>
      </c>
      <c r="G43" s="2" t="s">
        <v>78</v>
      </c>
      <c r="H43" s="2" t="s">
        <v>17</v>
      </c>
      <c r="I43" s="2" t="s">
        <v>17</v>
      </c>
      <c r="J43" s="2">
        <v>5</v>
      </c>
      <c r="K43" s="2">
        <v>3</v>
      </c>
      <c r="L43" s="2" t="s">
        <v>17</v>
      </c>
      <c r="M43" s="2" t="s">
        <v>89</v>
      </c>
      <c r="N43" s="3" t="s">
        <v>79</v>
      </c>
    </row>
    <row r="44" spans="1:14" x14ac:dyDescent="0.3">
      <c r="A44" s="2" t="s">
        <v>76</v>
      </c>
      <c r="B44" s="2" t="s">
        <v>93</v>
      </c>
      <c r="C44" s="2">
        <f>(285*E44/10000)</f>
        <v>97.47</v>
      </c>
      <c r="D44" s="2">
        <f>((E44/10000)*400) + 0.4</f>
        <v>137.20000000000002</v>
      </c>
      <c r="E44" s="2">
        <f>(60*57)</f>
        <v>3420</v>
      </c>
      <c r="F44" s="2">
        <v>37</v>
      </c>
      <c r="G44" s="2" t="s">
        <v>78</v>
      </c>
      <c r="H44" s="2" t="s">
        <v>17</v>
      </c>
      <c r="I44" s="2" t="s">
        <v>17</v>
      </c>
      <c r="J44" s="2">
        <v>5</v>
      </c>
      <c r="K44" s="2">
        <v>1</v>
      </c>
      <c r="L44" s="2" t="s">
        <v>17</v>
      </c>
      <c r="M44" s="2" t="s">
        <v>57</v>
      </c>
      <c r="N44" s="3" t="s">
        <v>79</v>
      </c>
    </row>
    <row r="45" spans="1:14" x14ac:dyDescent="0.3">
      <c r="A45" s="2" t="s">
        <v>76</v>
      </c>
      <c r="B45" s="2" t="s">
        <v>94</v>
      </c>
      <c r="C45" s="2">
        <f t="shared" ref="C45:C47" si="8">(285*E45/10000)</f>
        <v>171</v>
      </c>
      <c r="D45" s="2">
        <f t="shared" ref="D45:D47" si="9">((E45/10000)*400) + 0.4</f>
        <v>240.4</v>
      </c>
      <c r="E45" s="2">
        <v>6000</v>
      </c>
      <c r="F45" s="2">
        <v>37</v>
      </c>
      <c r="G45" s="2" t="s">
        <v>78</v>
      </c>
      <c r="H45" s="2" t="s">
        <v>17</v>
      </c>
      <c r="I45" s="2" t="s">
        <v>17</v>
      </c>
      <c r="J45" s="2">
        <v>5</v>
      </c>
      <c r="K45" s="2">
        <v>1</v>
      </c>
      <c r="L45" s="2" t="s">
        <v>17</v>
      </c>
      <c r="M45" s="2" t="s">
        <v>57</v>
      </c>
      <c r="N45" s="3" t="s">
        <v>79</v>
      </c>
    </row>
    <row r="46" spans="1:14" x14ac:dyDescent="0.3">
      <c r="A46" s="2" t="s">
        <v>76</v>
      </c>
      <c r="B46" s="2" t="s">
        <v>95</v>
      </c>
      <c r="C46" s="2">
        <f t="shared" si="8"/>
        <v>250.27275</v>
      </c>
      <c r="D46" s="2">
        <f t="shared" si="9"/>
        <v>351.65999999999997</v>
      </c>
      <c r="E46" s="2">
        <v>8781.5</v>
      </c>
      <c r="F46" s="2">
        <v>37</v>
      </c>
      <c r="G46" s="2" t="s">
        <v>78</v>
      </c>
      <c r="H46" s="2" t="s">
        <v>17</v>
      </c>
      <c r="I46" s="2" t="s">
        <v>17</v>
      </c>
      <c r="J46" s="2">
        <v>5</v>
      </c>
      <c r="K46" s="2">
        <v>1</v>
      </c>
      <c r="L46" s="2" t="s">
        <v>17</v>
      </c>
      <c r="M46" s="2" t="s">
        <v>57</v>
      </c>
      <c r="N46" s="3" t="s">
        <v>79</v>
      </c>
    </row>
    <row r="47" spans="1:14" x14ac:dyDescent="0.3">
      <c r="A47" s="2" t="s">
        <v>76</v>
      </c>
      <c r="B47" s="2" t="s">
        <v>96</v>
      </c>
      <c r="C47" s="2">
        <f t="shared" si="8"/>
        <v>294.27674999999999</v>
      </c>
      <c r="D47" s="2">
        <f t="shared" si="9"/>
        <v>413.42</v>
      </c>
      <c r="E47" s="2">
        <v>10325.5</v>
      </c>
      <c r="F47" s="2">
        <v>37</v>
      </c>
      <c r="G47" s="2" t="s">
        <v>78</v>
      </c>
      <c r="H47" s="2" t="s">
        <v>17</v>
      </c>
      <c r="I47" s="2" t="s">
        <v>17</v>
      </c>
      <c r="J47" s="2">
        <v>5</v>
      </c>
      <c r="K47" s="2">
        <v>1</v>
      </c>
      <c r="L47" s="2" t="s">
        <v>17</v>
      </c>
      <c r="M47" s="2" t="s">
        <v>57</v>
      </c>
      <c r="N47" s="3" t="s">
        <v>79</v>
      </c>
    </row>
    <row r="48" spans="1:14" x14ac:dyDescent="0.3">
      <c r="A48" s="2" t="s">
        <v>76</v>
      </c>
      <c r="B48" s="2" t="s">
        <v>97</v>
      </c>
      <c r="C48" s="2">
        <f>(285*E48/10000)</f>
        <v>385.60500000000002</v>
      </c>
      <c r="D48" s="2">
        <f>((E48/10000)*400) + 0.4</f>
        <v>541.6</v>
      </c>
      <c r="E48" s="2">
        <f>123*110</f>
        <v>13530</v>
      </c>
      <c r="F48" s="2">
        <v>37</v>
      </c>
      <c r="G48" s="2" t="s">
        <v>78</v>
      </c>
      <c r="H48" s="2" t="s">
        <v>17</v>
      </c>
      <c r="I48" s="2" t="s">
        <v>17</v>
      </c>
      <c r="J48" s="2">
        <v>5</v>
      </c>
      <c r="K48" s="2">
        <v>1</v>
      </c>
      <c r="L48" s="2" t="s">
        <v>17</v>
      </c>
      <c r="M48" s="2" t="s">
        <v>57</v>
      </c>
      <c r="N48" s="3" t="s">
        <v>79</v>
      </c>
    </row>
    <row r="49" spans="1:14" x14ac:dyDescent="0.3">
      <c r="A49" s="2" t="s">
        <v>76</v>
      </c>
      <c r="B49" s="2" t="s">
        <v>98</v>
      </c>
      <c r="C49" s="2">
        <f>(285*E49/10000)</f>
        <v>194.94</v>
      </c>
      <c r="D49" s="2">
        <f>((E49/10000)*400*2) + 0.4*2</f>
        <v>548</v>
      </c>
      <c r="E49" s="2">
        <f>E44*2</f>
        <v>6840</v>
      </c>
      <c r="F49" s="2">
        <v>62</v>
      </c>
      <c r="G49" s="2" t="s">
        <v>78</v>
      </c>
      <c r="H49" s="2" t="s">
        <v>17</v>
      </c>
      <c r="I49" s="2" t="s">
        <v>17</v>
      </c>
      <c r="J49" s="2">
        <v>5</v>
      </c>
      <c r="K49" s="2">
        <v>2</v>
      </c>
      <c r="L49" s="2" t="s">
        <v>17</v>
      </c>
      <c r="M49" s="2" t="s">
        <v>84</v>
      </c>
      <c r="N49" s="3" t="s">
        <v>79</v>
      </c>
    </row>
    <row r="50" spans="1:14" x14ac:dyDescent="0.3">
      <c r="A50" s="2" t="s">
        <v>76</v>
      </c>
      <c r="B50" s="2" t="s">
        <v>99</v>
      </c>
      <c r="C50" s="2">
        <f t="shared" ref="C50:C52" si="10">(285*E50/10000)</f>
        <v>342</v>
      </c>
      <c r="D50" s="2">
        <f t="shared" ref="D50:D52" si="11">((E50/10000)*400*2) + 0.4*2</f>
        <v>960.8</v>
      </c>
      <c r="E50" s="2">
        <f t="shared" ref="E50:E52" si="12">E45*2</f>
        <v>12000</v>
      </c>
      <c r="F50" s="2">
        <v>62</v>
      </c>
      <c r="G50" s="2" t="s">
        <v>78</v>
      </c>
      <c r="H50" s="2" t="s">
        <v>17</v>
      </c>
      <c r="I50" s="2" t="s">
        <v>17</v>
      </c>
      <c r="J50" s="2">
        <v>5</v>
      </c>
      <c r="K50" s="2">
        <v>2</v>
      </c>
      <c r="L50" s="2" t="s">
        <v>17</v>
      </c>
      <c r="M50" s="2" t="s">
        <v>84</v>
      </c>
      <c r="N50" s="3" t="s">
        <v>79</v>
      </c>
    </row>
    <row r="51" spans="1:14" x14ac:dyDescent="0.3">
      <c r="A51" s="2" t="s">
        <v>76</v>
      </c>
      <c r="B51" s="2" t="s">
        <v>100</v>
      </c>
      <c r="C51" s="2">
        <f t="shared" si="10"/>
        <v>500.5455</v>
      </c>
      <c r="D51" s="2">
        <f t="shared" si="11"/>
        <v>1405.84</v>
      </c>
      <c r="E51" s="2">
        <f t="shared" si="12"/>
        <v>17563</v>
      </c>
      <c r="F51" s="2">
        <v>62</v>
      </c>
      <c r="G51" s="2" t="s">
        <v>78</v>
      </c>
      <c r="H51" s="2" t="s">
        <v>17</v>
      </c>
      <c r="I51" s="2" t="s">
        <v>17</v>
      </c>
      <c r="J51" s="2">
        <v>5</v>
      </c>
      <c r="K51" s="2">
        <v>2</v>
      </c>
      <c r="L51" s="2" t="s">
        <v>17</v>
      </c>
      <c r="M51" s="2" t="s">
        <v>84</v>
      </c>
      <c r="N51" s="3" t="s">
        <v>79</v>
      </c>
    </row>
    <row r="52" spans="1:14" x14ac:dyDescent="0.3">
      <c r="A52" s="2" t="s">
        <v>76</v>
      </c>
      <c r="B52" s="2" t="s">
        <v>101</v>
      </c>
      <c r="C52" s="2">
        <f t="shared" si="10"/>
        <v>588.55349999999999</v>
      </c>
      <c r="D52" s="2">
        <f t="shared" si="11"/>
        <v>1652.88</v>
      </c>
      <c r="E52" s="2">
        <f t="shared" si="12"/>
        <v>20651</v>
      </c>
      <c r="F52" s="2">
        <v>62</v>
      </c>
      <c r="G52" s="2" t="s">
        <v>78</v>
      </c>
      <c r="H52" s="2" t="s">
        <v>17</v>
      </c>
      <c r="I52" s="2" t="s">
        <v>17</v>
      </c>
      <c r="J52" s="2">
        <v>5</v>
      </c>
      <c r="K52" s="2">
        <v>2</v>
      </c>
      <c r="L52" s="2" t="s">
        <v>17</v>
      </c>
      <c r="M52" s="2" t="s">
        <v>84</v>
      </c>
      <c r="N52" s="3" t="s">
        <v>79</v>
      </c>
    </row>
    <row r="53" spans="1:14" x14ac:dyDescent="0.3">
      <c r="A53" s="2" t="s">
        <v>76</v>
      </c>
      <c r="B53" s="2" t="s">
        <v>102</v>
      </c>
      <c r="C53" s="2">
        <f t="shared" ref="C53:C57" si="13">(285*E53/10000)</f>
        <v>771.21</v>
      </c>
      <c r="D53" s="2">
        <f>((E53/10000)*400*2) + 0.4*2</f>
        <v>2165.6000000000004</v>
      </c>
      <c r="E53" s="2">
        <f>E48*2</f>
        <v>27060</v>
      </c>
      <c r="F53" s="2">
        <v>62</v>
      </c>
      <c r="G53" s="2" t="s">
        <v>78</v>
      </c>
      <c r="H53" s="2" t="s">
        <v>17</v>
      </c>
      <c r="I53" s="2" t="s">
        <v>17</v>
      </c>
      <c r="J53" s="2">
        <v>5</v>
      </c>
      <c r="K53" s="2">
        <v>2</v>
      </c>
      <c r="L53" s="2" t="s">
        <v>17</v>
      </c>
      <c r="M53" s="2" t="s">
        <v>84</v>
      </c>
      <c r="N53" s="3" t="s">
        <v>79</v>
      </c>
    </row>
    <row r="54" spans="1:14" x14ac:dyDescent="0.3">
      <c r="A54" s="2" t="s">
        <v>76</v>
      </c>
      <c r="B54" s="2" t="s">
        <v>103</v>
      </c>
      <c r="C54" s="2">
        <f t="shared" si="13"/>
        <v>292.41000000000003</v>
      </c>
      <c r="D54" s="2">
        <f>((E54/10000)*400*3) + 0.4*3</f>
        <v>1232.4000000000001</v>
      </c>
      <c r="E54" s="2">
        <f>E44*3</f>
        <v>10260</v>
      </c>
      <c r="F54" s="2">
        <v>89</v>
      </c>
      <c r="G54" s="2" t="s">
        <v>78</v>
      </c>
      <c r="H54" s="2" t="s">
        <v>17</v>
      </c>
      <c r="I54" s="2" t="s">
        <v>17</v>
      </c>
      <c r="J54" s="2">
        <v>5</v>
      </c>
      <c r="K54" s="2">
        <v>3</v>
      </c>
      <c r="L54" s="2" t="s">
        <v>17</v>
      </c>
      <c r="M54" s="2" t="s">
        <v>89</v>
      </c>
      <c r="N54" s="3" t="s">
        <v>79</v>
      </c>
    </row>
    <row r="55" spans="1:14" x14ac:dyDescent="0.3">
      <c r="A55" s="2" t="s">
        <v>76</v>
      </c>
      <c r="B55" s="2" t="s">
        <v>104</v>
      </c>
      <c r="C55" s="2">
        <f t="shared" si="13"/>
        <v>513</v>
      </c>
      <c r="D55" s="2">
        <f t="shared" ref="D55:D57" si="14">((E55/10000)*400*3) + 0.4*3</f>
        <v>2161.1999999999998</v>
      </c>
      <c r="E55" s="2">
        <f t="shared" ref="E55:E57" si="15">E45*3</f>
        <v>18000</v>
      </c>
      <c r="F55" s="2">
        <v>89</v>
      </c>
      <c r="G55" s="2" t="s">
        <v>78</v>
      </c>
      <c r="H55" s="2" t="s">
        <v>17</v>
      </c>
      <c r="I55" s="2" t="s">
        <v>17</v>
      </c>
      <c r="J55" s="2">
        <v>5</v>
      </c>
      <c r="K55" s="2">
        <v>3</v>
      </c>
      <c r="L55" s="2" t="s">
        <v>17</v>
      </c>
      <c r="M55" s="2" t="s">
        <v>89</v>
      </c>
      <c r="N55" s="3" t="s">
        <v>79</v>
      </c>
    </row>
    <row r="56" spans="1:14" x14ac:dyDescent="0.3">
      <c r="A56" s="2" t="s">
        <v>76</v>
      </c>
      <c r="B56" s="2" t="s">
        <v>105</v>
      </c>
      <c r="C56" s="2">
        <f t="shared" si="13"/>
        <v>750.81825000000003</v>
      </c>
      <c r="D56" s="2">
        <f t="shared" si="14"/>
        <v>3162.54</v>
      </c>
      <c r="E56" s="2">
        <f t="shared" si="15"/>
        <v>26344.5</v>
      </c>
      <c r="F56" s="2">
        <v>89</v>
      </c>
      <c r="G56" s="2" t="s">
        <v>78</v>
      </c>
      <c r="H56" s="2" t="s">
        <v>17</v>
      </c>
      <c r="I56" s="2" t="s">
        <v>17</v>
      </c>
      <c r="J56" s="2">
        <v>5</v>
      </c>
      <c r="K56" s="2">
        <v>3</v>
      </c>
      <c r="L56" s="2" t="s">
        <v>17</v>
      </c>
      <c r="M56" s="2" t="s">
        <v>89</v>
      </c>
      <c r="N56" s="3" t="s">
        <v>79</v>
      </c>
    </row>
    <row r="57" spans="1:14" x14ac:dyDescent="0.3">
      <c r="A57" s="2" t="s">
        <v>76</v>
      </c>
      <c r="B57" s="2" t="s">
        <v>106</v>
      </c>
      <c r="C57" s="2">
        <f t="shared" si="13"/>
        <v>882.83024999999998</v>
      </c>
      <c r="D57" s="2">
        <f t="shared" si="14"/>
        <v>3718.3799999999997</v>
      </c>
      <c r="E57" s="2">
        <f t="shared" si="15"/>
        <v>30976.5</v>
      </c>
      <c r="F57" s="2">
        <v>89</v>
      </c>
      <c r="G57" s="2" t="s">
        <v>78</v>
      </c>
      <c r="H57" s="2" t="s">
        <v>17</v>
      </c>
      <c r="I57" s="2" t="s">
        <v>17</v>
      </c>
      <c r="J57" s="2">
        <v>5</v>
      </c>
      <c r="K57" s="2">
        <v>3</v>
      </c>
      <c r="L57" s="2" t="s">
        <v>17</v>
      </c>
      <c r="M57" s="2" t="s">
        <v>89</v>
      </c>
      <c r="N57" s="3" t="s">
        <v>79</v>
      </c>
    </row>
    <row r="58" spans="1:14" x14ac:dyDescent="0.3">
      <c r="A58" s="2" t="s">
        <v>76</v>
      </c>
      <c r="B58" s="2" t="s">
        <v>107</v>
      </c>
      <c r="C58" s="2">
        <f>(285*E58/10000)</f>
        <v>1156.8150000000001</v>
      </c>
      <c r="D58" s="2">
        <f>((E58/10000)*400*3) + 0.4*3</f>
        <v>4872</v>
      </c>
      <c r="E58" s="2">
        <f>E48*3</f>
        <v>40590</v>
      </c>
      <c r="F58" s="2">
        <v>89</v>
      </c>
      <c r="G58" s="2" t="s">
        <v>78</v>
      </c>
      <c r="H58" s="2" t="s">
        <v>17</v>
      </c>
      <c r="I58" s="2" t="s">
        <v>17</v>
      </c>
      <c r="J58" s="2">
        <v>5</v>
      </c>
      <c r="K58" s="2">
        <v>3</v>
      </c>
      <c r="L58" s="2" t="s">
        <v>17</v>
      </c>
      <c r="M58" s="2" t="s">
        <v>89</v>
      </c>
      <c r="N58" s="3" t="s">
        <v>79</v>
      </c>
    </row>
    <row r="59" spans="1:14" ht="28.8" x14ac:dyDescent="0.3">
      <c r="A59" s="6" t="s">
        <v>108</v>
      </c>
      <c r="B59" s="6" t="s">
        <v>109</v>
      </c>
      <c r="C59" s="2">
        <v>135</v>
      </c>
      <c r="D59" s="2">
        <v>4360</v>
      </c>
      <c r="E59" s="2">
        <v>3600</v>
      </c>
      <c r="F59" s="2">
        <v>8</v>
      </c>
      <c r="G59" s="2" t="s">
        <v>16</v>
      </c>
      <c r="H59" s="2" t="s">
        <v>17</v>
      </c>
      <c r="I59" s="2" t="s">
        <v>17</v>
      </c>
      <c r="J59" s="2" t="s">
        <v>17</v>
      </c>
      <c r="K59" s="2">
        <v>3</v>
      </c>
      <c r="L59" s="2" t="s">
        <v>17</v>
      </c>
      <c r="M59" s="2" t="s">
        <v>74</v>
      </c>
      <c r="N59" s="3" t="s">
        <v>110</v>
      </c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</row>
  </sheetData>
  <hyperlinks>
    <hyperlink ref="N2" r:id="rId1" xr:uid="{D3B7332C-87AC-4688-9FF6-C9E87FE1845E}"/>
    <hyperlink ref="N3" r:id="rId2" xr:uid="{F014C9BB-F471-436F-884A-E7A7330C914A}"/>
    <hyperlink ref="N4" r:id="rId3" xr:uid="{E1F7555A-38DF-4DCF-A139-FC460E766809}"/>
    <hyperlink ref="N5" r:id="rId4" xr:uid="{EDBD3E8D-7586-41A7-AFF7-594A3AF7E0DB}"/>
    <hyperlink ref="N6" r:id="rId5" xr:uid="{51783FC2-D08C-4787-8FED-540E41726968}"/>
    <hyperlink ref="N7" r:id="rId6" xr:uid="{7BB5864C-A9F3-4F4E-B6AA-AD9DC59AC51A}"/>
    <hyperlink ref="N8" r:id="rId7" xr:uid="{90540A36-8762-4144-93B9-5860EA519E64}"/>
    <hyperlink ref="N9" r:id="rId8" xr:uid="{7CFF5D90-57F2-4F61-B9A5-F0C9E22B03A9}"/>
    <hyperlink ref="N10" r:id="rId9" xr:uid="{8154339C-4EB1-48C3-AC53-4B23EBB97166}"/>
    <hyperlink ref="N11" r:id="rId10" xr:uid="{6966DD73-AB12-4B24-B784-34021151CAB5}"/>
    <hyperlink ref="N12" r:id="rId11" xr:uid="{51F77FE2-9EA1-43D9-B51D-0563737236F4}"/>
    <hyperlink ref="N13" r:id="rId12" xr:uid="{BC7F7568-A74E-43AD-9E26-B057EAC80613}"/>
    <hyperlink ref="N32" r:id="rId13" xr:uid="{F31E3A01-2EE2-4E36-B8CE-F27E62CF5448}"/>
    <hyperlink ref="N33" r:id="rId14" xr:uid="{D8FEE08B-7D08-45A9-8602-BE99A82C24D8}"/>
    <hyperlink ref="N34" r:id="rId15" xr:uid="{B51134E7-0D79-44C8-B800-B77F6030A8AD}"/>
    <hyperlink ref="N17" r:id="rId16" display="https://satsearch.s3.eu-central-1.amazonaws.com/datasheets/satsearch_datasheet_ftbu9f_exa_dmsa-3u-a-deployable-multifunction-solar-array.pdf?X-Amz-Algorithm=AWS4-HMAC-SHA256&amp;X-Amz-Credential=AKIAJLB7IRZ54RAMS36Q%2F20250126%2Feu-central-1%2Fs3%2Faws4_request&amp;X-Amz-Date=20250126T170224Z&amp;X-Amz-Expires=86400&amp;X-Amz-Signature=04c52c6911ad54fd232afa31fbf1c69d60f289f156f33d3973d926b7c1663a21&amp;X-Amz-SignedHeaders=host" xr:uid="{F87FC1A9-4BF3-4AA9-9601-BB9C2CB5ACE8}"/>
    <hyperlink ref="N18" r:id="rId17" display="https://satsearch.s3.eu-central-1.amazonaws.com/datasheets/satsearch_datasheet_ftbu9f_exa_dmsa-3u-a-deployable-multifunction-solar-array.pdf?X-Amz-Algorithm=AWS4-HMAC-SHA256&amp;X-Amz-Credential=AKIAJLB7IRZ54RAMS36Q%2F20250126%2Feu-central-1%2Fs3%2Faws4_request&amp;X-Amz-Date=20250126T170224Z&amp;X-Amz-Expires=86400&amp;X-Amz-Signature=04c52c6911ad54fd232afa31fbf1c69d60f289f156f33d3973d926b7c1663a21&amp;X-Amz-SignedHeaders=host" xr:uid="{7F34C3AB-7F88-43EA-9248-8179ED80AAFB}"/>
    <hyperlink ref="N59" r:id="rId18" xr:uid="{9F5029AA-A17C-40CF-A17C-D9F91B94B2D6}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5E48518591143B12A039388EEF800" ma:contentTypeVersion="13" ma:contentTypeDescription="Create a new document." ma:contentTypeScope="" ma:versionID="63e8cc572ca1102e467a3d4200d1cf94">
  <xsd:schema xmlns:xsd="http://www.w3.org/2001/XMLSchema" xmlns:xs="http://www.w3.org/2001/XMLSchema" xmlns:p="http://schemas.microsoft.com/office/2006/metadata/properties" xmlns:ns2="35ae1631-5634-4f60-b9f8-c9a4fcb197fb" xmlns:ns3="e0d0a8e0-a683-478f-bfe5-5554e1a91da5" targetNamespace="http://schemas.microsoft.com/office/2006/metadata/properties" ma:root="true" ma:fieldsID="0c79da8c4cb45ba34a8667f44a0da6ea" ns2:_="" ns3:_="">
    <xsd:import namespace="35ae1631-5634-4f60-b9f8-c9a4fcb197fb"/>
    <xsd:import namespace="e0d0a8e0-a683-478f-bfe5-5554e1a91d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Summary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1631-5634-4f60-b9f8-c9a4fcb19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Summary" ma:index="12" nillable="true" ma:displayName="Summary" ma:format="Dropdown" ma:internalName="Summary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d3f799-2585-429a-ae92-38aec2d16a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0a8e0-a683-478f-bfe5-5554e1a91da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7a74829-a0aa-4933-aa09-cdaed5c45eeb}" ma:internalName="TaxCatchAll" ma:showField="CatchAllData" ma:web="e0d0a8e0-a683-478f-bfe5-5554e1a91d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ummary xmlns="35ae1631-5634-4f60-b9f8-c9a4fcb197fb" xsi:nil="true"/>
    <lcf76f155ced4ddcb4097134ff3c332f xmlns="35ae1631-5634-4f60-b9f8-c9a4fcb197fb">
      <Terms xmlns="http://schemas.microsoft.com/office/infopath/2007/PartnerControls"/>
    </lcf76f155ced4ddcb4097134ff3c332f>
    <TaxCatchAll xmlns="e0d0a8e0-a683-478f-bfe5-5554e1a91da5" xsi:nil="true"/>
  </documentManagement>
</p:properties>
</file>

<file path=customXml/itemProps1.xml><?xml version="1.0" encoding="utf-8"?>
<ds:datastoreItem xmlns:ds="http://schemas.openxmlformats.org/officeDocument/2006/customXml" ds:itemID="{479D7319-1678-4DB8-AC02-400AA4768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e1631-5634-4f60-b9f8-c9a4fcb197fb"/>
    <ds:schemaRef ds:uri="e0d0a8e0-a683-478f-bfe5-5554e1a91d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4C962-3FC2-4A95-AC64-3712FD7529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6C75E0-7278-4169-AF3A-429B00D64845}">
  <ds:schemaRefs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e0d0a8e0-a683-478f-bfe5-5554e1a91da5"/>
    <ds:schemaRef ds:uri="35ae1631-5634-4f60-b9f8-c9a4fcb197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Worwood</dc:creator>
  <cp:keywords/>
  <dc:description/>
  <cp:lastModifiedBy>[Student] Josh Worwood</cp:lastModifiedBy>
  <cp:revision/>
  <dcterms:created xsi:type="dcterms:W3CDTF">2025-01-26T16:02:49Z</dcterms:created>
  <dcterms:modified xsi:type="dcterms:W3CDTF">2025-04-18T08:49:49Z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0x010100C225E48518591143B12A039388EEF800</vt:lpwstr>
  </property>
  <property fmtid="{D5CDD505-2E9C-101B-9397-08002B2CF9AE}" pid="3" name="MediaServiceImageTags">
    <vt:lpwstr/>
  </property>
</Properties>
</file>