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000001_{445CCB0C-325D-2D48-AF00-D2105234E0A0}" xr6:coauthVersionLast="47" xr6:coauthVersionMax="47" xr10:uidLastSave="{00000000-0000-0000-0000-000000000000}"/>
  <bookViews>
    <workbookView xWindow="-120" yWindow="-120" windowWidth="20730" windowHeight="11160" activeTab="12" xr2:uid="{00000000-000D-0000-FFFF-FFFF00000000}"/>
  </bookViews>
  <sheets>
    <sheet name="Production 1" sheetId="3" r:id="rId1"/>
    <sheet name="Production 2" sheetId="4" r:id="rId2"/>
    <sheet name="Diet1" sheetId="7" r:id="rId3"/>
    <sheet name="Production3" sheetId="8" r:id="rId4"/>
    <sheet name="Production4" sheetId="9" r:id="rId5"/>
    <sheet name="Production5" sheetId="10" r:id="rId6"/>
    <sheet name="Transportaton1" sheetId="11" r:id="rId7"/>
    <sheet name="Charging1" sheetId="12" r:id="rId8"/>
    <sheet name="Transportaion2" sheetId="16" r:id="rId9"/>
    <sheet name="Production Planning" sheetId="17" r:id="rId10"/>
    <sheet name="SIMPLEX1" sheetId="13" r:id="rId11"/>
    <sheet name="SIMPLEX2" sheetId="14" r:id="rId12"/>
    <sheet name="Case study" sheetId="15" r:id="rId13"/>
  </sheets>
  <definedNames>
    <definedName name="solver_adj" localSheetId="12" hidden="1">'Case study'!$C$28:$M$28</definedName>
    <definedName name="solver_adj" localSheetId="7" hidden="1">Charging1!$C$7:$F$9</definedName>
    <definedName name="solver_adj" localSheetId="2" hidden="1">Diet1!$J$11:$J$16</definedName>
    <definedName name="solver_adj" localSheetId="0" hidden="1">'Production 1'!$C$5:$D$5</definedName>
    <definedName name="solver_adj" localSheetId="9" hidden="1">'Production Planning'!$C$19:$F$21</definedName>
    <definedName name="solver_adj" localSheetId="1" hidden="1">'Production 2'!$I$11:$I$17</definedName>
    <definedName name="solver_adj" localSheetId="3" hidden="1">Production3!$C$5:$D$5</definedName>
    <definedName name="solver_adj" localSheetId="4" hidden="1">Production4!$C$5:$F$5</definedName>
    <definedName name="solver_adj" localSheetId="5" hidden="1">Production5!$C$5:$D$5</definedName>
    <definedName name="solver_adj" localSheetId="8" hidden="1">Transportaion2!$C$7:$F$9</definedName>
    <definedName name="solver_adj" localSheetId="6" hidden="1">Transportaton1!$C$5:$E$6</definedName>
    <definedName name="solver_cvg" localSheetId="12" hidden="1">0.0001</definedName>
    <definedName name="solver_cvg" localSheetId="7" hidden="1">0.0001</definedName>
    <definedName name="solver_cvg" localSheetId="2" hidden="1">0.0001</definedName>
    <definedName name="solver_cvg" localSheetId="0" hidden="1">0.0001</definedName>
    <definedName name="solver_cvg" localSheetId="9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8" hidden="1">0.0001</definedName>
    <definedName name="solver_cvg" localSheetId="6" hidden="1">0.0001</definedName>
    <definedName name="solver_drv" localSheetId="12" hidden="1">2</definedName>
    <definedName name="solver_drv" localSheetId="7" hidden="1">1</definedName>
    <definedName name="solver_drv" localSheetId="2" hidden="1">1</definedName>
    <definedName name="solver_drv" localSheetId="0" hidden="1">1</definedName>
    <definedName name="solver_drv" localSheetId="9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8" hidden="1">1</definedName>
    <definedName name="solver_drv" localSheetId="6" hidden="1">1</definedName>
    <definedName name="solver_eng" localSheetId="12" hidden="1">2</definedName>
    <definedName name="solver_eng" localSheetId="7" hidden="1">2</definedName>
    <definedName name="solver_eng" localSheetId="2" hidden="1">2</definedName>
    <definedName name="solver_eng" localSheetId="0" hidden="1">2</definedName>
    <definedName name="solver_eng" localSheetId="9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8" hidden="1">2</definedName>
    <definedName name="solver_eng" localSheetId="6" hidden="1">2</definedName>
    <definedName name="solver_est" localSheetId="12" hidden="1">1</definedName>
    <definedName name="solver_est" localSheetId="7" hidden="1">1</definedName>
    <definedName name="solver_est" localSheetId="2" hidden="1">1</definedName>
    <definedName name="solver_est" localSheetId="0" hidden="1">1</definedName>
    <definedName name="solver_est" localSheetId="9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8" hidden="1">1</definedName>
    <definedName name="solver_est" localSheetId="6" hidden="1">1</definedName>
    <definedName name="solver_itr" localSheetId="12" hidden="1">2147483647</definedName>
    <definedName name="solver_itr" localSheetId="7" hidden="1">2147483647</definedName>
    <definedName name="solver_itr" localSheetId="2" hidden="1">2147483647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8" hidden="1">2147483647</definedName>
    <definedName name="solver_itr" localSheetId="6" hidden="1">2147483647</definedName>
    <definedName name="solver_lhs1" localSheetId="12" hidden="1">'Case study'!$C$28:$M$28</definedName>
    <definedName name="solver_lhs1" localSheetId="7" hidden="1">Charging1!$C$10:$F$10</definedName>
    <definedName name="solver_lhs1" localSheetId="2" hidden="1">Diet1!$F$4:$F$6</definedName>
    <definedName name="solver_lhs1" localSheetId="0" hidden="1">'Production 1'!$C$6:$D$6</definedName>
    <definedName name="solver_lhs1" localSheetId="9" hidden="1">'Production Planning'!$C$22:$F$22</definedName>
    <definedName name="solver_lhs1" localSheetId="1" hidden="1">'Production 2'!$F$5:$F$7</definedName>
    <definedName name="solver_lhs1" localSheetId="3" hidden="1">Production3!$E$6</definedName>
    <definedName name="solver_lhs1" localSheetId="4" hidden="1">Production4!$G$9:$G$11</definedName>
    <definedName name="solver_lhs1" localSheetId="5" hidden="1">Production5!$E$9</definedName>
    <definedName name="solver_lhs1" localSheetId="8" hidden="1">Transportaion2!$C$10:$F$10</definedName>
    <definedName name="solver_lhs1" localSheetId="6" hidden="1">Transportaton1!$C$7:$E$7</definedName>
    <definedName name="solver_lhs10" localSheetId="2" hidden="1">Diet1!$K$10</definedName>
    <definedName name="solver_lhs10" localSheetId="1" hidden="1">'Production 2'!$I$11</definedName>
    <definedName name="solver_lhs11" localSheetId="2" hidden="1">Diet1!$K$10</definedName>
    <definedName name="solver_lhs11" localSheetId="1" hidden="1">'Production 2'!$I$11</definedName>
    <definedName name="solver_lhs12" localSheetId="2" hidden="1">Diet1!$K$10</definedName>
    <definedName name="solver_lhs12" localSheetId="1" hidden="1">'Production 2'!$I$11</definedName>
    <definedName name="solver_lhs13" localSheetId="2" hidden="1">Diet1!$K$10</definedName>
    <definedName name="solver_lhs13" localSheetId="1" hidden="1">'Production 2'!$I$11</definedName>
    <definedName name="solver_lhs14" localSheetId="2" hidden="1">Diet1!$K$10</definedName>
    <definedName name="solver_lhs14" localSheetId="1" hidden="1">'Production 2'!$I$11</definedName>
    <definedName name="solver_lhs2" localSheetId="12" hidden="1">'Case study'!$N$33:$N$39</definedName>
    <definedName name="solver_lhs2" localSheetId="7" hidden="1">Charging1!$G$7:$G$9</definedName>
    <definedName name="solver_lhs2" localSheetId="2" hidden="1">Diet1!$F$4:$F$6</definedName>
    <definedName name="solver_lhs2" localSheetId="0" hidden="1">'Production 1'!$C$7:$D$7</definedName>
    <definedName name="solver_lhs2" localSheetId="9" hidden="1">'Production Planning'!$E$20</definedName>
    <definedName name="solver_lhs2" localSheetId="1" hidden="1">'Production 2'!$F$5:$F$7</definedName>
    <definedName name="solver_lhs2" localSheetId="3" hidden="1">Production3!$E$7</definedName>
    <definedName name="solver_lhs2" localSheetId="5" hidden="1">Production5!$E$10</definedName>
    <definedName name="solver_lhs2" localSheetId="8" hidden="1">Transportaion2!$G$10</definedName>
    <definedName name="solver_lhs2" localSheetId="6" hidden="1">Transportaton1!$F$5:$F$6</definedName>
    <definedName name="solver_lhs3" localSheetId="7" hidden="1">Charging1!$H$7:$H$9</definedName>
    <definedName name="solver_lhs3" localSheetId="2" hidden="1">Diet1!$J$4</definedName>
    <definedName name="solver_lhs3" localSheetId="0" hidden="1">'Production 1'!$C$21</definedName>
    <definedName name="solver_lhs3" localSheetId="9" hidden="1">'Production Planning'!$G$19:$G$20</definedName>
    <definedName name="solver_lhs3" localSheetId="1" hidden="1">'Production 2'!$I$5</definedName>
    <definedName name="solver_lhs3" localSheetId="3" hidden="1">Production3!$E$8</definedName>
    <definedName name="solver_lhs3" localSheetId="5" hidden="1">Production5!$E$11</definedName>
    <definedName name="solver_lhs3" localSheetId="8" hidden="1">Transportaion2!$G$7:$G$9</definedName>
    <definedName name="solver_lhs3" localSheetId="6" hidden="1">Transportaton1!$E$15</definedName>
    <definedName name="solver_lhs4" localSheetId="2" hidden="1">Diet1!$J$11:$J$16</definedName>
    <definedName name="solver_lhs4" localSheetId="0" hidden="1">'Production 1'!$C$22</definedName>
    <definedName name="solver_lhs4" localSheetId="9" hidden="1">'Production Planning'!$G$21</definedName>
    <definedName name="solver_lhs4" localSheetId="1" hidden="1">'Production 2'!$I$11:$I$17</definedName>
    <definedName name="solver_lhs4" localSheetId="3" hidden="1">Production3!$C$8:$D$8</definedName>
    <definedName name="solver_lhs5" localSheetId="2" hidden="1">Diet1!$K$10</definedName>
    <definedName name="solver_lhs5" localSheetId="1" hidden="1">'Production 2'!$I$11</definedName>
    <definedName name="solver_lhs6" localSheetId="2" hidden="1">Diet1!$K$10</definedName>
    <definedName name="solver_lhs6" localSheetId="1" hidden="1">'Production 2'!$I$11</definedName>
    <definedName name="solver_lhs7" localSheetId="2" hidden="1">Diet1!$K$10</definedName>
    <definedName name="solver_lhs7" localSheetId="1" hidden="1">'Production 2'!$I$11</definedName>
    <definedName name="solver_lhs8" localSheetId="2" hidden="1">Diet1!$K$10</definedName>
    <definedName name="solver_lhs8" localSheetId="1" hidden="1">'Production 2'!$I$11</definedName>
    <definedName name="solver_lhs9" localSheetId="2" hidden="1">Diet1!$K$10</definedName>
    <definedName name="solver_lhs9" localSheetId="1" hidden="1">'Production 2'!$I$11</definedName>
    <definedName name="solver_mip" localSheetId="12" hidden="1">2147483647</definedName>
    <definedName name="solver_mip" localSheetId="7" hidden="1">2147483647</definedName>
    <definedName name="solver_mip" localSheetId="2" hidden="1">2147483647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8" hidden="1">2147483647</definedName>
    <definedName name="solver_mip" localSheetId="6" hidden="1">2147483647</definedName>
    <definedName name="solver_mni" localSheetId="12" hidden="1">30</definedName>
    <definedName name="solver_mni" localSheetId="7" hidden="1">30</definedName>
    <definedName name="solver_mni" localSheetId="2" hidden="1">30</definedName>
    <definedName name="solver_mni" localSheetId="0" hidden="1">30</definedName>
    <definedName name="solver_mni" localSheetId="9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8" hidden="1">30</definedName>
    <definedName name="solver_mni" localSheetId="6" hidden="1">30</definedName>
    <definedName name="solver_mrt" localSheetId="12" hidden="1">0.075</definedName>
    <definedName name="solver_mrt" localSheetId="7" hidden="1">0.075</definedName>
    <definedName name="solver_mrt" localSheetId="2" hidden="1">0.075</definedName>
    <definedName name="solver_mrt" localSheetId="0" hidden="1">0.075</definedName>
    <definedName name="solver_mrt" localSheetId="9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8" hidden="1">0.075</definedName>
    <definedName name="solver_mrt" localSheetId="6" hidden="1">0.075</definedName>
    <definedName name="solver_msl" localSheetId="12" hidden="1">2</definedName>
    <definedName name="solver_msl" localSheetId="7" hidden="1">2</definedName>
    <definedName name="solver_msl" localSheetId="2" hidden="1">2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8" hidden="1">2</definedName>
    <definedName name="solver_msl" localSheetId="6" hidden="1">2</definedName>
    <definedName name="solver_neg" localSheetId="12" hidden="1">1</definedName>
    <definedName name="solver_neg" localSheetId="7" hidden="1">1</definedName>
    <definedName name="solver_neg" localSheetId="2" hidden="1">1</definedName>
    <definedName name="solver_neg" localSheetId="0" hidden="1">1</definedName>
    <definedName name="solver_neg" localSheetId="9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8" hidden="1">1</definedName>
    <definedName name="solver_neg" localSheetId="6" hidden="1">1</definedName>
    <definedName name="solver_nod" localSheetId="12" hidden="1">2147483647</definedName>
    <definedName name="solver_nod" localSheetId="7" hidden="1">2147483647</definedName>
    <definedName name="solver_nod" localSheetId="2" hidden="1">2147483647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8" hidden="1">2147483647</definedName>
    <definedName name="solver_nod" localSheetId="6" hidden="1">2147483647</definedName>
    <definedName name="solver_num" localSheetId="12" hidden="1">2</definedName>
    <definedName name="solver_num" localSheetId="7" hidden="1">3</definedName>
    <definedName name="solver_num" localSheetId="2" hidden="1">4</definedName>
    <definedName name="solver_num" localSheetId="0" hidden="1">2</definedName>
    <definedName name="solver_num" localSheetId="9" hidden="1">4</definedName>
    <definedName name="solver_num" localSheetId="1" hidden="1">4</definedName>
    <definedName name="solver_num" localSheetId="3" hidden="1">3</definedName>
    <definedName name="solver_num" localSheetId="4" hidden="1">1</definedName>
    <definedName name="solver_num" localSheetId="5" hidden="1">3</definedName>
    <definedName name="solver_num" localSheetId="8" hidden="1">3</definedName>
    <definedName name="solver_num" localSheetId="6" hidden="1">2</definedName>
    <definedName name="solver_nwt" localSheetId="12" hidden="1">1</definedName>
    <definedName name="solver_nwt" localSheetId="7" hidden="1">1</definedName>
    <definedName name="solver_nwt" localSheetId="2" hidden="1">1</definedName>
    <definedName name="solver_nwt" localSheetId="0" hidden="1">1</definedName>
    <definedName name="solver_nwt" localSheetId="9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8" hidden="1">1</definedName>
    <definedName name="solver_nwt" localSheetId="6" hidden="1">1</definedName>
    <definedName name="solver_opt" localSheetId="12" hidden="1">'Case study'!$N$30</definedName>
    <definedName name="solver_opt" localSheetId="7" hidden="1">Charging1!$G$11</definedName>
    <definedName name="solver_opt" localSheetId="2" hidden="1">Diet1!$C$18</definedName>
    <definedName name="solver_opt" localSheetId="0" hidden="1">'Production 1'!$E$11</definedName>
    <definedName name="solver_opt" localSheetId="9" hidden="1">'Production Planning'!$I$19</definedName>
    <definedName name="solver_opt" localSheetId="1" hidden="1">'Production 2'!$H$5</definedName>
    <definedName name="solver_opt" localSheetId="3" hidden="1">Production3!$E$9</definedName>
    <definedName name="solver_opt" localSheetId="4" hidden="1">Production4!$G$6</definedName>
    <definedName name="solver_opt" localSheetId="5" hidden="1">Production5!$E$6</definedName>
    <definedName name="solver_opt" localSheetId="8" hidden="1">Transportaion2!$G$18</definedName>
    <definedName name="solver_opt" localSheetId="6" hidden="1">Transportaton1!$F$9</definedName>
    <definedName name="solver_pre" localSheetId="12" hidden="1">0.000001</definedName>
    <definedName name="solver_pre" localSheetId="7" hidden="1">0.000001</definedName>
    <definedName name="solver_pre" localSheetId="2" hidden="1">0.000001</definedName>
    <definedName name="solver_pre" localSheetId="0" hidden="1">0.000001</definedName>
    <definedName name="solver_pre" localSheetId="9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8" hidden="1">0.000001</definedName>
    <definedName name="solver_pre" localSheetId="6" hidden="1">0.000001</definedName>
    <definedName name="solver_rbv" localSheetId="12" hidden="1">2</definedName>
    <definedName name="solver_rbv" localSheetId="7" hidden="1">1</definedName>
    <definedName name="solver_rbv" localSheetId="2" hidden="1">1</definedName>
    <definedName name="solver_rbv" localSheetId="0" hidden="1">1</definedName>
    <definedName name="solver_rbv" localSheetId="9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8" hidden="1">1</definedName>
    <definedName name="solver_rbv" localSheetId="6" hidden="1">1</definedName>
    <definedName name="solver_rel1" localSheetId="12" hidden="1">1</definedName>
    <definedName name="solver_rel1" localSheetId="7" hidden="1">1</definedName>
    <definedName name="solver_rel1" localSheetId="2" hidden="1">1</definedName>
    <definedName name="solver_rel1" localSheetId="0" hidden="1">1</definedName>
    <definedName name="solver_rel1" localSheetId="9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8" hidden="1">1</definedName>
    <definedName name="solver_rel1" localSheetId="6" hidden="1">1</definedName>
    <definedName name="solver_rel10" localSheetId="2" hidden="1">1</definedName>
    <definedName name="solver_rel10" localSheetId="1" hidden="1">1</definedName>
    <definedName name="solver_rel11" localSheetId="2" hidden="1">1</definedName>
    <definedName name="solver_rel11" localSheetId="1" hidden="1">1</definedName>
    <definedName name="solver_rel12" localSheetId="2" hidden="1">1</definedName>
    <definedName name="solver_rel12" localSheetId="1" hidden="1">1</definedName>
    <definedName name="solver_rel13" localSheetId="2" hidden="1">1</definedName>
    <definedName name="solver_rel13" localSheetId="1" hidden="1">1</definedName>
    <definedName name="solver_rel14" localSheetId="2" hidden="1">1</definedName>
    <definedName name="solver_rel14" localSheetId="1" hidden="1">1</definedName>
    <definedName name="solver_rel2" localSheetId="12" hidden="1">1</definedName>
    <definedName name="solver_rel2" localSheetId="7" hidden="1">1</definedName>
    <definedName name="solver_rel2" localSheetId="2" hidden="1">3</definedName>
    <definedName name="solver_rel2" localSheetId="0" hidden="1">1</definedName>
    <definedName name="solver_rel2" localSheetId="9" hidden="1">2</definedName>
    <definedName name="solver_rel2" localSheetId="1" hidden="1">3</definedName>
    <definedName name="solver_rel2" localSheetId="3" hidden="1">1</definedName>
    <definedName name="solver_rel2" localSheetId="5" hidden="1">1</definedName>
    <definedName name="solver_rel2" localSheetId="8" hidden="1">2</definedName>
    <definedName name="solver_rel2" localSheetId="6" hidden="1">2</definedName>
    <definedName name="solver_rel3" localSheetId="7" hidden="1">1</definedName>
    <definedName name="solver_rel3" localSheetId="2" hidden="1">2</definedName>
    <definedName name="solver_rel3" localSheetId="0" hidden="1">1</definedName>
    <definedName name="solver_rel3" localSheetId="9" hidden="1">1</definedName>
    <definedName name="solver_rel3" localSheetId="1" hidden="1">2</definedName>
    <definedName name="solver_rel3" localSheetId="3" hidden="1">1</definedName>
    <definedName name="solver_rel3" localSheetId="5" hidden="1">1</definedName>
    <definedName name="solver_rel3" localSheetId="8" hidden="1">1</definedName>
    <definedName name="solver_rel3" localSheetId="6" hidden="1">1</definedName>
    <definedName name="solver_rel4" localSheetId="2" hidden="1">1</definedName>
    <definedName name="solver_rel4" localSheetId="0" hidden="1">1</definedName>
    <definedName name="solver_rel4" localSheetId="9" hidden="1">2</definedName>
    <definedName name="solver_rel4" localSheetId="1" hidden="1">1</definedName>
    <definedName name="solver_rel4" localSheetId="3" hidden="1">1</definedName>
    <definedName name="solver_rel5" localSheetId="2" hidden="1">1</definedName>
    <definedName name="solver_rel5" localSheetId="1" hidden="1">1</definedName>
    <definedName name="solver_rel6" localSheetId="2" hidden="1">1</definedName>
    <definedName name="solver_rel6" localSheetId="1" hidden="1">1</definedName>
    <definedName name="solver_rel7" localSheetId="2" hidden="1">1</definedName>
    <definedName name="solver_rel7" localSheetId="1" hidden="1">1</definedName>
    <definedName name="solver_rel8" localSheetId="2" hidden="1">1</definedName>
    <definedName name="solver_rel8" localSheetId="1" hidden="1">1</definedName>
    <definedName name="solver_rel9" localSheetId="2" hidden="1">1</definedName>
    <definedName name="solver_rel9" localSheetId="1" hidden="1">1</definedName>
    <definedName name="solver_rhs1" localSheetId="12" hidden="1">'Case study'!$C$29:$M$29</definedName>
    <definedName name="solver_rhs1" localSheetId="7" hidden="1">Charging1!$C$13:$F$13</definedName>
    <definedName name="solver_rhs1" localSheetId="2" hidden="1">Diet1!$D$4:$D$6</definedName>
    <definedName name="solver_rhs1" localSheetId="0" hidden="1">'Production 1'!$F$6</definedName>
    <definedName name="solver_rhs1" localSheetId="9" hidden="1">'Production Planning'!$C$8:$F$8</definedName>
    <definedName name="solver_rhs1" localSheetId="1" hidden="1">'Production 2'!$D$5:$D$7</definedName>
    <definedName name="solver_rhs1" localSheetId="3" hidden="1">Production3!$F$6</definedName>
    <definedName name="solver_rhs1" localSheetId="4" hidden="1">Production4!$H$9:$H$11</definedName>
    <definedName name="solver_rhs1" localSheetId="5" hidden="1">48</definedName>
    <definedName name="solver_rhs1" localSheetId="8" hidden="1">Transportaion2!$C$11:$F$11</definedName>
    <definedName name="solver_rhs1" localSheetId="6" hidden="1">Transportaton1!$C$11:$E$11</definedName>
    <definedName name="solver_rhs10" localSheetId="2" hidden="1">Diet1!#REF!</definedName>
    <definedName name="solver_rhs10" localSheetId="1" hidden="1">'Production 2'!$F$11</definedName>
    <definedName name="solver_rhs11" localSheetId="2" hidden="1">Diet1!#REF!</definedName>
    <definedName name="solver_rhs11" localSheetId="1" hidden="1">'Production 2'!$F$11</definedName>
    <definedName name="solver_rhs12" localSheetId="2" hidden="1">Diet1!#REF!</definedName>
    <definedName name="solver_rhs12" localSheetId="1" hidden="1">'Production 2'!$F$11</definedName>
    <definedName name="solver_rhs13" localSheetId="2" hidden="1">Diet1!#REF!</definedName>
    <definedName name="solver_rhs13" localSheetId="1" hidden="1">'Production 2'!$F$11</definedName>
    <definedName name="solver_rhs14" localSheetId="2" hidden="1">Diet1!#REF!</definedName>
    <definedName name="solver_rhs14" localSheetId="1" hidden="1">'Production 2'!$F$11</definedName>
    <definedName name="solver_rhs2" localSheetId="12" hidden="1">'Case study'!$O$33:$O$39</definedName>
    <definedName name="solver_rhs2" localSheetId="7" hidden="1">Charging1!$I$7:$I$9</definedName>
    <definedName name="solver_rhs2" localSheetId="2" hidden="1">Diet1!$C$4:$C$6</definedName>
    <definedName name="solver_rhs2" localSheetId="0" hidden="1">'Production 1'!$F$7</definedName>
    <definedName name="solver_rhs2" localSheetId="9" hidden="1">0</definedName>
    <definedName name="solver_rhs2" localSheetId="1" hidden="1">'Production 2'!$C$5:$C$7</definedName>
    <definedName name="solver_rhs2" localSheetId="3" hidden="1">Production3!$F$7</definedName>
    <definedName name="solver_rhs2" localSheetId="5" hidden="1">6</definedName>
    <definedName name="solver_rhs2" localSheetId="8" hidden="1">Transportaion2!$H$10</definedName>
    <definedName name="solver_rhs2" localSheetId="6" hidden="1">Transportaton1!$G$5:$G$6</definedName>
    <definedName name="solver_rhs3" localSheetId="7" hidden="1">Charging1!$J$7:$J$9</definedName>
    <definedName name="solver_rhs3" localSheetId="2" hidden="1">Diet1!$J$12</definedName>
    <definedName name="solver_rhs3" localSheetId="0" hidden="1">360</definedName>
    <definedName name="solver_rhs3" localSheetId="9" hidden="1">'Production Planning'!$H$19:$H$20</definedName>
    <definedName name="solver_rhs3" localSheetId="1" hidden="1">'Production 2'!$J$5</definedName>
    <definedName name="solver_rhs3" localSheetId="3" hidden="1">Production3!$F$8</definedName>
    <definedName name="solver_rhs3" localSheetId="5" hidden="1">4</definedName>
    <definedName name="solver_rhs3" localSheetId="8" hidden="1">Transportaion2!$H$7:$H$9</definedName>
    <definedName name="solver_rhs3" localSheetId="6" hidden="1">4</definedName>
    <definedName name="solver_rhs4" localSheetId="2" hidden="1">Diet1!$F$11:$F$16</definedName>
    <definedName name="solver_rhs4" localSheetId="0" hidden="1">840</definedName>
    <definedName name="solver_rhs4" localSheetId="9" hidden="1">'Production Planning'!$H$21</definedName>
    <definedName name="solver_rhs4" localSheetId="1" hidden="1">'Production 2'!$F$11:$F$17</definedName>
    <definedName name="solver_rhs4" localSheetId="3" hidden="1">Production3!$F$8</definedName>
    <definedName name="solver_rhs5" localSheetId="2" hidden="1">Diet1!#REF!</definedName>
    <definedName name="solver_rhs5" localSheetId="1" hidden="1">'Production 2'!$F$11</definedName>
    <definedName name="solver_rhs6" localSheetId="2" hidden="1">Diet1!#REF!</definedName>
    <definedName name="solver_rhs6" localSheetId="1" hidden="1">'Production 2'!$F$11</definedName>
    <definedName name="solver_rhs7" localSheetId="2" hidden="1">Diet1!#REF!</definedName>
    <definedName name="solver_rhs7" localSheetId="1" hidden="1">'Production 2'!$F$11</definedName>
    <definedName name="solver_rhs8" localSheetId="2" hidden="1">Diet1!#REF!</definedName>
    <definedName name="solver_rhs8" localSheetId="1" hidden="1">'Production 2'!$F$11</definedName>
    <definedName name="solver_rhs9" localSheetId="2" hidden="1">Diet1!#REF!</definedName>
    <definedName name="solver_rhs9" localSheetId="1" hidden="1">'Production 2'!$F$11</definedName>
    <definedName name="solver_rlx" localSheetId="12" hidden="1">2</definedName>
    <definedName name="solver_rlx" localSheetId="7" hidden="1">2</definedName>
    <definedName name="solver_rlx" localSheetId="2" hidden="1">2</definedName>
    <definedName name="solver_rlx" localSheetId="0" hidden="1">2</definedName>
    <definedName name="solver_rlx" localSheetId="9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8" hidden="1">2</definedName>
    <definedName name="solver_rlx" localSheetId="6" hidden="1">2</definedName>
    <definedName name="solver_rsd" localSheetId="12" hidden="1">0</definedName>
    <definedName name="solver_rsd" localSheetId="7" hidden="1">0</definedName>
    <definedName name="solver_rsd" localSheetId="2" hidden="1">0</definedName>
    <definedName name="solver_rsd" localSheetId="0" hidden="1">0</definedName>
    <definedName name="solver_rsd" localSheetId="9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8" hidden="1">0</definedName>
    <definedName name="solver_rsd" localSheetId="6" hidden="1">0</definedName>
    <definedName name="solver_scl" localSheetId="12" hidden="1">2</definedName>
    <definedName name="solver_scl" localSheetId="7" hidden="1">1</definedName>
    <definedName name="solver_scl" localSheetId="2" hidden="1">1</definedName>
    <definedName name="solver_scl" localSheetId="0" hidden="1">1</definedName>
    <definedName name="solver_scl" localSheetId="9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8" hidden="1">1</definedName>
    <definedName name="solver_scl" localSheetId="6" hidden="1">1</definedName>
    <definedName name="solver_sho" localSheetId="12" hidden="1">2</definedName>
    <definedName name="solver_sho" localSheetId="7" hidden="1">2</definedName>
    <definedName name="solver_sho" localSheetId="2" hidden="1">2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8" hidden="1">2</definedName>
    <definedName name="solver_sho" localSheetId="6" hidden="1">2</definedName>
    <definedName name="solver_ssz" localSheetId="12" hidden="1">100</definedName>
    <definedName name="solver_ssz" localSheetId="7" hidden="1">100</definedName>
    <definedName name="solver_ssz" localSheetId="2" hidden="1">100</definedName>
    <definedName name="solver_ssz" localSheetId="0" hidden="1">100</definedName>
    <definedName name="solver_ssz" localSheetId="9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8" hidden="1">100</definedName>
    <definedName name="solver_ssz" localSheetId="6" hidden="1">100</definedName>
    <definedName name="solver_tim" localSheetId="12" hidden="1">2147483647</definedName>
    <definedName name="solver_tim" localSheetId="7" hidden="1">2147483647</definedName>
    <definedName name="solver_tim" localSheetId="2" hidden="1">2147483647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8" hidden="1">2147483647</definedName>
    <definedName name="solver_tim" localSheetId="6" hidden="1">2147483647</definedName>
    <definedName name="solver_tol" localSheetId="12" hidden="1">0.01</definedName>
    <definedName name="solver_tol" localSheetId="7" hidden="1">0.01</definedName>
    <definedName name="solver_tol" localSheetId="2" hidden="1">0.01</definedName>
    <definedName name="solver_tol" localSheetId="0" hidden="1">0.01</definedName>
    <definedName name="solver_tol" localSheetId="9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8" hidden="1">0.01</definedName>
    <definedName name="solver_tol" localSheetId="6" hidden="1">0.01</definedName>
    <definedName name="solver_typ" localSheetId="12" hidden="1">1</definedName>
    <definedName name="solver_typ" localSheetId="7" hidden="1">1</definedName>
    <definedName name="solver_typ" localSheetId="2" hidden="1">2</definedName>
    <definedName name="solver_typ" localSheetId="0" hidden="1">1</definedName>
    <definedName name="solver_typ" localSheetId="9" hidden="1">2</definedName>
    <definedName name="solver_typ" localSheetId="1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8" hidden="1">2</definedName>
    <definedName name="solver_typ" localSheetId="6" hidden="1">2</definedName>
    <definedName name="solver_val" localSheetId="12" hidden="1">0</definedName>
    <definedName name="solver_val" localSheetId="7" hidden="1">0</definedName>
    <definedName name="solver_val" localSheetId="2" hidden="1">0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8" hidden="1">0</definedName>
    <definedName name="solver_val" localSheetId="6" hidden="1">0</definedName>
    <definedName name="solver_ver" localSheetId="12" hidden="1">3</definedName>
    <definedName name="solver_ver" localSheetId="7" hidden="1">3</definedName>
    <definedName name="solver_ver" localSheetId="2" hidden="1">3</definedName>
    <definedName name="solver_ver" localSheetId="0" hidden="1">3</definedName>
    <definedName name="solver_ver" localSheetId="9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8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7" l="1"/>
  <c r="E22" i="17"/>
  <c r="F22" i="17"/>
  <c r="C22" i="17"/>
  <c r="G19" i="17"/>
  <c r="F13" i="17"/>
  <c r="F14" i="17"/>
  <c r="E14" i="17"/>
  <c r="D13" i="17"/>
  <c r="D14" i="17"/>
  <c r="D12" i="17"/>
  <c r="E12" i="17"/>
  <c r="F12" i="17"/>
  <c r="C12" i="17"/>
  <c r="C13" i="17"/>
  <c r="C14" i="17"/>
  <c r="I19" i="17"/>
  <c r="G20" i="17"/>
  <c r="G21" i="17"/>
  <c r="H10" i="16"/>
  <c r="D10" i="16"/>
  <c r="E10" i="16"/>
  <c r="F10" i="16"/>
  <c r="C10" i="16"/>
  <c r="G8" i="16"/>
  <c r="G9" i="16"/>
  <c r="G7" i="16"/>
  <c r="D18" i="16"/>
  <c r="E18" i="16"/>
  <c r="F18" i="16"/>
  <c r="C18" i="16"/>
  <c r="G16" i="16"/>
  <c r="G17" i="16"/>
  <c r="G15" i="16"/>
  <c r="O41" i="15"/>
  <c r="N31" i="15"/>
  <c r="N30" i="15"/>
  <c r="N39" i="15"/>
  <c r="N38" i="15"/>
  <c r="N37" i="15"/>
  <c r="N36" i="15"/>
  <c r="N35" i="15"/>
  <c r="N34" i="15"/>
  <c r="N33" i="15"/>
  <c r="E15" i="15"/>
  <c r="E16" i="15"/>
  <c r="E17" i="15"/>
  <c r="E18" i="15"/>
  <c r="E19" i="15"/>
  <c r="E20" i="15"/>
  <c r="E21" i="15"/>
  <c r="D16" i="14"/>
  <c r="D23" i="14"/>
  <c r="D36" i="14"/>
  <c r="D43" i="14"/>
  <c r="D14" i="14"/>
  <c r="D21" i="14"/>
  <c r="D28" i="14"/>
  <c r="D34" i="14"/>
  <c r="D41" i="14"/>
  <c r="D48" i="14"/>
  <c r="D55" i="14"/>
  <c r="D62" i="14"/>
  <c r="D15" i="14"/>
  <c r="D22" i="14"/>
  <c r="D29" i="14"/>
  <c r="D35" i="14"/>
  <c r="D42" i="14"/>
  <c r="D47" i="14"/>
  <c r="D54" i="14"/>
  <c r="D61" i="14"/>
  <c r="D67" i="14"/>
  <c r="D74" i="14"/>
  <c r="E16" i="14"/>
  <c r="E23" i="14"/>
  <c r="E36" i="14"/>
  <c r="E43" i="14"/>
  <c r="E14" i="14"/>
  <c r="E21" i="14"/>
  <c r="E28" i="14"/>
  <c r="E34" i="14"/>
  <c r="E41" i="14"/>
  <c r="E48" i="14"/>
  <c r="E55" i="14"/>
  <c r="E62" i="14"/>
  <c r="E15" i="14"/>
  <c r="E22" i="14"/>
  <c r="E29" i="14"/>
  <c r="E35" i="14"/>
  <c r="E42" i="14"/>
  <c r="E47" i="14"/>
  <c r="E54" i="14"/>
  <c r="E61" i="14"/>
  <c r="E67" i="14"/>
  <c r="E74" i="14"/>
  <c r="F16" i="14"/>
  <c r="F23" i="14"/>
  <c r="F36" i="14"/>
  <c r="F43" i="14"/>
  <c r="F14" i="14"/>
  <c r="F21" i="14"/>
  <c r="F28" i="14"/>
  <c r="F34" i="14"/>
  <c r="F41" i="14"/>
  <c r="F48" i="14"/>
  <c r="F55" i="14"/>
  <c r="F62" i="14"/>
  <c r="F15" i="14"/>
  <c r="F22" i="14"/>
  <c r="F29" i="14"/>
  <c r="F35" i="14"/>
  <c r="F42" i="14"/>
  <c r="F47" i="14"/>
  <c r="F54" i="14"/>
  <c r="F61" i="14"/>
  <c r="F67" i="14"/>
  <c r="F74" i="14"/>
  <c r="G16" i="14"/>
  <c r="G23" i="14"/>
  <c r="G36" i="14"/>
  <c r="G43" i="14"/>
  <c r="G14" i="14"/>
  <c r="G21" i="14"/>
  <c r="G28" i="14"/>
  <c r="G34" i="14"/>
  <c r="G41" i="14"/>
  <c r="G48" i="14"/>
  <c r="G55" i="14"/>
  <c r="G62" i="14"/>
  <c r="G15" i="14"/>
  <c r="G22" i="14"/>
  <c r="G29" i="14"/>
  <c r="G35" i="14"/>
  <c r="G42" i="14"/>
  <c r="G47" i="14"/>
  <c r="G54" i="14"/>
  <c r="G61" i="14"/>
  <c r="G67" i="14"/>
  <c r="G74" i="14"/>
  <c r="H16" i="14"/>
  <c r="H23" i="14"/>
  <c r="H36" i="14"/>
  <c r="H43" i="14"/>
  <c r="H14" i="14"/>
  <c r="H21" i="14"/>
  <c r="H28" i="14"/>
  <c r="H34" i="14"/>
  <c r="H41" i="14"/>
  <c r="H48" i="14"/>
  <c r="H55" i="14"/>
  <c r="H62" i="14"/>
  <c r="H15" i="14"/>
  <c r="H22" i="14"/>
  <c r="H29" i="14"/>
  <c r="H35" i="14"/>
  <c r="H42" i="14"/>
  <c r="H47" i="14"/>
  <c r="H54" i="14"/>
  <c r="H61" i="14"/>
  <c r="H67" i="14"/>
  <c r="H74" i="14"/>
  <c r="I16" i="14"/>
  <c r="I23" i="14"/>
  <c r="I36" i="14"/>
  <c r="I43" i="14"/>
  <c r="I14" i="14"/>
  <c r="I21" i="14"/>
  <c r="I28" i="14"/>
  <c r="I34" i="14"/>
  <c r="I41" i="14"/>
  <c r="I48" i="14"/>
  <c r="I55" i="14"/>
  <c r="I62" i="14"/>
  <c r="I15" i="14"/>
  <c r="I22" i="14"/>
  <c r="I29" i="14"/>
  <c r="I35" i="14"/>
  <c r="I42" i="14"/>
  <c r="I47" i="14"/>
  <c r="I54" i="14"/>
  <c r="I61" i="14"/>
  <c r="I67" i="14"/>
  <c r="I74" i="14"/>
  <c r="J16" i="14"/>
  <c r="J23" i="14"/>
  <c r="J36" i="14"/>
  <c r="J43" i="14"/>
  <c r="J28" i="14"/>
  <c r="J34" i="14"/>
  <c r="J41" i="14"/>
  <c r="J48" i="14"/>
  <c r="J55" i="14"/>
  <c r="J62" i="14"/>
  <c r="J29" i="14"/>
  <c r="J35" i="14"/>
  <c r="J42" i="14"/>
  <c r="J47" i="14"/>
  <c r="J54" i="14"/>
  <c r="J61" i="14"/>
  <c r="J67" i="14"/>
  <c r="J74" i="14"/>
  <c r="C16" i="14"/>
  <c r="C23" i="14"/>
  <c r="C36" i="14"/>
  <c r="C43" i="14"/>
  <c r="C14" i="14"/>
  <c r="C21" i="14"/>
  <c r="C28" i="14"/>
  <c r="C34" i="14"/>
  <c r="C41" i="14"/>
  <c r="C48" i="14"/>
  <c r="C55" i="14"/>
  <c r="C62" i="14"/>
  <c r="C15" i="14"/>
  <c r="C22" i="14"/>
  <c r="C29" i="14"/>
  <c r="C35" i="14"/>
  <c r="C42" i="14"/>
  <c r="C47" i="14"/>
  <c r="C54" i="14"/>
  <c r="C61" i="14"/>
  <c r="C67" i="14"/>
  <c r="C74" i="14"/>
  <c r="G65" i="14"/>
  <c r="G71" i="14"/>
  <c r="D66" i="14"/>
  <c r="E66" i="14"/>
  <c r="F66" i="14"/>
  <c r="G66" i="14"/>
  <c r="H66" i="14"/>
  <c r="I66" i="14"/>
  <c r="J66" i="14"/>
  <c r="C66" i="14"/>
  <c r="D46" i="14"/>
  <c r="D53" i="14"/>
  <c r="D60" i="14"/>
  <c r="D72" i="14"/>
  <c r="E46" i="14"/>
  <c r="E53" i="14"/>
  <c r="E60" i="14"/>
  <c r="E72" i="14"/>
  <c r="F46" i="14"/>
  <c r="F53" i="14"/>
  <c r="F60" i="14"/>
  <c r="F72" i="14"/>
  <c r="G46" i="14"/>
  <c r="G53" i="14"/>
  <c r="G60" i="14"/>
  <c r="G72" i="14"/>
  <c r="H46" i="14"/>
  <c r="H53" i="14"/>
  <c r="H60" i="14"/>
  <c r="H72" i="14"/>
  <c r="I46" i="14"/>
  <c r="I53" i="14"/>
  <c r="I60" i="14"/>
  <c r="I72" i="14"/>
  <c r="J46" i="14"/>
  <c r="J53" i="14"/>
  <c r="J60" i="14"/>
  <c r="J72" i="14"/>
  <c r="C46" i="14"/>
  <c r="C53" i="14"/>
  <c r="C60" i="14"/>
  <c r="C72" i="14"/>
  <c r="D65" i="14"/>
  <c r="D71" i="14"/>
  <c r="E65" i="14"/>
  <c r="E71" i="14"/>
  <c r="F65" i="14"/>
  <c r="F71" i="14"/>
  <c r="H65" i="14"/>
  <c r="H71" i="14"/>
  <c r="J65" i="14"/>
  <c r="J71" i="14"/>
  <c r="C65" i="14"/>
  <c r="C71" i="14"/>
  <c r="I65" i="14"/>
  <c r="C40" i="14"/>
  <c r="C52" i="14"/>
  <c r="D52" i="14"/>
  <c r="E52" i="14"/>
  <c r="F40" i="14"/>
  <c r="F52" i="14"/>
  <c r="G40" i="14"/>
  <c r="G52" i="14"/>
  <c r="H52" i="14"/>
  <c r="J52" i="14"/>
  <c r="F20" i="14"/>
  <c r="F33" i="14"/>
  <c r="G20" i="14"/>
  <c r="G33" i="14"/>
  <c r="C13" i="14"/>
  <c r="C20" i="14"/>
  <c r="C33" i="14"/>
  <c r="J15" i="14"/>
  <c r="J14" i="14"/>
  <c r="I20" i="14"/>
  <c r="L61" i="13"/>
  <c r="D12" i="13"/>
  <c r="D18" i="13"/>
  <c r="D25" i="13"/>
  <c r="D32" i="13"/>
  <c r="D45" i="13"/>
  <c r="D52" i="13"/>
  <c r="D24" i="13"/>
  <c r="D31" i="13"/>
  <c r="D17" i="13"/>
  <c r="D23" i="13"/>
  <c r="D30" i="13"/>
  <c r="D37" i="13"/>
  <c r="D44" i="13"/>
  <c r="D51" i="13"/>
  <c r="D57" i="13"/>
  <c r="D64" i="13"/>
  <c r="E12" i="13"/>
  <c r="E18" i="13"/>
  <c r="E25" i="13"/>
  <c r="E32" i="13"/>
  <c r="E45" i="13"/>
  <c r="E52" i="13"/>
  <c r="E24" i="13"/>
  <c r="E31" i="13"/>
  <c r="E17" i="13"/>
  <c r="E23" i="13"/>
  <c r="E30" i="13"/>
  <c r="E37" i="13"/>
  <c r="E44" i="13"/>
  <c r="E51" i="13"/>
  <c r="E57" i="13"/>
  <c r="E64" i="13"/>
  <c r="F12" i="13"/>
  <c r="F18" i="13"/>
  <c r="F25" i="13"/>
  <c r="F32" i="13"/>
  <c r="F45" i="13"/>
  <c r="F52" i="13"/>
  <c r="F24" i="13"/>
  <c r="F31" i="13"/>
  <c r="F17" i="13"/>
  <c r="F23" i="13"/>
  <c r="F30" i="13"/>
  <c r="F37" i="13"/>
  <c r="F44" i="13"/>
  <c r="F51" i="13"/>
  <c r="F57" i="13"/>
  <c r="F64" i="13"/>
  <c r="G12" i="13"/>
  <c r="G18" i="13"/>
  <c r="G25" i="13"/>
  <c r="G32" i="13"/>
  <c r="G45" i="13"/>
  <c r="G52" i="13"/>
  <c r="G24" i="13"/>
  <c r="G31" i="13"/>
  <c r="G17" i="13"/>
  <c r="G23" i="13"/>
  <c r="G30" i="13"/>
  <c r="G37" i="13"/>
  <c r="G44" i="13"/>
  <c r="G51" i="13"/>
  <c r="G57" i="13"/>
  <c r="G64" i="13"/>
  <c r="H12" i="13"/>
  <c r="H18" i="13"/>
  <c r="H25" i="13"/>
  <c r="H32" i="13"/>
  <c r="H45" i="13"/>
  <c r="H52" i="13"/>
  <c r="H24" i="13"/>
  <c r="H31" i="13"/>
  <c r="H17" i="13"/>
  <c r="H23" i="13"/>
  <c r="H30" i="13"/>
  <c r="H37" i="13"/>
  <c r="H44" i="13"/>
  <c r="H51" i="13"/>
  <c r="H57" i="13"/>
  <c r="H64" i="13"/>
  <c r="I12" i="13"/>
  <c r="I18" i="13"/>
  <c r="I25" i="13"/>
  <c r="I32" i="13"/>
  <c r="I45" i="13"/>
  <c r="I52" i="13"/>
  <c r="I24" i="13"/>
  <c r="I31" i="13"/>
  <c r="I17" i="13"/>
  <c r="I23" i="13"/>
  <c r="I30" i="13"/>
  <c r="I37" i="13"/>
  <c r="I44" i="13"/>
  <c r="I51" i="13"/>
  <c r="I57" i="13"/>
  <c r="I64" i="13"/>
  <c r="C12" i="13"/>
  <c r="C18" i="13"/>
  <c r="C25" i="13"/>
  <c r="C32" i="13"/>
  <c r="C45" i="13"/>
  <c r="C52" i="13"/>
  <c r="C24" i="13"/>
  <c r="C31" i="13"/>
  <c r="C17" i="13"/>
  <c r="C23" i="13"/>
  <c r="C30" i="13"/>
  <c r="C37" i="13"/>
  <c r="C44" i="13"/>
  <c r="C51" i="13"/>
  <c r="C57" i="13"/>
  <c r="C64" i="13"/>
  <c r="D43" i="13"/>
  <c r="D50" i="13"/>
  <c r="D56" i="13"/>
  <c r="D62" i="13"/>
  <c r="E43" i="13"/>
  <c r="E50" i="13"/>
  <c r="E56" i="13"/>
  <c r="E62" i="13"/>
  <c r="F43" i="13"/>
  <c r="F50" i="13"/>
  <c r="F56" i="13"/>
  <c r="F62" i="13"/>
  <c r="G43" i="13"/>
  <c r="G50" i="13"/>
  <c r="G56" i="13"/>
  <c r="G62" i="13"/>
  <c r="H43" i="13"/>
  <c r="H50" i="13"/>
  <c r="H56" i="13"/>
  <c r="H62" i="13"/>
  <c r="I43" i="13"/>
  <c r="I50" i="13"/>
  <c r="I56" i="13"/>
  <c r="I62" i="13"/>
  <c r="C43" i="13"/>
  <c r="C50" i="13"/>
  <c r="C56" i="13"/>
  <c r="C62" i="13"/>
  <c r="D16" i="13"/>
  <c r="D22" i="13"/>
  <c r="D29" i="13"/>
  <c r="D36" i="13"/>
  <c r="D42" i="13"/>
  <c r="D49" i="13"/>
  <c r="D55" i="13"/>
  <c r="D61" i="13"/>
  <c r="E16" i="13"/>
  <c r="E22" i="13"/>
  <c r="E29" i="13"/>
  <c r="E36" i="13"/>
  <c r="E42" i="13"/>
  <c r="E49" i="13"/>
  <c r="E55" i="13"/>
  <c r="E61" i="13"/>
  <c r="F16" i="13"/>
  <c r="F22" i="13"/>
  <c r="F29" i="13"/>
  <c r="F36" i="13"/>
  <c r="F42" i="13"/>
  <c r="F49" i="13"/>
  <c r="F55" i="13"/>
  <c r="F61" i="13"/>
  <c r="G16" i="13"/>
  <c r="G22" i="13"/>
  <c r="G29" i="13"/>
  <c r="G36" i="13"/>
  <c r="G42" i="13"/>
  <c r="G49" i="13"/>
  <c r="G55" i="13"/>
  <c r="G61" i="13"/>
  <c r="H16" i="13"/>
  <c r="H22" i="13"/>
  <c r="H29" i="13"/>
  <c r="H36" i="13"/>
  <c r="H42" i="13"/>
  <c r="H49" i="13"/>
  <c r="H55" i="13"/>
  <c r="H61" i="13"/>
  <c r="I16" i="13"/>
  <c r="I22" i="13"/>
  <c r="I29" i="13"/>
  <c r="I36" i="13"/>
  <c r="I42" i="13"/>
  <c r="I49" i="13"/>
  <c r="I55" i="13"/>
  <c r="I61" i="13"/>
  <c r="C16" i="13"/>
  <c r="C22" i="13"/>
  <c r="C29" i="13"/>
  <c r="C36" i="13"/>
  <c r="C42" i="13"/>
  <c r="C49" i="13"/>
  <c r="C55" i="13"/>
  <c r="C61" i="13"/>
  <c r="I63" i="13"/>
  <c r="H63" i="13"/>
  <c r="G63" i="13"/>
  <c r="F63" i="13"/>
  <c r="E63" i="13"/>
  <c r="D63" i="13"/>
  <c r="C63" i="13"/>
  <c r="C38" i="13"/>
  <c r="I38" i="13"/>
  <c r="H38" i="13"/>
  <c r="G38" i="13"/>
  <c r="F38" i="13"/>
  <c r="E38" i="13"/>
  <c r="D38" i="13"/>
  <c r="I10" i="12"/>
  <c r="J10" i="12"/>
  <c r="D10" i="12"/>
  <c r="E10" i="12"/>
  <c r="F10" i="12"/>
  <c r="C10" i="12"/>
  <c r="G8" i="12"/>
  <c r="G9" i="12"/>
  <c r="H9" i="12"/>
  <c r="H8" i="12"/>
  <c r="H7" i="12"/>
  <c r="G7" i="12"/>
  <c r="F9" i="11"/>
  <c r="F6" i="11"/>
  <c r="F5" i="11"/>
  <c r="G10" i="16"/>
  <c r="G18" i="16"/>
  <c r="N41" i="15"/>
  <c r="E20" i="14"/>
  <c r="D20" i="14"/>
  <c r="H20" i="14"/>
  <c r="G11" i="12"/>
  <c r="H10" i="12"/>
  <c r="G10" i="12"/>
  <c r="D7" i="11"/>
  <c r="E7" i="11"/>
  <c r="C7" i="11"/>
  <c r="E11" i="10"/>
  <c r="E10" i="10"/>
  <c r="E9" i="10"/>
  <c r="E6" i="10"/>
  <c r="G11" i="9"/>
  <c r="G10" i="9"/>
  <c r="G9" i="9"/>
  <c r="G6" i="9"/>
  <c r="E8" i="8"/>
  <c r="E7" i="8"/>
  <c r="E6" i="8"/>
  <c r="E9" i="8"/>
  <c r="C16" i="7"/>
  <c r="B16" i="7"/>
  <c r="J4" i="7"/>
  <c r="J14" i="7"/>
  <c r="G4" i="7"/>
  <c r="G6" i="7"/>
  <c r="G5" i="7"/>
  <c r="F7" i="4"/>
  <c r="F6" i="4"/>
  <c r="F5" i="4"/>
  <c r="H5" i="4"/>
  <c r="I5" i="4"/>
  <c r="C22" i="3"/>
  <c r="C20" i="3"/>
  <c r="C21" i="3"/>
  <c r="E11" i="3"/>
  <c r="E7" i="3"/>
  <c r="E6" i="3"/>
  <c r="F7" i="11"/>
</calcChain>
</file>

<file path=xl/sharedStrings.xml><?xml version="1.0" encoding="utf-8"?>
<sst xmlns="http://schemas.openxmlformats.org/spreadsheetml/2006/main" count="592" uniqueCount="253">
  <si>
    <t>Prix de vente</t>
  </si>
  <si>
    <t>Charges variables</t>
  </si>
  <si>
    <t>Limites commerciales</t>
  </si>
  <si>
    <t>Quantité vendues</t>
  </si>
  <si>
    <t>Ciment 1</t>
  </si>
  <si>
    <t>Ciment 2</t>
  </si>
  <si>
    <t>Four</t>
  </si>
  <si>
    <t>Broyage</t>
  </si>
  <si>
    <t>Produit</t>
  </si>
  <si>
    <t>Total</t>
  </si>
  <si>
    <t>Deesponibilité</t>
  </si>
  <si>
    <t>Profit</t>
  </si>
  <si>
    <t>Broyeur</t>
  </si>
  <si>
    <t>Élement chimique</t>
  </si>
  <si>
    <t>Pourcentage min</t>
  </si>
  <si>
    <t>Pourcentage max</t>
  </si>
  <si>
    <t>Carbone (C)</t>
  </si>
  <si>
    <t>Cuivre (Cu)</t>
  </si>
  <si>
    <t>Manganése (Mn)</t>
  </si>
  <si>
    <t>Matiéres premiére</t>
  </si>
  <si>
    <t>C %</t>
  </si>
  <si>
    <t>Cu %</t>
  </si>
  <si>
    <t>Mn %</t>
  </si>
  <si>
    <t>Stock disponible (kg)</t>
  </si>
  <si>
    <t>Couts $/kg</t>
  </si>
  <si>
    <t>Alliage de fer 1</t>
  </si>
  <si>
    <t>Alliage de fer 2</t>
  </si>
  <si>
    <t>Alliage de fer 3</t>
  </si>
  <si>
    <t>Alliage de cuivre 1</t>
  </si>
  <si>
    <t>Alliage de cuivre 2</t>
  </si>
  <si>
    <t>Alliage d'alliminium 1</t>
  </si>
  <si>
    <t>Alliage d'alliminium 2</t>
  </si>
  <si>
    <t>Commande (kg)</t>
  </si>
  <si>
    <t>Qté à acheter</t>
  </si>
  <si>
    <t>Cout total</t>
  </si>
  <si>
    <t>Qté totale</t>
  </si>
  <si>
    <t>% reel</t>
  </si>
  <si>
    <t>Nutriments</t>
  </si>
  <si>
    <t>Avoine</t>
  </si>
  <si>
    <t>Mais</t>
  </si>
  <si>
    <t>Melasse</t>
  </si>
  <si>
    <t>Teneur souhaité</t>
  </si>
  <si>
    <t>&gt;= 9,5</t>
  </si>
  <si>
    <t>&gt;= 2</t>
  </si>
  <si>
    <t>&lt;= 6</t>
  </si>
  <si>
    <t>Disponible en kg</t>
  </si>
  <si>
    <t>Prix d'achat</t>
  </si>
  <si>
    <t>Mélange</t>
  </si>
  <si>
    <t>Granulation</t>
  </si>
  <si>
    <t>Tamissage</t>
  </si>
  <si>
    <t>MP à acheter</t>
  </si>
  <si>
    <t>Granules</t>
  </si>
  <si>
    <t>Farine</t>
  </si>
  <si>
    <t>Proteines</t>
  </si>
  <si>
    <t>Glucides</t>
  </si>
  <si>
    <t>Teneur reel</t>
  </si>
  <si>
    <t>Somme</t>
  </si>
  <si>
    <t>Qté</t>
  </si>
  <si>
    <t>Lipides</t>
  </si>
  <si>
    <t>Profit per batch</t>
  </si>
  <si>
    <t xml:space="preserve">Production time per batch </t>
  </si>
  <si>
    <t>Available production time</t>
  </si>
  <si>
    <t>Plant 1</t>
  </si>
  <si>
    <t>Plant 2</t>
  </si>
  <si>
    <t>Plant 3</t>
  </si>
  <si>
    <t>Quantity</t>
  </si>
  <si>
    <t>Doors</t>
  </si>
  <si>
    <t>Windows</t>
  </si>
  <si>
    <t>Product</t>
  </si>
  <si>
    <t>Profir per unit</t>
  </si>
  <si>
    <t>P1</t>
  </si>
  <si>
    <t>P2</t>
  </si>
  <si>
    <t>P3</t>
  </si>
  <si>
    <t>P4</t>
  </si>
  <si>
    <t>Machine</t>
  </si>
  <si>
    <t>Rol</t>
  </si>
  <si>
    <t xml:space="preserve">Cut </t>
  </si>
  <si>
    <t>Weld</t>
  </si>
  <si>
    <t>Used hours</t>
  </si>
  <si>
    <t>Available hours</t>
  </si>
  <si>
    <t>Total profit</t>
  </si>
  <si>
    <t>Total used hours</t>
  </si>
  <si>
    <t>Aliminium window</t>
  </si>
  <si>
    <t>Wood window</t>
  </si>
  <si>
    <t>Wood frames</t>
  </si>
  <si>
    <t>Aliminium frames</t>
  </si>
  <si>
    <t>Glass</t>
  </si>
  <si>
    <t>Production</t>
  </si>
  <si>
    <t>Capacity</t>
  </si>
  <si>
    <t>Customer 1</t>
  </si>
  <si>
    <t>Customer 2</t>
  </si>
  <si>
    <t>Customer 3</t>
  </si>
  <si>
    <t>Order size</t>
  </si>
  <si>
    <t>Cost P1</t>
  </si>
  <si>
    <t>Cost P2</t>
  </si>
  <si>
    <t>Ttansportation problem</t>
  </si>
  <si>
    <t xml:space="preserve">Front </t>
  </si>
  <si>
    <t>Center</t>
  </si>
  <si>
    <t>Back</t>
  </si>
  <si>
    <t>Space capacity</t>
  </si>
  <si>
    <t>Weight capacity</t>
  </si>
  <si>
    <t>Cargo 1</t>
  </si>
  <si>
    <t>Cargo 2</t>
  </si>
  <si>
    <t>Cargo 3</t>
  </si>
  <si>
    <t>Cargo 4</t>
  </si>
  <si>
    <t>Profit per ton</t>
  </si>
  <si>
    <t>Cargo wight</t>
  </si>
  <si>
    <t>Cargo volume</t>
  </si>
  <si>
    <t>Used volume</t>
  </si>
  <si>
    <t>Charging problem</t>
  </si>
  <si>
    <t>Production problem</t>
  </si>
  <si>
    <t>Equation</t>
  </si>
  <si>
    <t>Z</t>
  </si>
  <si>
    <t>X2</t>
  </si>
  <si>
    <t>X3</t>
  </si>
  <si>
    <t>X4</t>
  </si>
  <si>
    <t>X5</t>
  </si>
  <si>
    <t>X1</t>
  </si>
  <si>
    <t>Z - 7X1 - 4X2 = 0</t>
  </si>
  <si>
    <t>2X1 + X2 + X3 = 20</t>
  </si>
  <si>
    <t>X1 + X2 + X4 = 18</t>
  </si>
  <si>
    <t>X1 + X5 = 8</t>
  </si>
  <si>
    <t>20/2=10</t>
  </si>
  <si>
    <t>18/2=18</t>
  </si>
  <si>
    <t>8/1=8</t>
  </si>
  <si>
    <t>Pivot number</t>
  </si>
  <si>
    <t>We have to transform the highlithed numbers to 0, by multiplying the pivot row with the - value of the number then add it to the row of that number</t>
  </si>
  <si>
    <t>Pivot row x 7</t>
  </si>
  <si>
    <t>We divide same row with pivot number, this is the pivot row</t>
  </si>
  <si>
    <t>Pivot row x -2</t>
  </si>
  <si>
    <t>Pivot row x -1</t>
  </si>
  <si>
    <t>The objective is to remove the - numbers from Z row</t>
  </si>
  <si>
    <t>The 1st iteration is done, but we still have a negative number</t>
  </si>
  <si>
    <t>Infinite</t>
  </si>
  <si>
    <t>4/1=4</t>
  </si>
  <si>
    <t>10/1=10</t>
  </si>
  <si>
    <t>We need to transform the highlited numbers to 0</t>
  </si>
  <si>
    <t>Pivot row x 4</t>
  </si>
  <si>
    <t>Pivot row x 0</t>
  </si>
  <si>
    <t>We alredy have a 0 here, so no need to change</t>
  </si>
  <si>
    <t>The 2nd iteration is done, but we still have a negative number</t>
  </si>
  <si>
    <t>Since it's a negative number</t>
  </si>
  <si>
    <t>Divide by 1</t>
  </si>
  <si>
    <t>Pivot row x 1</t>
  </si>
  <si>
    <t>6/1=6</t>
  </si>
  <si>
    <t>Pivot row x 2</t>
  </si>
  <si>
    <t>The optimum result  is</t>
  </si>
  <si>
    <t>Max Equation</t>
  </si>
  <si>
    <t>RHS</t>
  </si>
  <si>
    <t>X1 + 2X2 - X5 + A3= 12</t>
  </si>
  <si>
    <t>Z - 5X1 + 4X2 - M A3 = 0</t>
  </si>
  <si>
    <t>A3</t>
  </si>
  <si>
    <t>M</t>
  </si>
  <si>
    <t>Since X5 is negative we add A3 with the value M</t>
  </si>
  <si>
    <t>We have to transform M to 0, by multiplying negative M with A3 row then add the result to Z row</t>
  </si>
  <si>
    <t>A3 x -M</t>
  </si>
  <si>
    <t>-M</t>
  </si>
  <si>
    <t>2M</t>
  </si>
  <si>
    <t>0</t>
  </si>
  <si>
    <t>-12M</t>
  </si>
  <si>
    <t>-M-5</t>
  </si>
  <si>
    <t>-2M-4</t>
  </si>
  <si>
    <t>12/2=6</t>
  </si>
  <si>
    <t>18/1=18</t>
  </si>
  <si>
    <t>20/1=20</t>
  </si>
  <si>
    <t>We divide the row by 2</t>
  </si>
  <si>
    <t>Pivot row x 2M+4</t>
  </si>
  <si>
    <t>M+1</t>
  </si>
  <si>
    <t>2M+4</t>
  </si>
  <si>
    <t>M+2</t>
  </si>
  <si>
    <t>-M-2</t>
  </si>
  <si>
    <t>12M+24</t>
  </si>
  <si>
    <t>The 1st iteration is done, lets look for negative numbers</t>
  </si>
  <si>
    <t>14/1,5=9,33</t>
  </si>
  <si>
    <t>6/0,5=12</t>
  </si>
  <si>
    <t>12/0,5=24</t>
  </si>
  <si>
    <t>Pivot row x 3</t>
  </si>
  <si>
    <t>Pivot row x -0,5</t>
  </si>
  <si>
    <t>The 2nd iteration is done, lets look for negative numbers</t>
  </si>
  <si>
    <t>Infinite cuz its negative</t>
  </si>
  <si>
    <t>9,33/0,33=28</t>
  </si>
  <si>
    <t>7,33/0,33=22</t>
  </si>
  <si>
    <t>Pivot row x -0,333</t>
  </si>
  <si>
    <t>Pivot row x 0,67</t>
  </si>
  <si>
    <t>Clothing item</t>
  </si>
  <si>
    <t>Wool slacks</t>
  </si>
  <si>
    <t>Cashmere sweater</t>
  </si>
  <si>
    <t>Slik blouse</t>
  </si>
  <si>
    <t>Slik camisole</t>
  </si>
  <si>
    <t>Wool blazer</t>
  </si>
  <si>
    <t>Material requirements</t>
  </si>
  <si>
    <t>3 yards of wool                     2 yards of acetate for lining</t>
  </si>
  <si>
    <t>1,5 yards of Cashmere</t>
  </si>
  <si>
    <t>1,5 yards of Slik</t>
  </si>
  <si>
    <t>0,5 yards of Slik</t>
  </si>
  <si>
    <t>2 yards of Rayon                     1,5 yards of accetate for lining</t>
  </si>
  <si>
    <t>2,5 yards of wool                 1,5 yards of acetate for lining</t>
  </si>
  <si>
    <t>Price</t>
  </si>
  <si>
    <t>Labor and machine cost</t>
  </si>
  <si>
    <t>270</t>
  </si>
  <si>
    <t>120</t>
  </si>
  <si>
    <t>Fall professional</t>
  </si>
  <si>
    <t>Fall casual</t>
  </si>
  <si>
    <t>Velvet pants</t>
  </si>
  <si>
    <t>Cotton miniskirt</t>
  </si>
  <si>
    <t>Cotton sweater</t>
  </si>
  <si>
    <t>Velvet shirt</t>
  </si>
  <si>
    <t>Button down blouse</t>
  </si>
  <si>
    <t>3 yards of velvet                     2 yards of acetate for lining</t>
  </si>
  <si>
    <t>1,5 yards of cotton</t>
  </si>
  <si>
    <t>0,5 yards of cotton</t>
  </si>
  <si>
    <t>1,5 yards of velvet</t>
  </si>
  <si>
    <t xml:space="preserve">1,5 yards of Rayon                     </t>
  </si>
  <si>
    <t>Element</t>
  </si>
  <si>
    <t>Cost</t>
  </si>
  <si>
    <t>6 designers</t>
  </si>
  <si>
    <t>Additional costs</t>
  </si>
  <si>
    <t>Material</t>
  </si>
  <si>
    <t>Price per yard</t>
  </si>
  <si>
    <t>Quantity in yards</t>
  </si>
  <si>
    <t>Wool</t>
  </si>
  <si>
    <t>Acetate</t>
  </si>
  <si>
    <t>Cashmere</t>
  </si>
  <si>
    <t>Silk</t>
  </si>
  <si>
    <t>Rayon</t>
  </si>
  <si>
    <t>Velvet</t>
  </si>
  <si>
    <t>Cotton</t>
  </si>
  <si>
    <t>Demand forecast</t>
  </si>
  <si>
    <t>Need to meet at least 60% of demand</t>
  </si>
  <si>
    <t>Tailored Skirt</t>
  </si>
  <si>
    <t>Forecast</t>
  </si>
  <si>
    <t>Warehouse 1</t>
  </si>
  <si>
    <t>Warehouse 2</t>
  </si>
  <si>
    <t>Warehouse 3</t>
  </si>
  <si>
    <t>Warehouse 4</t>
  </si>
  <si>
    <t>Allocation</t>
  </si>
  <si>
    <t>Output</t>
  </si>
  <si>
    <t>Allocation P1</t>
  </si>
  <si>
    <t>Allocation P2</t>
  </si>
  <si>
    <t>Allocation P3</t>
  </si>
  <si>
    <t>Transportation costs</t>
  </si>
  <si>
    <t>Production Planning Problem</t>
  </si>
  <si>
    <t>Unit Cost</t>
  </si>
  <si>
    <t>Product 1</t>
  </si>
  <si>
    <t>Product 2</t>
  </si>
  <si>
    <t>Product 3</t>
  </si>
  <si>
    <t>Product 4</t>
  </si>
  <si>
    <t>Required Quantity</t>
  </si>
  <si>
    <t>-</t>
  </si>
  <si>
    <t>Cost($/Day)</t>
  </si>
  <si>
    <t>Assingment</t>
  </si>
  <si>
    <t>Total Cost</t>
  </si>
  <si>
    <t>Production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</si>
</sst>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0.0"/>
    <numFmt numFmtId="167" formatCode="_-* #,##0.00\ _€_-;\-* #,##0.00\ _€_-;_-* &quot;-&quot;??\ _€_-;_-@_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249977111117893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249977111117893"/>
      </left>
      <right style="thin">
        <color theme="1" tint="0.34998626667073579"/>
      </right>
      <top style="thin">
        <color theme="1" tint="0.34998626667073579"/>
      </top>
      <bottom style="thin">
        <color theme="1" tint="0.249977111117893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indexed="64"/>
      </top>
      <bottom style="double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1" tint="0.34998626667073579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4">
    <xf numFmtId="0" fontId="0" fillId="0" borderId="0" xfId="0"/>
    <xf numFmtId="0" fontId="2" fillId="2" borderId="4" xfId="0" applyFont="1" applyFill="1" applyBorder="1"/>
    <xf numFmtId="2" fontId="2" fillId="2" borderId="4" xfId="0" applyNumberFormat="1" applyFont="1" applyFill="1" applyBorder="1"/>
    <xf numFmtId="165" fontId="2" fillId="2" borderId="4" xfId="1" applyFont="1" applyFill="1" applyBorder="1"/>
    <xf numFmtId="49" fontId="2" fillId="2" borderId="4" xfId="0" applyNumberFormat="1" applyFont="1" applyFill="1" applyBorder="1"/>
    <xf numFmtId="49" fontId="2" fillId="2" borderId="5" xfId="0" applyNumberFormat="1" applyFont="1" applyFill="1" applyBorder="1" applyAlignment="1">
      <alignment horizontal="center"/>
    </xf>
    <xf numFmtId="49" fontId="2" fillId="3" borderId="4" xfId="0" applyNumberFormat="1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4" borderId="12" xfId="0" applyFont="1" applyFill="1" applyBorder="1"/>
    <xf numFmtId="0" fontId="2" fillId="2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2" borderId="4" xfId="0" applyFont="1" applyFill="1" applyBorder="1" applyAlignment="1">
      <alignment horizontal="center"/>
    </xf>
    <xf numFmtId="0" fontId="2" fillId="5" borderId="5" xfId="1" applyNumberFormat="1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4" borderId="16" xfId="0" applyFont="1" applyFill="1" applyBorder="1"/>
    <xf numFmtId="0" fontId="2" fillId="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7" borderId="4" xfId="0" applyFont="1" applyFill="1" applyBorder="1"/>
    <xf numFmtId="0" fontId="2" fillId="8" borderId="4" xfId="0" applyFont="1" applyFill="1" applyBorder="1"/>
    <xf numFmtId="0" fontId="2" fillId="4" borderId="5" xfId="1" applyNumberFormat="1" applyFont="1" applyFill="1" applyBorder="1"/>
    <xf numFmtId="0" fontId="2" fillId="6" borderId="4" xfId="0" applyFont="1" applyFill="1" applyBorder="1"/>
    <xf numFmtId="49" fontId="2" fillId="7" borderId="4" xfId="0" applyNumberFormat="1" applyFont="1" applyFill="1" applyBorder="1"/>
    <xf numFmtId="0" fontId="2" fillId="7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9" fontId="2" fillId="4" borderId="4" xfId="0" applyNumberFormat="1" applyFont="1" applyFill="1" applyBorder="1"/>
    <xf numFmtId="0" fontId="2" fillId="9" borderId="4" xfId="0" applyFont="1" applyFill="1" applyBorder="1"/>
    <xf numFmtId="165" fontId="2" fillId="5" borderId="4" xfId="1" applyFont="1" applyFill="1" applyBorder="1"/>
    <xf numFmtId="167" fontId="2" fillId="2" borderId="4" xfId="0" applyNumberFormat="1" applyFont="1" applyFill="1" applyBorder="1"/>
    <xf numFmtId="167" fontId="2" fillId="4" borderId="4" xfId="0" applyNumberFormat="1" applyFont="1" applyFill="1" applyBorder="1"/>
    <xf numFmtId="2" fontId="2" fillId="5" borderId="4" xfId="0" applyNumberFormat="1" applyFont="1" applyFill="1" applyBorder="1"/>
    <xf numFmtId="0" fontId="0" fillId="0" borderId="4" xfId="0" applyFont="1" applyFill="1" applyBorder="1"/>
    <xf numFmtId="2" fontId="0" fillId="0" borderId="4" xfId="0" applyNumberFormat="1" applyFont="1" applyFill="1" applyBorder="1"/>
    <xf numFmtId="166" fontId="0" fillId="0" borderId="4" xfId="0" applyNumberFormat="1" applyFont="1" applyFill="1" applyBorder="1"/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5" fillId="0" borderId="4" xfId="0" applyFont="1" applyFill="1" applyBorder="1"/>
    <xf numFmtId="0" fontId="4" fillId="0" borderId="4" xfId="0" applyFont="1" applyFill="1" applyBorder="1"/>
    <xf numFmtId="0" fontId="4" fillId="10" borderId="4" xfId="0" applyFont="1" applyFill="1" applyBorder="1"/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1" borderId="4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10" borderId="0" xfId="0" applyFont="1" applyFill="1"/>
    <xf numFmtId="0" fontId="4" fillId="10" borderId="22" xfId="0" applyFont="1" applyFill="1" applyBorder="1"/>
    <xf numFmtId="0" fontId="4" fillId="11" borderId="22" xfId="0" applyFont="1" applyFill="1" applyBorder="1"/>
    <xf numFmtId="0" fontId="0" fillId="0" borderId="22" xfId="0" applyFont="1" applyFill="1" applyBorder="1"/>
    <xf numFmtId="0" fontId="4" fillId="10" borderId="23" xfId="0" applyFont="1" applyFill="1" applyBorder="1"/>
    <xf numFmtId="2" fontId="0" fillId="0" borderId="0" xfId="0" applyNumberFormat="1" applyFont="1" applyFill="1"/>
    <xf numFmtId="1" fontId="0" fillId="0" borderId="0" xfId="0" applyNumberFormat="1" applyFont="1" applyFill="1"/>
    <xf numFmtId="2" fontId="0" fillId="0" borderId="22" xfId="0" applyNumberFormat="1" applyFont="1" applyFill="1" applyBorder="1"/>
    <xf numFmtId="1" fontId="4" fillId="0" borderId="0" xfId="0" applyNumberFormat="1" applyFont="1" applyFill="1"/>
    <xf numFmtId="1" fontId="0" fillId="0" borderId="22" xfId="0" applyNumberFormat="1" applyFont="1" applyFill="1" applyBorder="1"/>
    <xf numFmtId="2" fontId="0" fillId="0" borderId="0" xfId="0" applyNumberFormat="1" applyFont="1" applyFill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 wrapText="1"/>
    </xf>
    <xf numFmtId="0" fontId="4" fillId="12" borderId="1" xfId="0" applyFont="1" applyFill="1" applyBorder="1"/>
    <xf numFmtId="0" fontId="4" fillId="0" borderId="7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0" fillId="10" borderId="4" xfId="0" applyFont="1" applyFill="1" applyBorder="1"/>
    <xf numFmtId="165" fontId="0" fillId="0" borderId="4" xfId="1" applyFont="1" applyFill="1" applyBorder="1"/>
    <xf numFmtId="165" fontId="0" fillId="0" borderId="4" xfId="0" applyNumberFormat="1" applyFont="1" applyFill="1" applyBorder="1"/>
    <xf numFmtId="0" fontId="4" fillId="12" borderId="4" xfId="0" applyFont="1" applyFill="1" applyBorder="1"/>
    <xf numFmtId="165" fontId="0" fillId="0" borderId="5" xfId="1" applyFont="1" applyFill="1" applyBorder="1"/>
    <xf numFmtId="165" fontId="0" fillId="0" borderId="11" xfId="1" applyFont="1" applyFill="1" applyBorder="1"/>
    <xf numFmtId="165" fontId="0" fillId="0" borderId="8" xfId="1" applyFont="1" applyFill="1" applyBorder="1" applyAlignment="1"/>
    <xf numFmtId="165" fontId="0" fillId="0" borderId="10" xfId="1" applyFont="1" applyFill="1" applyBorder="1" applyAlignment="1"/>
    <xf numFmtId="0" fontId="0" fillId="0" borderId="8" xfId="0" applyFont="1" applyFill="1" applyBorder="1"/>
    <xf numFmtId="0" fontId="0" fillId="0" borderId="9" xfId="0" applyFont="1" applyFill="1" applyBorder="1"/>
    <xf numFmtId="164" fontId="4" fillId="0" borderId="4" xfId="2" applyFont="1" applyFill="1" applyBorder="1"/>
    <xf numFmtId="164" fontId="0" fillId="0" borderId="4" xfId="2" applyFont="1" applyFill="1" applyBorder="1"/>
    <xf numFmtId="168" fontId="0" fillId="0" borderId="4" xfId="1" applyNumberFormat="1" applyFont="1" applyFill="1" applyBorder="1"/>
    <xf numFmtId="0" fontId="0" fillId="0" borderId="4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164" fontId="4" fillId="10" borderId="4" xfId="2" applyFont="1" applyFill="1" applyBorder="1"/>
    <xf numFmtId="49" fontId="0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49" fontId="0" fillId="0" borderId="4" xfId="0" applyNumberFormat="1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 vertical="center"/>
    </xf>
    <xf numFmtId="0" fontId="0" fillId="0" borderId="5" xfId="1" applyNumberFormat="1" applyFont="1" applyFill="1" applyBorder="1" applyAlignment="1">
      <alignment horizontal="left" wrapText="1"/>
    </xf>
    <xf numFmtId="164" fontId="0" fillId="0" borderId="19" xfId="2" applyFont="1" applyFill="1" applyBorder="1" applyAlignment="1">
      <alignment horizontal="right"/>
    </xf>
    <xf numFmtId="164" fontId="0" fillId="0" borderId="20" xfId="2" applyFont="1" applyFill="1" applyBorder="1" applyAlignment="1">
      <alignment horizontal="right"/>
    </xf>
    <xf numFmtId="168" fontId="0" fillId="0" borderId="21" xfId="1" applyNumberFormat="1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168" fontId="0" fillId="0" borderId="20" xfId="1" applyNumberFormat="1" applyFont="1" applyFill="1" applyBorder="1" applyAlignment="1">
      <alignment horizontal="right"/>
    </xf>
    <xf numFmtId="164" fontId="0" fillId="0" borderId="4" xfId="2" applyFont="1" applyFill="1" applyBorder="1" applyAlignment="1">
      <alignment horizontal="left" indent="1"/>
    </xf>
    <xf numFmtId="164" fontId="0" fillId="0" borderId="4" xfId="2" applyFont="1" applyFill="1" applyBorder="1" applyAlignment="1">
      <alignment horizontal="right"/>
    </xf>
    <xf numFmtId="168" fontId="0" fillId="0" borderId="4" xfId="1" applyNumberFormat="1" applyFont="1" applyFill="1" applyBorder="1" applyAlignment="1">
      <alignment horizontal="left"/>
    </xf>
    <xf numFmtId="168" fontId="0" fillId="0" borderId="4" xfId="1" applyNumberFormat="1" applyFont="1" applyFill="1" applyBorder="1" applyAlignment="1">
      <alignment horizontal="right"/>
    </xf>
    <xf numFmtId="168" fontId="0" fillId="0" borderId="4" xfId="1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left" wrapText="1"/>
    </xf>
    <xf numFmtId="2" fontId="0" fillId="0" borderId="4" xfId="0" applyNumberFormat="1" applyFont="1" applyFill="1" applyBorder="1" applyAlignment="1">
      <alignment horizontal="right"/>
    </xf>
    <xf numFmtId="2" fontId="0" fillId="0" borderId="4" xfId="0" applyNumberFormat="1" applyFont="1" applyFill="1" applyBorder="1" applyAlignment="1">
      <alignment horizontal="left" indent="1"/>
    </xf>
    <xf numFmtId="49" fontId="0" fillId="0" borderId="5" xfId="0" applyNumberFormat="1" applyFont="1" applyFill="1" applyBorder="1" applyAlignment="1">
      <alignment horizontal="left"/>
    </xf>
    <xf numFmtId="2" fontId="0" fillId="0" borderId="4" xfId="0" applyNumberFormat="1" applyFont="1" applyFill="1" applyBorder="1" applyAlignment="1">
      <alignment horizontal="left"/>
    </xf>
    <xf numFmtId="2" fontId="0" fillId="0" borderId="4" xfId="0" applyNumberFormat="1" applyFont="1" applyFill="1" applyBorder="1" applyAlignment="1">
      <alignment horizontal="right" indent="1"/>
    </xf>
    <xf numFmtId="164" fontId="0" fillId="0" borderId="4" xfId="2" applyFont="1" applyFill="1" applyBorder="1" applyAlignment="1">
      <alignment horizontal="left"/>
    </xf>
    <xf numFmtId="1" fontId="0" fillId="0" borderId="4" xfId="1" applyNumberFormat="1" applyFont="1" applyFill="1" applyBorder="1" applyAlignment="1">
      <alignment horizontal="right"/>
    </xf>
    <xf numFmtId="2" fontId="0" fillId="0" borderId="4" xfId="1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67" fontId="0" fillId="0" borderId="4" xfId="0" applyNumberFormat="1" applyFont="1" applyFill="1" applyBorder="1" applyAlignment="1">
      <alignment horizontal="left"/>
    </xf>
    <xf numFmtId="165" fontId="0" fillId="0" borderId="4" xfId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left" vertical="center"/>
    </xf>
    <xf numFmtId="49" fontId="4" fillId="12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/>
    </xf>
    <xf numFmtId="49" fontId="4" fillId="11" borderId="4" xfId="0" applyNumberFormat="1" applyFont="1" applyFill="1" applyBorder="1" applyAlignment="1">
      <alignment horizontal="left"/>
    </xf>
    <xf numFmtId="49" fontId="4" fillId="11" borderId="5" xfId="0" applyNumberFormat="1" applyFont="1" applyFill="1" applyBorder="1" applyAlignment="1">
      <alignment horizontal="left"/>
    </xf>
    <xf numFmtId="0" fontId="4" fillId="12" borderId="4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2" fontId="4" fillId="10" borderId="4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left" vertical="center"/>
    </xf>
    <xf numFmtId="49" fontId="4" fillId="10" borderId="4" xfId="0" applyNumberFormat="1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7E92-0028-4B2F-9E70-AAE2F250EFDC}">
  <dimension ref="A1:F22"/>
  <sheetViews>
    <sheetView workbookViewId="0">
      <selection activeCell="E25" sqref="E25"/>
    </sheetView>
  </sheetViews>
  <sheetFormatPr defaultColWidth="9.14453125" defaultRowHeight="15" x14ac:dyDescent="0.2"/>
  <cols>
    <col min="1" max="1" width="9.14453125" style="48"/>
    <col min="2" max="2" width="20.3125" style="48" bestFit="1" customWidth="1"/>
    <col min="3" max="3" width="20.984375" style="48" customWidth="1"/>
    <col min="4" max="4" width="16.0078125" style="48" customWidth="1"/>
    <col min="5" max="5" width="12.375" style="48" bestFit="1" customWidth="1"/>
    <col min="6" max="6" width="14.125" style="48" bestFit="1" customWidth="1"/>
    <col min="7" max="7" width="12.375" style="48" bestFit="1" customWidth="1"/>
    <col min="8" max="16384" width="9.14453125" style="48"/>
  </cols>
  <sheetData>
    <row r="1" spans="1:6" ht="18.75" x14ac:dyDescent="0.25">
      <c r="A1" s="51" t="s">
        <v>252</v>
      </c>
      <c r="B1" s="51"/>
    </row>
    <row r="4" spans="1:6" x14ac:dyDescent="0.2">
      <c r="C4" s="54" t="s">
        <v>4</v>
      </c>
      <c r="D4" s="54" t="s">
        <v>5</v>
      </c>
      <c r="E4" s="54" t="s">
        <v>9</v>
      </c>
      <c r="F4" s="54" t="s">
        <v>10</v>
      </c>
    </row>
    <row r="5" spans="1:6" x14ac:dyDescent="0.2">
      <c r="B5" s="56" t="s">
        <v>8</v>
      </c>
      <c r="C5" s="55">
        <v>0</v>
      </c>
      <c r="D5" s="55">
        <v>0</v>
      </c>
      <c r="E5" s="55"/>
      <c r="F5" s="55"/>
    </row>
    <row r="6" spans="1:6" x14ac:dyDescent="0.2">
      <c r="B6" s="56" t="s">
        <v>6</v>
      </c>
      <c r="C6" s="55">
        <v>40</v>
      </c>
      <c r="D6" s="55">
        <v>30</v>
      </c>
      <c r="E6" s="55">
        <f>(C6*C5)+(D6*D5)</f>
        <v>0</v>
      </c>
      <c r="F6" s="55">
        <v>360</v>
      </c>
    </row>
    <row r="7" spans="1:6" x14ac:dyDescent="0.2">
      <c r="B7" s="56" t="s">
        <v>7</v>
      </c>
      <c r="C7" s="55">
        <v>20</v>
      </c>
      <c r="D7" s="55">
        <v>30</v>
      </c>
      <c r="E7" s="55">
        <f>(C7*C5)+(D7*D5)</f>
        <v>0</v>
      </c>
      <c r="F7" s="55">
        <v>480</v>
      </c>
    </row>
    <row r="10" spans="1:6" x14ac:dyDescent="0.2">
      <c r="C10" s="54" t="s">
        <v>4</v>
      </c>
      <c r="D10" s="54" t="s">
        <v>5</v>
      </c>
      <c r="E10" s="54" t="s">
        <v>9</v>
      </c>
    </row>
    <row r="11" spans="1:6" x14ac:dyDescent="0.2">
      <c r="B11" s="56" t="s">
        <v>0</v>
      </c>
      <c r="C11" s="55">
        <v>50</v>
      </c>
      <c r="D11" s="55">
        <v>70</v>
      </c>
      <c r="E11" s="55">
        <f>(C11*C5)+(D11*D5)</f>
        <v>0</v>
      </c>
    </row>
    <row r="12" spans="1:6" x14ac:dyDescent="0.2">
      <c r="B12" s="56" t="s">
        <v>1</v>
      </c>
      <c r="C12" s="55"/>
      <c r="D12" s="55"/>
      <c r="E12" s="55"/>
    </row>
    <row r="13" spans="1:6" x14ac:dyDescent="0.2">
      <c r="B13" s="56" t="s">
        <v>2</v>
      </c>
      <c r="C13" s="55"/>
      <c r="D13" s="55"/>
      <c r="E13" s="55"/>
    </row>
    <row r="14" spans="1:6" x14ac:dyDescent="0.2">
      <c r="B14" s="56" t="s">
        <v>3</v>
      </c>
      <c r="C14" s="55"/>
      <c r="D14" s="55"/>
      <c r="E14" s="55"/>
    </row>
    <row r="18" spans="2:3" x14ac:dyDescent="0.2">
      <c r="B18" s="56" t="s">
        <v>4</v>
      </c>
      <c r="C18" s="55">
        <v>0</v>
      </c>
    </row>
    <row r="19" spans="2:3" x14ac:dyDescent="0.2">
      <c r="B19" s="56" t="s">
        <v>5</v>
      </c>
      <c r="C19" s="55">
        <v>12</v>
      </c>
    </row>
    <row r="20" spans="2:3" x14ac:dyDescent="0.2">
      <c r="B20" s="56" t="s">
        <v>11</v>
      </c>
      <c r="C20" s="55">
        <f>50*C18+70*C19</f>
        <v>840</v>
      </c>
    </row>
    <row r="21" spans="2:3" x14ac:dyDescent="0.2">
      <c r="B21" s="56" t="s">
        <v>6</v>
      </c>
      <c r="C21" s="55">
        <f>40*C18+30*C19</f>
        <v>360</v>
      </c>
    </row>
    <row r="22" spans="2:3" x14ac:dyDescent="0.2">
      <c r="B22" s="56" t="s">
        <v>12</v>
      </c>
      <c r="C22" s="55">
        <f>20*C18+30*C19</f>
        <v>360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B558-3452-45A8-9C6C-2FFCA4CAC7BA}">
  <dimension ref="A1:I44"/>
  <sheetViews>
    <sheetView workbookViewId="0">
      <selection activeCell="B11" sqref="B11:F11"/>
    </sheetView>
  </sheetViews>
  <sheetFormatPr defaultColWidth="11.43359375" defaultRowHeight="15" x14ac:dyDescent="0.2"/>
  <cols>
    <col min="1" max="1" width="11.43359375" style="36"/>
    <col min="2" max="2" width="17.484375" style="36" bestFit="1" customWidth="1"/>
    <col min="3" max="3" width="13.85546875" style="36" bestFit="1" customWidth="1"/>
    <col min="4" max="4" width="18.0234375" style="36" bestFit="1" customWidth="1"/>
    <col min="5" max="6" width="12.5078125" style="36" bestFit="1" customWidth="1"/>
    <col min="7" max="7" width="15.6015625" style="36" bestFit="1" customWidth="1"/>
    <col min="8" max="8" width="14.66015625" style="36" bestFit="1" customWidth="1"/>
    <col min="9" max="9" width="11.8359375" style="36" bestFit="1" customWidth="1"/>
    <col min="10" max="16384" width="11.43359375" style="36"/>
  </cols>
  <sheetData>
    <row r="1" spans="1:8" ht="18.75" x14ac:dyDescent="0.25">
      <c r="A1" s="41" t="s">
        <v>241</v>
      </c>
    </row>
    <row r="3" spans="1:8" x14ac:dyDescent="0.2">
      <c r="B3" s="43" t="s">
        <v>242</v>
      </c>
      <c r="C3" s="43" t="s">
        <v>243</v>
      </c>
      <c r="D3" s="43" t="s">
        <v>244</v>
      </c>
      <c r="E3" s="43" t="s">
        <v>245</v>
      </c>
      <c r="F3" s="43" t="s">
        <v>246</v>
      </c>
    </row>
    <row r="4" spans="1:8" x14ac:dyDescent="0.2">
      <c r="B4" s="42" t="s">
        <v>62</v>
      </c>
      <c r="C4" s="83">
        <v>41</v>
      </c>
      <c r="D4" s="83">
        <v>27</v>
      </c>
      <c r="E4" s="83">
        <v>28</v>
      </c>
      <c r="F4" s="83">
        <v>24</v>
      </c>
    </row>
    <row r="5" spans="1:8" x14ac:dyDescent="0.2">
      <c r="B5" s="42" t="s">
        <v>63</v>
      </c>
      <c r="C5" s="83">
        <v>40</v>
      </c>
      <c r="D5" s="83">
        <v>29</v>
      </c>
      <c r="E5" s="83" t="s">
        <v>248</v>
      </c>
      <c r="F5" s="83">
        <v>23</v>
      </c>
    </row>
    <row r="6" spans="1:8" x14ac:dyDescent="0.2">
      <c r="B6" s="42" t="s">
        <v>64</v>
      </c>
      <c r="C6" s="83">
        <v>37</v>
      </c>
      <c r="D6" s="83">
        <v>30</v>
      </c>
      <c r="E6" s="83">
        <v>27</v>
      </c>
      <c r="F6" s="83">
        <v>21</v>
      </c>
    </row>
    <row r="7" spans="1:8" x14ac:dyDescent="0.2">
      <c r="B7" s="42"/>
      <c r="C7" s="73"/>
      <c r="D7" s="73"/>
      <c r="E7" s="73"/>
      <c r="F7" s="73"/>
      <c r="G7" s="74"/>
      <c r="H7" s="73"/>
    </row>
    <row r="8" spans="1:8" x14ac:dyDescent="0.2">
      <c r="B8" s="75" t="s">
        <v>247</v>
      </c>
      <c r="C8" s="84">
        <v>20</v>
      </c>
      <c r="D8" s="84">
        <v>30</v>
      </c>
      <c r="E8" s="84">
        <v>30</v>
      </c>
      <c r="F8" s="84">
        <v>40</v>
      </c>
      <c r="G8" s="74"/>
      <c r="H8" s="73"/>
    </row>
    <row r="9" spans="1:8" x14ac:dyDescent="0.2">
      <c r="B9" s="42"/>
      <c r="C9" s="73"/>
      <c r="D9" s="73"/>
      <c r="E9" s="73"/>
      <c r="F9" s="73"/>
      <c r="G9" s="74"/>
      <c r="H9" s="73"/>
    </row>
    <row r="10" spans="1:8" x14ac:dyDescent="0.2">
      <c r="B10" s="42"/>
      <c r="C10" s="73"/>
      <c r="D10" s="73"/>
      <c r="E10" s="73"/>
      <c r="F10" s="73"/>
      <c r="G10" s="74"/>
      <c r="H10" s="74"/>
    </row>
    <row r="11" spans="1:8" x14ac:dyDescent="0.2">
      <c r="B11" s="43" t="s">
        <v>249</v>
      </c>
      <c r="C11" s="43" t="s">
        <v>243</v>
      </c>
      <c r="D11" s="43" t="s">
        <v>244</v>
      </c>
      <c r="E11" s="43" t="s">
        <v>245</v>
      </c>
      <c r="F11" s="43" t="s">
        <v>246</v>
      </c>
    </row>
    <row r="12" spans="1:8" x14ac:dyDescent="0.2">
      <c r="B12" s="42" t="s">
        <v>62</v>
      </c>
      <c r="C12" s="83">
        <f>C4*C$8</f>
        <v>820</v>
      </c>
      <c r="D12" s="83">
        <f>D4*D$8</f>
        <v>810</v>
      </c>
      <c r="E12" s="83">
        <f t="shared" ref="E12:F14" si="0">E4*E$8</f>
        <v>840</v>
      </c>
      <c r="F12" s="83">
        <f t="shared" si="0"/>
        <v>960</v>
      </c>
      <c r="G12" s="74"/>
    </row>
    <row r="13" spans="1:8" x14ac:dyDescent="0.2">
      <c r="B13" s="42" t="s">
        <v>63</v>
      </c>
      <c r="C13" s="83">
        <f t="shared" ref="C13:D14" si="1">C5*C$8</f>
        <v>800</v>
      </c>
      <c r="D13" s="83">
        <f t="shared" si="1"/>
        <v>870</v>
      </c>
      <c r="E13" s="83" t="s">
        <v>248</v>
      </c>
      <c r="F13" s="83">
        <f t="shared" ref="F13" si="2">F5*F$8</f>
        <v>920</v>
      </c>
    </row>
    <row r="14" spans="1:8" x14ac:dyDescent="0.2">
      <c r="B14" s="42" t="s">
        <v>64</v>
      </c>
      <c r="C14" s="83">
        <f t="shared" si="1"/>
        <v>740</v>
      </c>
      <c r="D14" s="83">
        <f t="shared" si="1"/>
        <v>900</v>
      </c>
      <c r="E14" s="83">
        <f t="shared" si="0"/>
        <v>810</v>
      </c>
      <c r="F14" s="83">
        <f t="shared" ref="F14" si="3">F6*F$8</f>
        <v>840</v>
      </c>
    </row>
    <row r="15" spans="1:8" x14ac:dyDescent="0.2">
      <c r="B15" s="42"/>
      <c r="C15" s="73"/>
      <c r="D15" s="73"/>
      <c r="E15" s="73"/>
      <c r="F15" s="73"/>
      <c r="G15" s="73"/>
    </row>
    <row r="16" spans="1:8" x14ac:dyDescent="0.2">
      <c r="B16" s="42"/>
      <c r="C16" s="73"/>
      <c r="D16" s="73"/>
      <c r="E16" s="73"/>
      <c r="F16" s="73"/>
      <c r="G16" s="73"/>
    </row>
    <row r="17" spans="2:9" x14ac:dyDescent="0.2">
      <c r="B17" s="42"/>
      <c r="C17" s="73"/>
      <c r="D17" s="73"/>
      <c r="E17" s="73"/>
      <c r="F17" s="73"/>
      <c r="G17" s="73"/>
    </row>
    <row r="18" spans="2:9" x14ac:dyDescent="0.2">
      <c r="B18" s="43" t="s">
        <v>250</v>
      </c>
      <c r="C18" s="43" t="s">
        <v>243</v>
      </c>
      <c r="D18" s="43" t="s">
        <v>244</v>
      </c>
      <c r="E18" s="43" t="s">
        <v>245</v>
      </c>
      <c r="F18" s="43" t="s">
        <v>246</v>
      </c>
      <c r="G18" s="87" t="s">
        <v>9</v>
      </c>
      <c r="H18" s="43" t="s">
        <v>88</v>
      </c>
      <c r="I18" s="43" t="s">
        <v>251</v>
      </c>
    </row>
    <row r="19" spans="2:9" x14ac:dyDescent="0.2">
      <c r="B19" s="42" t="s">
        <v>62</v>
      </c>
      <c r="C19" s="36">
        <v>0</v>
      </c>
      <c r="D19" s="36">
        <v>30</v>
      </c>
      <c r="E19" s="36">
        <v>30</v>
      </c>
      <c r="F19" s="36">
        <v>0</v>
      </c>
      <c r="G19" s="36">
        <f>SUM(C19:F19)</f>
        <v>60</v>
      </c>
      <c r="H19" s="36">
        <v>75</v>
      </c>
      <c r="I19" s="83">
        <f>SUMPRODUCT(C12:F14,C19:F21)</f>
        <v>98800</v>
      </c>
    </row>
    <row r="20" spans="2:9" x14ac:dyDescent="0.2">
      <c r="B20" s="42" t="s">
        <v>63</v>
      </c>
      <c r="C20" s="36">
        <v>15</v>
      </c>
      <c r="D20" s="36">
        <v>0</v>
      </c>
      <c r="E20" s="36">
        <v>0</v>
      </c>
      <c r="F20" s="36">
        <v>0</v>
      </c>
      <c r="G20" s="36">
        <f t="shared" ref="G20:I22" si="4">SUM(C20:F20)</f>
        <v>15</v>
      </c>
      <c r="H20" s="85">
        <v>75</v>
      </c>
    </row>
    <row r="21" spans="2:9" x14ac:dyDescent="0.2">
      <c r="B21" s="42" t="s">
        <v>64</v>
      </c>
      <c r="C21" s="36">
        <v>5</v>
      </c>
      <c r="D21" s="36">
        <v>0</v>
      </c>
      <c r="E21" s="36">
        <v>0</v>
      </c>
      <c r="F21" s="36">
        <v>40</v>
      </c>
      <c r="G21" s="36">
        <f t="shared" si="4"/>
        <v>45</v>
      </c>
      <c r="H21" s="85">
        <v>45</v>
      </c>
    </row>
    <row r="22" spans="2:9" x14ac:dyDescent="0.2">
      <c r="B22" s="42" t="s">
        <v>9</v>
      </c>
      <c r="C22" s="36">
        <f>SUM(C19:C21)</f>
        <v>20</v>
      </c>
      <c r="D22" s="36">
        <f t="shared" ref="D22:F22" si="5">SUM(D19:D21)</f>
        <v>30</v>
      </c>
      <c r="E22" s="36">
        <f t="shared" si="5"/>
        <v>30</v>
      </c>
      <c r="F22" s="36">
        <f t="shared" si="5"/>
        <v>40</v>
      </c>
    </row>
    <row r="23" spans="2:9" x14ac:dyDescent="0.2">
      <c r="B23" s="42"/>
      <c r="C23" s="86"/>
      <c r="D23" s="86"/>
      <c r="E23" s="86"/>
      <c r="F23" s="86"/>
    </row>
    <row r="24" spans="2:9" x14ac:dyDescent="0.2">
      <c r="B24" s="42"/>
    </row>
    <row r="25" spans="2:9" x14ac:dyDescent="0.2">
      <c r="B25" s="42"/>
    </row>
    <row r="26" spans="2:9" x14ac:dyDescent="0.2">
      <c r="B26" s="42"/>
    </row>
    <row r="27" spans="2:9" x14ac:dyDescent="0.2">
      <c r="B27" s="42"/>
    </row>
    <row r="28" spans="2:9" x14ac:dyDescent="0.2">
      <c r="B28" s="42"/>
    </row>
    <row r="29" spans="2:9" x14ac:dyDescent="0.2">
      <c r="B29" s="42"/>
    </row>
    <row r="30" spans="2:9" x14ac:dyDescent="0.2">
      <c r="B30" s="42"/>
    </row>
    <row r="31" spans="2:9" x14ac:dyDescent="0.2">
      <c r="B31" s="42"/>
    </row>
    <row r="32" spans="2:9" x14ac:dyDescent="0.2">
      <c r="B32" s="42"/>
    </row>
    <row r="33" spans="2:2" x14ac:dyDescent="0.2">
      <c r="B33" s="42"/>
    </row>
    <row r="34" spans="2:2" x14ac:dyDescent="0.2">
      <c r="B34" s="42"/>
    </row>
    <row r="35" spans="2:2" x14ac:dyDescent="0.2">
      <c r="B35" s="42"/>
    </row>
    <row r="36" spans="2:2" x14ac:dyDescent="0.2">
      <c r="B36" s="42"/>
    </row>
    <row r="37" spans="2:2" x14ac:dyDescent="0.2">
      <c r="B37" s="42"/>
    </row>
    <row r="38" spans="2:2" x14ac:dyDescent="0.2">
      <c r="B38" s="42"/>
    </row>
    <row r="39" spans="2:2" x14ac:dyDescent="0.2">
      <c r="B39" s="42"/>
    </row>
    <row r="40" spans="2:2" x14ac:dyDescent="0.2">
      <c r="B40" s="42"/>
    </row>
    <row r="41" spans="2:2" x14ac:dyDescent="0.2">
      <c r="B41" s="42"/>
    </row>
    <row r="42" spans="2:2" x14ac:dyDescent="0.2">
      <c r="B42" s="42"/>
    </row>
    <row r="43" spans="2:2" x14ac:dyDescent="0.2">
      <c r="B43" s="42"/>
    </row>
    <row r="44" spans="2:2" x14ac:dyDescent="0.2">
      <c r="B44" s="4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D9F0-7499-4E0A-A211-46C6E021818F}">
  <dimension ref="A1:M64"/>
  <sheetViews>
    <sheetView workbookViewId="0">
      <selection activeCell="J67" sqref="A1:XFD1048576"/>
    </sheetView>
  </sheetViews>
  <sheetFormatPr defaultColWidth="11.43359375" defaultRowHeight="15" x14ac:dyDescent="0.2"/>
  <cols>
    <col min="1" max="1" width="16.140625" style="4" bestFit="1" customWidth="1"/>
    <col min="2" max="2" width="12.23828125" style="1" bestFit="1" customWidth="1"/>
    <col min="3" max="3" width="4.4375" style="1" customWidth="1"/>
    <col min="4" max="4" width="4.5703125" style="1" customWidth="1"/>
    <col min="5" max="5" width="4.70703125" style="1" customWidth="1"/>
    <col min="6" max="6" width="4.5703125" style="1" customWidth="1"/>
    <col min="7" max="7" width="4.70703125" style="1" customWidth="1"/>
    <col min="8" max="8" width="4.83984375" style="1" customWidth="1"/>
    <col min="9" max="9" width="5.109375" style="1" customWidth="1"/>
    <col min="10" max="10" width="11.43359375" style="15"/>
    <col min="11" max="16384" width="11.43359375" style="1"/>
  </cols>
  <sheetData>
    <row r="1" spans="1:11" x14ac:dyDescent="0.2">
      <c r="A1" s="5" t="s">
        <v>111</v>
      </c>
      <c r="C1" s="1" t="s">
        <v>112</v>
      </c>
      <c r="D1" s="1" t="s">
        <v>117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11" x14ac:dyDescent="0.2">
      <c r="A2" s="6" t="s">
        <v>118</v>
      </c>
      <c r="B2" s="29" t="s">
        <v>112</v>
      </c>
      <c r="C2" s="7">
        <v>1</v>
      </c>
      <c r="D2" s="11">
        <v>-7</v>
      </c>
      <c r="E2" s="7">
        <v>-4</v>
      </c>
      <c r="F2" s="7">
        <v>0</v>
      </c>
      <c r="G2" s="7">
        <v>0</v>
      </c>
      <c r="H2" s="7">
        <v>0</v>
      </c>
      <c r="I2" s="7">
        <v>0</v>
      </c>
    </row>
    <row r="3" spans="1:11" x14ac:dyDescent="0.2">
      <c r="A3" s="4" t="s">
        <v>119</v>
      </c>
      <c r="B3" s="15" t="s">
        <v>114</v>
      </c>
      <c r="C3" s="9">
        <v>0</v>
      </c>
      <c r="D3" s="13">
        <v>2</v>
      </c>
      <c r="E3" s="10">
        <v>1</v>
      </c>
      <c r="F3" s="1">
        <v>1</v>
      </c>
      <c r="G3" s="1">
        <v>0</v>
      </c>
      <c r="H3" s="1">
        <v>0</v>
      </c>
      <c r="I3" s="1">
        <v>20</v>
      </c>
      <c r="J3" s="15" t="s">
        <v>122</v>
      </c>
    </row>
    <row r="4" spans="1:11" x14ac:dyDescent="0.2">
      <c r="A4" s="4" t="s">
        <v>120</v>
      </c>
      <c r="B4" s="15" t="s">
        <v>115</v>
      </c>
      <c r="C4" s="9">
        <v>0</v>
      </c>
      <c r="D4" s="14">
        <v>1</v>
      </c>
      <c r="E4" s="10">
        <v>1</v>
      </c>
      <c r="F4" s="1">
        <v>0</v>
      </c>
      <c r="G4" s="1">
        <v>1</v>
      </c>
      <c r="H4" s="1">
        <v>0</v>
      </c>
      <c r="I4" s="1">
        <v>18</v>
      </c>
      <c r="J4" s="15" t="s">
        <v>123</v>
      </c>
    </row>
    <row r="5" spans="1:11" ht="15.75" thickBot="1" x14ac:dyDescent="0.25">
      <c r="A5" s="4" t="s">
        <v>121</v>
      </c>
      <c r="B5" s="15" t="s">
        <v>116</v>
      </c>
      <c r="C5" s="16">
        <v>0</v>
      </c>
      <c r="D5" s="19">
        <v>1</v>
      </c>
      <c r="E5" s="17">
        <v>0</v>
      </c>
      <c r="F5" s="18">
        <v>0</v>
      </c>
      <c r="G5" s="18">
        <v>0</v>
      </c>
      <c r="H5" s="18">
        <v>1</v>
      </c>
      <c r="I5" s="18">
        <v>8</v>
      </c>
      <c r="J5" s="20" t="s">
        <v>124</v>
      </c>
      <c r="K5" s="1" t="s">
        <v>125</v>
      </c>
    </row>
    <row r="6" spans="1:11" ht="15.75" thickTop="1" x14ac:dyDescent="0.2">
      <c r="D6" s="12"/>
    </row>
    <row r="7" spans="1:11" x14ac:dyDescent="0.2">
      <c r="B7" s="3"/>
    </row>
    <row r="8" spans="1:11" x14ac:dyDescent="0.2">
      <c r="A8" s="5" t="s">
        <v>111</v>
      </c>
      <c r="C8" s="1" t="s">
        <v>112</v>
      </c>
      <c r="D8" s="1" t="s">
        <v>117</v>
      </c>
      <c r="E8" s="1" t="s">
        <v>113</v>
      </c>
      <c r="F8" s="1" t="s">
        <v>114</v>
      </c>
      <c r="G8" s="1" t="s">
        <v>115</v>
      </c>
      <c r="H8" s="1" t="s">
        <v>116</v>
      </c>
    </row>
    <row r="9" spans="1:11" x14ac:dyDescent="0.2">
      <c r="A9" s="6" t="s">
        <v>118</v>
      </c>
      <c r="B9" s="29" t="s">
        <v>112</v>
      </c>
      <c r="C9" s="7">
        <v>1</v>
      </c>
      <c r="D9" s="23">
        <v>-7</v>
      </c>
      <c r="E9" s="7">
        <v>-4</v>
      </c>
      <c r="F9" s="7">
        <v>0</v>
      </c>
      <c r="G9" s="7">
        <v>0</v>
      </c>
      <c r="H9" s="7">
        <v>0</v>
      </c>
      <c r="I9" s="7">
        <v>0</v>
      </c>
      <c r="J9" s="1" t="s">
        <v>131</v>
      </c>
    </row>
    <row r="10" spans="1:11" x14ac:dyDescent="0.2">
      <c r="A10" s="4" t="s">
        <v>119</v>
      </c>
      <c r="B10" s="15" t="s">
        <v>114</v>
      </c>
      <c r="C10" s="9">
        <v>0</v>
      </c>
      <c r="D10" s="23">
        <v>2</v>
      </c>
      <c r="E10" s="10">
        <v>1</v>
      </c>
      <c r="F10" s="1">
        <v>1</v>
      </c>
      <c r="G10" s="1">
        <v>0</v>
      </c>
      <c r="H10" s="1">
        <v>0</v>
      </c>
      <c r="I10" s="1">
        <v>20</v>
      </c>
    </row>
    <row r="11" spans="1:11" x14ac:dyDescent="0.2">
      <c r="A11" s="4" t="s">
        <v>120</v>
      </c>
      <c r="B11" s="15" t="s">
        <v>115</v>
      </c>
      <c r="C11" s="9">
        <v>0</v>
      </c>
      <c r="D11" s="23">
        <v>1</v>
      </c>
      <c r="E11" s="10">
        <v>1</v>
      </c>
      <c r="F11" s="1">
        <v>0</v>
      </c>
      <c r="G11" s="1">
        <v>1</v>
      </c>
      <c r="H11" s="1">
        <v>0</v>
      </c>
      <c r="I11" s="1">
        <v>18</v>
      </c>
    </row>
    <row r="12" spans="1:11" x14ac:dyDescent="0.2">
      <c r="A12" s="4" t="s">
        <v>121</v>
      </c>
      <c r="B12" s="21" t="s">
        <v>117</v>
      </c>
      <c r="C12" s="16">
        <f>C5/$D5</f>
        <v>0</v>
      </c>
      <c r="D12" s="25">
        <f t="shared" ref="D12:I12" si="0">D5/$D5</f>
        <v>1</v>
      </c>
      <c r="E12" s="16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1</v>
      </c>
      <c r="I12" s="16">
        <f t="shared" si="0"/>
        <v>8</v>
      </c>
      <c r="J12" s="22" t="s">
        <v>128</v>
      </c>
    </row>
    <row r="14" spans="1:11" x14ac:dyDescent="0.2">
      <c r="A14" s="22" t="s">
        <v>126</v>
      </c>
    </row>
    <row r="16" spans="1:11" x14ac:dyDescent="0.2">
      <c r="B16" s="4" t="s">
        <v>127</v>
      </c>
      <c r="C16" s="1">
        <f>7*C12</f>
        <v>0</v>
      </c>
      <c r="D16" s="1">
        <f t="shared" ref="D16:I16" si="1">7*D12</f>
        <v>7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7</v>
      </c>
      <c r="I16" s="1">
        <f t="shared" si="1"/>
        <v>56</v>
      </c>
      <c r="J16" s="1"/>
    </row>
    <row r="17" spans="1:13" x14ac:dyDescent="0.2">
      <c r="B17" s="4" t="s">
        <v>129</v>
      </c>
      <c r="C17" s="1">
        <f>-2*C12</f>
        <v>0</v>
      </c>
      <c r="D17" s="1">
        <f t="shared" ref="D17:I17" si="2">-2*D12</f>
        <v>-2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-2</v>
      </c>
      <c r="I17" s="1">
        <f t="shared" si="2"/>
        <v>-16</v>
      </c>
    </row>
    <row r="18" spans="1:13" x14ac:dyDescent="0.2">
      <c r="B18" s="4" t="s">
        <v>130</v>
      </c>
      <c r="C18" s="1">
        <f>-1*C12</f>
        <v>0</v>
      </c>
      <c r="D18" s="1">
        <f t="shared" ref="D18:I18" si="3">-1*D12</f>
        <v>-1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-1</v>
      </c>
      <c r="I18" s="1">
        <f t="shared" si="3"/>
        <v>-8</v>
      </c>
      <c r="J18" s="1"/>
    </row>
    <row r="21" spans="1:13" x14ac:dyDescent="0.2">
      <c r="A21" s="5" t="s">
        <v>111</v>
      </c>
      <c r="C21" s="1" t="s">
        <v>112</v>
      </c>
      <c r="D21" s="1" t="s">
        <v>117</v>
      </c>
      <c r="E21" s="1" t="s">
        <v>113</v>
      </c>
      <c r="F21" s="1" t="s">
        <v>114</v>
      </c>
      <c r="G21" s="1" t="s">
        <v>115</v>
      </c>
      <c r="H21" s="1" t="s">
        <v>116</v>
      </c>
    </row>
    <row r="22" spans="1:13" x14ac:dyDescent="0.2">
      <c r="A22" s="6" t="s">
        <v>118</v>
      </c>
      <c r="B22" s="29" t="s">
        <v>112</v>
      </c>
      <c r="C22" s="7">
        <f>C9+C16</f>
        <v>1</v>
      </c>
      <c r="D22" s="7">
        <f>D9+D16</f>
        <v>0</v>
      </c>
      <c r="E22" s="8">
        <f t="shared" ref="E22:I22" si="4">E9+E16</f>
        <v>-4</v>
      </c>
      <c r="F22" s="7">
        <f t="shared" si="4"/>
        <v>0</v>
      </c>
      <c r="G22" s="7">
        <f t="shared" si="4"/>
        <v>0</v>
      </c>
      <c r="H22" s="7">
        <f t="shared" si="4"/>
        <v>7</v>
      </c>
      <c r="I22" s="7">
        <f t="shared" si="4"/>
        <v>56</v>
      </c>
      <c r="J22" s="22" t="s">
        <v>132</v>
      </c>
    </row>
    <row r="23" spans="1:13" x14ac:dyDescent="0.2">
      <c r="A23" s="4" t="s">
        <v>119</v>
      </c>
      <c r="B23" s="15" t="s">
        <v>114</v>
      </c>
      <c r="C23" s="18">
        <f t="shared" ref="C23:I23" si="5">C10+C17</f>
        <v>0</v>
      </c>
      <c r="D23" s="18">
        <f t="shared" si="5"/>
        <v>0</v>
      </c>
      <c r="E23" s="24">
        <f t="shared" si="5"/>
        <v>1</v>
      </c>
      <c r="F23" s="18">
        <f t="shared" si="5"/>
        <v>1</v>
      </c>
      <c r="G23" s="18">
        <f t="shared" si="5"/>
        <v>0</v>
      </c>
      <c r="H23" s="18">
        <f t="shared" si="5"/>
        <v>-2</v>
      </c>
      <c r="I23" s="18">
        <f t="shared" si="5"/>
        <v>4</v>
      </c>
      <c r="J23" s="20" t="s">
        <v>134</v>
      </c>
    </row>
    <row r="24" spans="1:13" x14ac:dyDescent="0.2">
      <c r="A24" s="4" t="s">
        <v>120</v>
      </c>
      <c r="B24" s="15" t="s">
        <v>115</v>
      </c>
      <c r="C24" s="7">
        <f t="shared" ref="C24:I24" si="6">C11+C18</f>
        <v>0</v>
      </c>
      <c r="D24" s="7">
        <f t="shared" si="6"/>
        <v>0</v>
      </c>
      <c r="E24" s="7">
        <f t="shared" si="6"/>
        <v>1</v>
      </c>
      <c r="F24" s="7">
        <f t="shared" si="6"/>
        <v>0</v>
      </c>
      <c r="G24" s="7">
        <f t="shared" si="6"/>
        <v>1</v>
      </c>
      <c r="H24" s="7">
        <f t="shared" si="6"/>
        <v>-1</v>
      </c>
      <c r="I24" s="7">
        <f t="shared" si="6"/>
        <v>10</v>
      </c>
      <c r="J24" s="15" t="s">
        <v>135</v>
      </c>
    </row>
    <row r="25" spans="1:13" x14ac:dyDescent="0.2">
      <c r="A25" s="4" t="s">
        <v>121</v>
      </c>
      <c r="B25" s="21" t="s">
        <v>117</v>
      </c>
      <c r="C25" s="7">
        <f>C18/$D18</f>
        <v>0</v>
      </c>
      <c r="D25" s="7">
        <f t="shared" ref="D25:I25" si="7">D18/$D18</f>
        <v>1</v>
      </c>
      <c r="E25" s="7">
        <f t="shared" si="7"/>
        <v>0</v>
      </c>
      <c r="F25" s="7">
        <f t="shared" si="7"/>
        <v>0</v>
      </c>
      <c r="G25" s="7">
        <f t="shared" si="7"/>
        <v>0</v>
      </c>
      <c r="H25" s="7">
        <f t="shared" si="7"/>
        <v>1</v>
      </c>
      <c r="I25" s="7">
        <f t="shared" si="7"/>
        <v>8</v>
      </c>
      <c r="J25" s="15" t="s">
        <v>133</v>
      </c>
    </row>
    <row r="27" spans="1:13" x14ac:dyDescent="0.2">
      <c r="A27" s="27"/>
      <c r="B27" s="23"/>
      <c r="C27" s="23"/>
      <c r="D27" s="23"/>
      <c r="E27" s="23"/>
      <c r="F27" s="23"/>
      <c r="G27" s="23"/>
      <c r="H27" s="23"/>
      <c r="I27" s="23"/>
      <c r="J27" s="28"/>
      <c r="K27" s="23"/>
      <c r="L27" s="23"/>
      <c r="M27" s="23"/>
    </row>
    <row r="28" spans="1:13" x14ac:dyDescent="0.2">
      <c r="A28" s="5" t="s">
        <v>111</v>
      </c>
      <c r="C28" s="1" t="s">
        <v>112</v>
      </c>
      <c r="D28" s="1" t="s">
        <v>117</v>
      </c>
      <c r="E28" s="1" t="s">
        <v>113</v>
      </c>
      <c r="F28" s="1" t="s">
        <v>114</v>
      </c>
      <c r="G28" s="1" t="s">
        <v>115</v>
      </c>
      <c r="H28" s="1" t="s">
        <v>116</v>
      </c>
    </row>
    <row r="29" spans="1:13" x14ac:dyDescent="0.2">
      <c r="A29" s="6" t="s">
        <v>118</v>
      </c>
      <c r="B29" s="29" t="s">
        <v>112</v>
      </c>
      <c r="C29" s="7">
        <f>C22</f>
        <v>1</v>
      </c>
      <c r="D29" s="7">
        <f t="shared" ref="D29:I29" si="8">D22</f>
        <v>0</v>
      </c>
      <c r="E29" s="23">
        <f t="shared" si="8"/>
        <v>-4</v>
      </c>
      <c r="F29" s="7">
        <f t="shared" si="8"/>
        <v>0</v>
      </c>
      <c r="G29" s="7">
        <f t="shared" si="8"/>
        <v>0</v>
      </c>
      <c r="H29" s="7">
        <f t="shared" si="8"/>
        <v>7</v>
      </c>
      <c r="I29" s="7">
        <f t="shared" si="8"/>
        <v>56</v>
      </c>
    </row>
    <row r="30" spans="1:13" x14ac:dyDescent="0.2">
      <c r="A30" s="4" t="s">
        <v>119</v>
      </c>
      <c r="B30" s="21" t="s">
        <v>113</v>
      </c>
      <c r="C30" s="18">
        <f>C23/1</f>
        <v>0</v>
      </c>
      <c r="D30" s="18">
        <f t="shared" ref="D30:I30" si="9">D23/1</f>
        <v>0</v>
      </c>
      <c r="E30" s="8">
        <f t="shared" si="9"/>
        <v>1</v>
      </c>
      <c r="F30" s="18">
        <f t="shared" si="9"/>
        <v>1</v>
      </c>
      <c r="G30" s="18">
        <f t="shared" si="9"/>
        <v>0</v>
      </c>
      <c r="H30" s="18">
        <f t="shared" si="9"/>
        <v>-2</v>
      </c>
      <c r="I30" s="18">
        <f t="shared" si="9"/>
        <v>4</v>
      </c>
      <c r="J30" s="22"/>
    </row>
    <row r="31" spans="1:13" x14ac:dyDescent="0.2">
      <c r="A31" s="4" t="s">
        <v>120</v>
      </c>
      <c r="B31" s="15" t="s">
        <v>115</v>
      </c>
      <c r="C31" s="7">
        <f t="shared" ref="C31:I31" si="10">C24</f>
        <v>0</v>
      </c>
      <c r="D31" s="7">
        <f t="shared" si="10"/>
        <v>0</v>
      </c>
      <c r="E31" s="23">
        <f t="shared" si="10"/>
        <v>1</v>
      </c>
      <c r="F31" s="7">
        <f t="shared" si="10"/>
        <v>0</v>
      </c>
      <c r="G31" s="7">
        <f t="shared" si="10"/>
        <v>1</v>
      </c>
      <c r="H31" s="7">
        <f t="shared" si="10"/>
        <v>-1</v>
      </c>
      <c r="I31" s="7">
        <f t="shared" si="10"/>
        <v>10</v>
      </c>
    </row>
    <row r="32" spans="1:13" x14ac:dyDescent="0.2">
      <c r="A32" s="4" t="s">
        <v>121</v>
      </c>
      <c r="B32" s="21" t="s">
        <v>117</v>
      </c>
      <c r="C32" s="7">
        <f t="shared" ref="C32:I32" si="11">C25</f>
        <v>0</v>
      </c>
      <c r="D32" s="7">
        <f t="shared" si="11"/>
        <v>1</v>
      </c>
      <c r="E32" s="23">
        <f t="shared" si="11"/>
        <v>0</v>
      </c>
      <c r="F32" s="7">
        <f t="shared" si="11"/>
        <v>0</v>
      </c>
      <c r="G32" s="7">
        <f t="shared" si="11"/>
        <v>0</v>
      </c>
      <c r="H32" s="7">
        <f t="shared" si="11"/>
        <v>1</v>
      </c>
      <c r="I32" s="7">
        <f t="shared" si="11"/>
        <v>8</v>
      </c>
    </row>
    <row r="34" spans="1:13" x14ac:dyDescent="0.2">
      <c r="A34" s="22" t="s">
        <v>136</v>
      </c>
    </row>
    <row r="36" spans="1:13" x14ac:dyDescent="0.2">
      <c r="B36" s="4" t="s">
        <v>137</v>
      </c>
      <c r="C36" s="1">
        <f>4*C30</f>
        <v>0</v>
      </c>
      <c r="D36" s="1">
        <f t="shared" ref="D36:I36" si="12">4*D30</f>
        <v>0</v>
      </c>
      <c r="E36" s="1">
        <f t="shared" si="12"/>
        <v>4</v>
      </c>
      <c r="F36" s="1">
        <f t="shared" si="12"/>
        <v>4</v>
      </c>
      <c r="G36" s="1">
        <f t="shared" si="12"/>
        <v>0</v>
      </c>
      <c r="H36" s="1">
        <f t="shared" si="12"/>
        <v>-8</v>
      </c>
      <c r="I36" s="1">
        <f t="shared" si="12"/>
        <v>16</v>
      </c>
      <c r="J36" s="1"/>
    </row>
    <row r="37" spans="1:13" x14ac:dyDescent="0.2">
      <c r="B37" s="4" t="s">
        <v>130</v>
      </c>
      <c r="C37" s="1">
        <f>-1*C30</f>
        <v>0</v>
      </c>
      <c r="D37" s="1">
        <f t="shared" ref="D37:I37" si="13">-1*D30</f>
        <v>0</v>
      </c>
      <c r="E37" s="1">
        <f t="shared" si="13"/>
        <v>-1</v>
      </c>
      <c r="F37" s="1">
        <f t="shared" si="13"/>
        <v>-1</v>
      </c>
      <c r="G37" s="1">
        <f t="shared" si="13"/>
        <v>0</v>
      </c>
      <c r="H37" s="1">
        <f t="shared" si="13"/>
        <v>2</v>
      </c>
      <c r="I37" s="1">
        <f t="shared" si="13"/>
        <v>-4</v>
      </c>
    </row>
    <row r="38" spans="1:13" x14ac:dyDescent="0.2">
      <c r="B38" s="4" t="s">
        <v>138</v>
      </c>
      <c r="C38" s="1">
        <f>-1*C32</f>
        <v>0</v>
      </c>
      <c r="D38" s="1">
        <f t="shared" ref="D38:I38" si="14">-1*D32</f>
        <v>-1</v>
      </c>
      <c r="E38" s="1">
        <f t="shared" si="14"/>
        <v>0</v>
      </c>
      <c r="F38" s="1">
        <f t="shared" si="14"/>
        <v>0</v>
      </c>
      <c r="G38" s="1">
        <f t="shared" si="14"/>
        <v>0</v>
      </c>
      <c r="H38" s="1">
        <f t="shared" si="14"/>
        <v>-1</v>
      </c>
      <c r="I38" s="1">
        <f t="shared" si="14"/>
        <v>-8</v>
      </c>
      <c r="J38" s="1" t="s">
        <v>139</v>
      </c>
    </row>
    <row r="41" spans="1:13" x14ac:dyDescent="0.2">
      <c r="A41" s="5" t="s">
        <v>111</v>
      </c>
      <c r="C41" s="1" t="s">
        <v>112</v>
      </c>
      <c r="D41" s="1" t="s">
        <v>117</v>
      </c>
      <c r="E41" s="1" t="s">
        <v>113</v>
      </c>
      <c r="F41" s="1" t="s">
        <v>114</v>
      </c>
      <c r="G41" s="1" t="s">
        <v>115</v>
      </c>
      <c r="H41" s="1" t="s">
        <v>116</v>
      </c>
    </row>
    <row r="42" spans="1:13" x14ac:dyDescent="0.2">
      <c r="A42" s="6" t="s">
        <v>118</v>
      </c>
      <c r="B42" s="29" t="s">
        <v>112</v>
      </c>
      <c r="C42" s="7">
        <f>C29+C36</f>
        <v>1</v>
      </c>
      <c r="D42" s="7">
        <f t="shared" ref="D42:I42" si="15">D29+D36</f>
        <v>0</v>
      </c>
      <c r="E42" s="7">
        <f t="shared" si="15"/>
        <v>0</v>
      </c>
      <c r="F42" s="7">
        <f t="shared" si="15"/>
        <v>4</v>
      </c>
      <c r="G42" s="7">
        <f t="shared" si="15"/>
        <v>0</v>
      </c>
      <c r="H42" s="8">
        <f t="shared" si="15"/>
        <v>-1</v>
      </c>
      <c r="I42" s="7">
        <f t="shared" si="15"/>
        <v>72</v>
      </c>
      <c r="J42" s="22" t="s">
        <v>140</v>
      </c>
    </row>
    <row r="43" spans="1:13" x14ac:dyDescent="0.2">
      <c r="A43" s="4" t="s">
        <v>119</v>
      </c>
      <c r="B43" s="21" t="s">
        <v>113</v>
      </c>
      <c r="C43" s="7">
        <f>C30</f>
        <v>0</v>
      </c>
      <c r="D43" s="7">
        <f t="shared" ref="D43:I43" si="16">D30</f>
        <v>0</v>
      </c>
      <c r="E43" s="7">
        <f t="shared" si="16"/>
        <v>1</v>
      </c>
      <c r="F43" s="7">
        <f t="shared" si="16"/>
        <v>1</v>
      </c>
      <c r="G43" s="7">
        <f t="shared" si="16"/>
        <v>0</v>
      </c>
      <c r="H43" s="18">
        <f t="shared" si="16"/>
        <v>-2</v>
      </c>
      <c r="I43" s="7">
        <f t="shared" si="16"/>
        <v>4</v>
      </c>
      <c r="J43" s="15" t="s">
        <v>133</v>
      </c>
      <c r="K43" s="1" t="s">
        <v>141</v>
      </c>
    </row>
    <row r="44" spans="1:13" x14ac:dyDescent="0.2">
      <c r="A44" s="4" t="s">
        <v>120</v>
      </c>
      <c r="B44" s="15" t="s">
        <v>115</v>
      </c>
      <c r="C44" s="18">
        <f>C31+C37</f>
        <v>0</v>
      </c>
      <c r="D44" s="18">
        <f t="shared" ref="D44:I44" si="17">D31+D37</f>
        <v>0</v>
      </c>
      <c r="E44" s="18">
        <f t="shared" si="17"/>
        <v>0</v>
      </c>
      <c r="F44" s="18">
        <f t="shared" si="17"/>
        <v>-1</v>
      </c>
      <c r="G44" s="18">
        <f t="shared" si="17"/>
        <v>1</v>
      </c>
      <c r="H44" s="8">
        <f t="shared" si="17"/>
        <v>1</v>
      </c>
      <c r="I44" s="18">
        <f t="shared" si="17"/>
        <v>6</v>
      </c>
      <c r="J44" s="20" t="s">
        <v>144</v>
      </c>
    </row>
    <row r="45" spans="1:13" x14ac:dyDescent="0.2">
      <c r="A45" s="4" t="s">
        <v>121</v>
      </c>
      <c r="B45" s="21" t="s">
        <v>117</v>
      </c>
      <c r="C45" s="7">
        <f t="shared" ref="C45:H45" si="18">C32</f>
        <v>0</v>
      </c>
      <c r="D45" s="7">
        <f t="shared" si="18"/>
        <v>1</v>
      </c>
      <c r="E45" s="7">
        <f t="shared" si="18"/>
        <v>0</v>
      </c>
      <c r="F45" s="7">
        <f t="shared" si="18"/>
        <v>0</v>
      </c>
      <c r="G45" s="7">
        <f t="shared" si="18"/>
        <v>0</v>
      </c>
      <c r="H45" s="7">
        <f t="shared" si="18"/>
        <v>1</v>
      </c>
      <c r="I45" s="7">
        <f>I32</f>
        <v>8</v>
      </c>
      <c r="J45" s="15" t="s">
        <v>124</v>
      </c>
    </row>
    <row r="47" spans="1:13" x14ac:dyDescent="0.2">
      <c r="A47" s="27"/>
      <c r="B47" s="23"/>
      <c r="C47" s="23"/>
      <c r="D47" s="23"/>
      <c r="E47" s="23"/>
      <c r="F47" s="23"/>
      <c r="G47" s="23"/>
      <c r="H47" s="23"/>
      <c r="I47" s="23"/>
      <c r="J47" s="28"/>
      <c r="K47" s="23"/>
      <c r="L47" s="23"/>
      <c r="M47" s="23"/>
    </row>
    <row r="48" spans="1:13" x14ac:dyDescent="0.2">
      <c r="A48" s="5" t="s">
        <v>111</v>
      </c>
      <c r="C48" s="1" t="s">
        <v>112</v>
      </c>
      <c r="D48" s="1" t="s">
        <v>117</v>
      </c>
      <c r="E48" s="1" t="s">
        <v>113</v>
      </c>
      <c r="F48" s="1" t="s">
        <v>114</v>
      </c>
      <c r="G48" s="1" t="s">
        <v>115</v>
      </c>
      <c r="H48" s="1" t="s">
        <v>116</v>
      </c>
    </row>
    <row r="49" spans="1:12" x14ac:dyDescent="0.2">
      <c r="A49" s="6" t="s">
        <v>118</v>
      </c>
      <c r="B49" s="29" t="s">
        <v>112</v>
      </c>
      <c r="C49" s="7">
        <f>C42</f>
        <v>1</v>
      </c>
      <c r="D49" s="7">
        <f t="shared" ref="D49:I49" si="19">D42</f>
        <v>0</v>
      </c>
      <c r="E49" s="7">
        <f t="shared" si="19"/>
        <v>0</v>
      </c>
      <c r="F49" s="7">
        <f t="shared" si="19"/>
        <v>4</v>
      </c>
      <c r="G49" s="7">
        <f t="shared" si="19"/>
        <v>0</v>
      </c>
      <c r="H49" s="23">
        <f t="shared" si="19"/>
        <v>-1</v>
      </c>
      <c r="I49" s="7">
        <f t="shared" si="19"/>
        <v>72</v>
      </c>
    </row>
    <row r="50" spans="1:12" x14ac:dyDescent="0.2">
      <c r="A50" s="4" t="s">
        <v>119</v>
      </c>
      <c r="B50" s="21" t="s">
        <v>113</v>
      </c>
      <c r="C50" s="7">
        <f t="shared" ref="C50:I50" si="20">C43</f>
        <v>0</v>
      </c>
      <c r="D50" s="7">
        <f t="shared" si="20"/>
        <v>0</v>
      </c>
      <c r="E50" s="7">
        <f t="shared" si="20"/>
        <v>1</v>
      </c>
      <c r="F50" s="7">
        <f t="shared" si="20"/>
        <v>1</v>
      </c>
      <c r="G50" s="7">
        <f t="shared" si="20"/>
        <v>0</v>
      </c>
      <c r="H50" s="23">
        <f t="shared" si="20"/>
        <v>-2</v>
      </c>
      <c r="I50" s="7">
        <f t="shared" si="20"/>
        <v>4</v>
      </c>
    </row>
    <row r="51" spans="1:12" x14ac:dyDescent="0.2">
      <c r="A51" s="4" t="s">
        <v>120</v>
      </c>
      <c r="B51" s="21" t="s">
        <v>116</v>
      </c>
      <c r="C51" s="18">
        <f>C44/1</f>
        <v>0</v>
      </c>
      <c r="D51" s="18">
        <f t="shared" ref="D51:I51" si="21">D44/1</f>
        <v>0</v>
      </c>
      <c r="E51" s="18">
        <f t="shared" si="21"/>
        <v>0</v>
      </c>
      <c r="F51" s="18">
        <f t="shared" si="21"/>
        <v>-1</v>
      </c>
      <c r="G51" s="18">
        <f t="shared" si="21"/>
        <v>1</v>
      </c>
      <c r="H51" s="8">
        <f t="shared" si="21"/>
        <v>1</v>
      </c>
      <c r="I51" s="18">
        <f t="shared" si="21"/>
        <v>6</v>
      </c>
      <c r="J51" s="15" t="s">
        <v>142</v>
      </c>
    </row>
    <row r="52" spans="1:12" x14ac:dyDescent="0.2">
      <c r="A52" s="4" t="s">
        <v>121</v>
      </c>
      <c r="B52" s="21" t="s">
        <v>117</v>
      </c>
      <c r="C52" s="7">
        <f t="shared" ref="C52:I52" si="22">C45</f>
        <v>0</v>
      </c>
      <c r="D52" s="7">
        <f t="shared" si="22"/>
        <v>1</v>
      </c>
      <c r="E52" s="7">
        <f t="shared" si="22"/>
        <v>0</v>
      </c>
      <c r="F52" s="7">
        <f t="shared" si="22"/>
        <v>0</v>
      </c>
      <c r="G52" s="7">
        <f t="shared" si="22"/>
        <v>0</v>
      </c>
      <c r="H52" s="23">
        <f t="shared" si="22"/>
        <v>1</v>
      </c>
      <c r="I52" s="7">
        <f t="shared" si="22"/>
        <v>8</v>
      </c>
    </row>
    <row r="55" spans="1:12" x14ac:dyDescent="0.2">
      <c r="B55" s="4" t="s">
        <v>143</v>
      </c>
      <c r="C55" s="1">
        <f>1*C51</f>
        <v>0</v>
      </c>
      <c r="D55" s="1">
        <f t="shared" ref="D55:I55" si="23">1*D51</f>
        <v>0</v>
      </c>
      <c r="E55" s="1">
        <f t="shared" si="23"/>
        <v>0</v>
      </c>
      <c r="F55" s="1">
        <f t="shared" si="23"/>
        <v>-1</v>
      </c>
      <c r="G55" s="1">
        <f t="shared" si="23"/>
        <v>1</v>
      </c>
      <c r="H55" s="1">
        <f t="shared" si="23"/>
        <v>1</v>
      </c>
      <c r="I55" s="1">
        <f t="shared" si="23"/>
        <v>6</v>
      </c>
    </row>
    <row r="56" spans="1:12" x14ac:dyDescent="0.2">
      <c r="B56" s="4" t="s">
        <v>145</v>
      </c>
      <c r="C56" s="1">
        <f>2*C51</f>
        <v>0</v>
      </c>
      <c r="D56" s="1">
        <f t="shared" ref="D56:I56" si="24">2*D51</f>
        <v>0</v>
      </c>
      <c r="E56" s="1">
        <f t="shared" si="24"/>
        <v>0</v>
      </c>
      <c r="F56" s="1">
        <f t="shared" si="24"/>
        <v>-2</v>
      </c>
      <c r="G56" s="1">
        <f t="shared" si="24"/>
        <v>2</v>
      </c>
      <c r="H56" s="1">
        <f t="shared" si="24"/>
        <v>2</v>
      </c>
      <c r="I56" s="1">
        <f t="shared" si="24"/>
        <v>12</v>
      </c>
    </row>
    <row r="57" spans="1:12" x14ac:dyDescent="0.2">
      <c r="B57" s="4" t="s">
        <v>130</v>
      </c>
      <c r="C57" s="1">
        <f>-1*C51</f>
        <v>0</v>
      </c>
      <c r="D57" s="1">
        <f t="shared" ref="D57:I57" si="25">-1*D51</f>
        <v>0</v>
      </c>
      <c r="E57" s="1">
        <f t="shared" si="25"/>
        <v>0</v>
      </c>
      <c r="F57" s="1">
        <f t="shared" si="25"/>
        <v>1</v>
      </c>
      <c r="G57" s="1">
        <f t="shared" si="25"/>
        <v>-1</v>
      </c>
      <c r="H57" s="1">
        <f t="shared" si="25"/>
        <v>-1</v>
      </c>
      <c r="I57" s="1">
        <f t="shared" si="25"/>
        <v>-6</v>
      </c>
    </row>
    <row r="60" spans="1:12" x14ac:dyDescent="0.2">
      <c r="A60" s="5" t="s">
        <v>111</v>
      </c>
      <c r="C60" s="1" t="s">
        <v>112</v>
      </c>
      <c r="D60" s="1" t="s">
        <v>117</v>
      </c>
      <c r="E60" s="1" t="s">
        <v>113</v>
      </c>
      <c r="F60" s="1" t="s">
        <v>114</v>
      </c>
      <c r="G60" s="1" t="s">
        <v>115</v>
      </c>
      <c r="H60" s="1" t="s">
        <v>116</v>
      </c>
    </row>
    <row r="61" spans="1:12" x14ac:dyDescent="0.2">
      <c r="A61" s="6" t="s">
        <v>118</v>
      </c>
      <c r="B61" s="29" t="s">
        <v>112</v>
      </c>
      <c r="C61" s="7">
        <f>C49+C55</f>
        <v>1</v>
      </c>
      <c r="D61" s="7">
        <f t="shared" ref="D61:I61" si="26">D49+D55</f>
        <v>0</v>
      </c>
      <c r="E61" s="7">
        <f t="shared" si="26"/>
        <v>0</v>
      </c>
      <c r="F61" s="7">
        <f t="shared" si="26"/>
        <v>3</v>
      </c>
      <c r="G61" s="7">
        <f t="shared" si="26"/>
        <v>1</v>
      </c>
      <c r="H61" s="7">
        <f t="shared" si="26"/>
        <v>0</v>
      </c>
      <c r="I61" s="24">
        <f t="shared" si="26"/>
        <v>78</v>
      </c>
      <c r="J61" s="22" t="s">
        <v>146</v>
      </c>
      <c r="L61" s="1">
        <f>(7*2)+(4*16)</f>
        <v>78</v>
      </c>
    </row>
    <row r="62" spans="1:12" x14ac:dyDescent="0.2">
      <c r="A62" s="4" t="s">
        <v>119</v>
      </c>
      <c r="B62" s="21" t="s">
        <v>113</v>
      </c>
      <c r="C62" s="7">
        <f>C50+C56</f>
        <v>0</v>
      </c>
      <c r="D62" s="7">
        <f t="shared" ref="D62:I62" si="27">D50+D56</f>
        <v>0</v>
      </c>
      <c r="E62" s="7">
        <f t="shared" si="27"/>
        <v>1</v>
      </c>
      <c r="F62" s="7">
        <f t="shared" si="27"/>
        <v>-1</v>
      </c>
      <c r="G62" s="7">
        <f t="shared" si="27"/>
        <v>2</v>
      </c>
      <c r="H62" s="7">
        <f t="shared" si="27"/>
        <v>0</v>
      </c>
      <c r="I62" s="26">
        <f t="shared" si="27"/>
        <v>16</v>
      </c>
    </row>
    <row r="63" spans="1:12" x14ac:dyDescent="0.2">
      <c r="A63" s="4" t="s">
        <v>120</v>
      </c>
      <c r="B63" s="21" t="s">
        <v>116</v>
      </c>
      <c r="C63" s="18">
        <f>C56/1</f>
        <v>0</v>
      </c>
      <c r="D63" s="18">
        <f t="shared" ref="D63:I63" si="28">D56/1</f>
        <v>0</v>
      </c>
      <c r="E63" s="18">
        <f t="shared" si="28"/>
        <v>0</v>
      </c>
      <c r="F63" s="18">
        <f t="shared" si="28"/>
        <v>-2</v>
      </c>
      <c r="G63" s="18">
        <f t="shared" si="28"/>
        <v>2</v>
      </c>
      <c r="H63" s="8">
        <f t="shared" si="28"/>
        <v>2</v>
      </c>
      <c r="I63" s="18">
        <f t="shared" si="28"/>
        <v>12</v>
      </c>
    </row>
    <row r="64" spans="1:12" x14ac:dyDescent="0.2">
      <c r="A64" s="4" t="s">
        <v>121</v>
      </c>
      <c r="B64" s="21" t="s">
        <v>117</v>
      </c>
      <c r="C64" s="7">
        <f>C52+C57</f>
        <v>0</v>
      </c>
      <c r="D64" s="7">
        <f t="shared" ref="D64:I64" si="29">D52+D57</f>
        <v>1</v>
      </c>
      <c r="E64" s="7">
        <f t="shared" si="29"/>
        <v>0</v>
      </c>
      <c r="F64" s="7">
        <f t="shared" si="29"/>
        <v>1</v>
      </c>
      <c r="G64" s="7">
        <f t="shared" si="29"/>
        <v>-1</v>
      </c>
      <c r="H64" s="7">
        <f t="shared" si="29"/>
        <v>0</v>
      </c>
      <c r="I64" s="26">
        <f t="shared" si="29"/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38B1-84DA-4486-8639-62E0FC520FB3}">
  <dimension ref="A1:K74"/>
  <sheetViews>
    <sheetView workbookViewId="0">
      <selection activeCell="K75" sqref="K75"/>
    </sheetView>
  </sheetViews>
  <sheetFormatPr defaultColWidth="11.43359375" defaultRowHeight="15" x14ac:dyDescent="0.2"/>
  <cols>
    <col min="1" max="1" width="24.078125" style="4" customWidth="1"/>
    <col min="2" max="2" width="16.140625" style="1" bestFit="1" customWidth="1"/>
    <col min="3" max="3" width="4.4375" style="1" customWidth="1"/>
    <col min="4" max="4" width="6.72265625" style="1" customWidth="1"/>
    <col min="5" max="5" width="6.58984375" style="1" customWidth="1"/>
    <col min="6" max="6" width="5.24609375" style="1" customWidth="1"/>
    <col min="7" max="7" width="4.70703125" style="1" customWidth="1"/>
    <col min="8" max="8" width="5.37890625" style="1" customWidth="1"/>
    <col min="9" max="9" width="6.72265625" style="1" customWidth="1"/>
    <col min="10" max="10" width="10.625" style="15" customWidth="1"/>
    <col min="11" max="11" width="22.328125" style="1" customWidth="1"/>
    <col min="12" max="16384" width="11.43359375" style="1"/>
  </cols>
  <sheetData>
    <row r="1" spans="1:11" x14ac:dyDescent="0.2">
      <c r="A1" s="5" t="s">
        <v>147</v>
      </c>
      <c r="C1" s="1" t="s">
        <v>112</v>
      </c>
      <c r="D1" s="1" t="s">
        <v>117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151</v>
      </c>
      <c r="J1" s="1" t="s">
        <v>148</v>
      </c>
      <c r="K1" s="15"/>
    </row>
    <row r="2" spans="1:11" x14ac:dyDescent="0.2">
      <c r="A2" s="6" t="s">
        <v>150</v>
      </c>
      <c r="B2" s="29" t="s">
        <v>112</v>
      </c>
      <c r="C2" s="7">
        <v>1</v>
      </c>
      <c r="D2" s="11">
        <v>-5</v>
      </c>
      <c r="E2" s="7">
        <v>4</v>
      </c>
      <c r="F2" s="7">
        <v>0</v>
      </c>
      <c r="G2" s="7">
        <v>0</v>
      </c>
      <c r="H2" s="7">
        <v>0</v>
      </c>
      <c r="I2" s="7" t="s">
        <v>152</v>
      </c>
      <c r="J2" s="7">
        <v>0</v>
      </c>
      <c r="K2" s="22" t="s">
        <v>153</v>
      </c>
    </row>
    <row r="3" spans="1:11" x14ac:dyDescent="0.2">
      <c r="A3" s="4" t="s">
        <v>119</v>
      </c>
      <c r="B3" s="15" t="s">
        <v>114</v>
      </c>
      <c r="C3" s="9">
        <v>0</v>
      </c>
      <c r="D3" s="13">
        <v>2</v>
      </c>
      <c r="E3" s="10">
        <v>1</v>
      </c>
      <c r="F3" s="1">
        <v>1</v>
      </c>
      <c r="G3" s="1">
        <v>0</v>
      </c>
      <c r="H3" s="1">
        <v>0</v>
      </c>
      <c r="I3" s="1">
        <v>0</v>
      </c>
      <c r="J3" s="1">
        <v>20</v>
      </c>
      <c r="K3" s="15"/>
    </row>
    <row r="4" spans="1:11" x14ac:dyDescent="0.2">
      <c r="A4" s="4" t="s">
        <v>120</v>
      </c>
      <c r="B4" s="15" t="s">
        <v>115</v>
      </c>
      <c r="C4" s="9">
        <v>0</v>
      </c>
      <c r="D4" s="14">
        <v>1</v>
      </c>
      <c r="E4" s="10">
        <v>1</v>
      </c>
      <c r="F4" s="1">
        <v>0</v>
      </c>
      <c r="G4" s="1">
        <v>1</v>
      </c>
      <c r="H4" s="1">
        <v>0</v>
      </c>
      <c r="I4" s="1">
        <v>0</v>
      </c>
      <c r="J4" s="1">
        <v>18</v>
      </c>
      <c r="K4" s="15"/>
    </row>
    <row r="5" spans="1:11" ht="15.75" thickBot="1" x14ac:dyDescent="0.25">
      <c r="A5" s="4" t="s">
        <v>149</v>
      </c>
      <c r="B5" s="15" t="s">
        <v>151</v>
      </c>
      <c r="C5" s="16">
        <v>0</v>
      </c>
      <c r="D5" s="19">
        <v>1</v>
      </c>
      <c r="E5" s="17">
        <v>2</v>
      </c>
      <c r="F5" s="18">
        <v>0</v>
      </c>
      <c r="G5" s="18">
        <v>0</v>
      </c>
      <c r="H5" s="18">
        <v>-1</v>
      </c>
      <c r="I5" s="18">
        <v>1</v>
      </c>
      <c r="J5" s="18">
        <v>12</v>
      </c>
      <c r="K5" s="15"/>
    </row>
    <row r="6" spans="1:11" ht="15.75" thickTop="1" x14ac:dyDescent="0.2"/>
    <row r="7" spans="1:11" x14ac:dyDescent="0.2">
      <c r="A7" s="22" t="s">
        <v>154</v>
      </c>
    </row>
    <row r="9" spans="1:11" x14ac:dyDescent="0.2">
      <c r="B9" s="4" t="s">
        <v>155</v>
      </c>
      <c r="C9" s="4">
        <v>0</v>
      </c>
      <c r="D9" s="4" t="s">
        <v>156</v>
      </c>
      <c r="E9" s="4" t="s">
        <v>157</v>
      </c>
      <c r="F9" s="4" t="s">
        <v>158</v>
      </c>
      <c r="G9" s="4" t="s">
        <v>158</v>
      </c>
      <c r="H9" s="4" t="s">
        <v>152</v>
      </c>
      <c r="I9" s="4" t="s">
        <v>156</v>
      </c>
      <c r="J9" s="4" t="s">
        <v>159</v>
      </c>
    </row>
    <row r="12" spans="1:11" x14ac:dyDescent="0.2">
      <c r="A12" s="5" t="s">
        <v>111</v>
      </c>
      <c r="C12" s="1" t="s">
        <v>112</v>
      </c>
      <c r="D12" s="1" t="s">
        <v>117</v>
      </c>
      <c r="E12" s="1" t="s">
        <v>113</v>
      </c>
      <c r="F12" s="1" t="s">
        <v>114</v>
      </c>
      <c r="G12" s="1" t="s">
        <v>115</v>
      </c>
      <c r="H12" s="1" t="s">
        <v>116</v>
      </c>
      <c r="I12" s="1" t="s">
        <v>151</v>
      </c>
      <c r="J12" s="1" t="s">
        <v>148</v>
      </c>
    </row>
    <row r="13" spans="1:11" x14ac:dyDescent="0.2">
      <c r="A13" s="6" t="s">
        <v>150</v>
      </c>
      <c r="B13" s="29" t="s">
        <v>112</v>
      </c>
      <c r="C13" s="6">
        <f>C2+C9</f>
        <v>1</v>
      </c>
      <c r="D13" s="6" t="s">
        <v>160</v>
      </c>
      <c r="E13" s="30" t="s">
        <v>161</v>
      </c>
      <c r="F13" s="6" t="s">
        <v>158</v>
      </c>
      <c r="G13" s="6" t="s">
        <v>158</v>
      </c>
      <c r="H13" s="6" t="s">
        <v>152</v>
      </c>
      <c r="I13" s="6" t="s">
        <v>158</v>
      </c>
      <c r="J13" s="6" t="s">
        <v>159</v>
      </c>
      <c r="K13" s="22"/>
    </row>
    <row r="14" spans="1:11" x14ac:dyDescent="0.2">
      <c r="A14" s="4" t="s">
        <v>119</v>
      </c>
      <c r="B14" s="15" t="s">
        <v>114</v>
      </c>
      <c r="C14" s="1">
        <f>C3</f>
        <v>0</v>
      </c>
      <c r="D14" s="1">
        <f t="shared" ref="D14:J14" si="0">D3</f>
        <v>2</v>
      </c>
      <c r="E14" s="18">
        <f t="shared" si="0"/>
        <v>1</v>
      </c>
      <c r="F14" s="1">
        <f t="shared" si="0"/>
        <v>1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20</v>
      </c>
      <c r="K14" s="15" t="s">
        <v>164</v>
      </c>
    </row>
    <row r="15" spans="1:11" x14ac:dyDescent="0.2">
      <c r="A15" s="4" t="s">
        <v>120</v>
      </c>
      <c r="B15" s="15" t="s">
        <v>115</v>
      </c>
      <c r="C15" s="1">
        <f t="shared" ref="C15:J15" si="1">C4</f>
        <v>0</v>
      </c>
      <c r="D15" s="1">
        <f t="shared" si="1"/>
        <v>1</v>
      </c>
      <c r="E15" s="18">
        <f t="shared" si="1"/>
        <v>1</v>
      </c>
      <c r="F15" s="1">
        <f t="shared" si="1"/>
        <v>0</v>
      </c>
      <c r="G15" s="1">
        <f t="shared" si="1"/>
        <v>1</v>
      </c>
      <c r="H15" s="1">
        <f t="shared" si="1"/>
        <v>0</v>
      </c>
      <c r="I15" s="1">
        <f t="shared" si="1"/>
        <v>0</v>
      </c>
      <c r="J15" s="1">
        <f t="shared" si="1"/>
        <v>18</v>
      </c>
      <c r="K15" s="15" t="s">
        <v>163</v>
      </c>
    </row>
    <row r="16" spans="1:11" x14ac:dyDescent="0.2">
      <c r="A16" s="4" t="s">
        <v>149</v>
      </c>
      <c r="B16" s="15" t="s">
        <v>151</v>
      </c>
      <c r="C16" s="18">
        <f t="shared" ref="C16:J16" si="2">C5</f>
        <v>0</v>
      </c>
      <c r="D16" s="18">
        <f t="shared" si="2"/>
        <v>1</v>
      </c>
      <c r="E16" s="8">
        <f t="shared" si="2"/>
        <v>2</v>
      </c>
      <c r="F16" s="18">
        <f t="shared" si="2"/>
        <v>0</v>
      </c>
      <c r="G16" s="18">
        <f t="shared" si="2"/>
        <v>0</v>
      </c>
      <c r="H16" s="18">
        <f t="shared" si="2"/>
        <v>-1</v>
      </c>
      <c r="I16" s="18">
        <f t="shared" si="2"/>
        <v>1</v>
      </c>
      <c r="J16" s="1">
        <f t="shared" si="2"/>
        <v>12</v>
      </c>
      <c r="K16" s="20" t="s">
        <v>162</v>
      </c>
    </row>
    <row r="19" spans="1:11" x14ac:dyDescent="0.2">
      <c r="A19" s="5" t="s">
        <v>111</v>
      </c>
      <c r="C19" s="1" t="s">
        <v>112</v>
      </c>
      <c r="D19" s="1" t="s">
        <v>117</v>
      </c>
      <c r="E19" s="1" t="s">
        <v>113</v>
      </c>
      <c r="F19" s="1" t="s">
        <v>114</v>
      </c>
      <c r="G19" s="1" t="s">
        <v>115</v>
      </c>
      <c r="H19" s="1" t="s">
        <v>116</v>
      </c>
      <c r="I19" s="1" t="s">
        <v>151</v>
      </c>
      <c r="J19" s="1" t="s">
        <v>148</v>
      </c>
    </row>
    <row r="20" spans="1:11" x14ac:dyDescent="0.2">
      <c r="A20" s="6" t="s">
        <v>150</v>
      </c>
      <c r="B20" s="29" t="s">
        <v>112</v>
      </c>
      <c r="C20" s="7">
        <f>C13</f>
        <v>1</v>
      </c>
      <c r="D20" s="7" t="str">
        <f t="shared" ref="D20:I20" si="3">D13</f>
        <v>-M-5</v>
      </c>
      <c r="E20" s="31" t="str">
        <f t="shared" si="3"/>
        <v>-2M-4</v>
      </c>
      <c r="F20" s="7" t="str">
        <f t="shared" si="3"/>
        <v>0</v>
      </c>
      <c r="G20" s="7" t="str">
        <f t="shared" si="3"/>
        <v>0</v>
      </c>
      <c r="H20" s="7" t="str">
        <f t="shared" si="3"/>
        <v>M</v>
      </c>
      <c r="I20" s="7" t="str">
        <f t="shared" si="3"/>
        <v>0</v>
      </c>
      <c r="J20" s="6" t="s">
        <v>159</v>
      </c>
    </row>
    <row r="21" spans="1:11" x14ac:dyDescent="0.2">
      <c r="A21" s="4" t="s">
        <v>119</v>
      </c>
      <c r="B21" s="15" t="s">
        <v>114</v>
      </c>
      <c r="C21" s="1">
        <f>C14/1</f>
        <v>0</v>
      </c>
      <c r="D21" s="1">
        <f t="shared" ref="D21:I21" si="4">D14/1</f>
        <v>2</v>
      </c>
      <c r="E21" s="31">
        <f t="shared" si="4"/>
        <v>1</v>
      </c>
      <c r="F21" s="1">
        <f t="shared" si="4"/>
        <v>1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v>20</v>
      </c>
    </row>
    <row r="22" spans="1:11" x14ac:dyDescent="0.2">
      <c r="A22" s="4" t="s">
        <v>120</v>
      </c>
      <c r="B22" s="15" t="s">
        <v>115</v>
      </c>
      <c r="C22" s="1">
        <f t="shared" ref="C22:I22" si="5">C15</f>
        <v>0</v>
      </c>
      <c r="D22" s="1">
        <f t="shared" si="5"/>
        <v>1</v>
      </c>
      <c r="E22" s="31">
        <f t="shared" si="5"/>
        <v>1</v>
      </c>
      <c r="F22" s="1">
        <f t="shared" si="5"/>
        <v>0</v>
      </c>
      <c r="G22" s="1">
        <f t="shared" si="5"/>
        <v>1</v>
      </c>
      <c r="H22" s="1">
        <f t="shared" si="5"/>
        <v>0</v>
      </c>
      <c r="I22" s="1">
        <f t="shared" si="5"/>
        <v>0</v>
      </c>
      <c r="J22" s="1">
        <v>18</v>
      </c>
    </row>
    <row r="23" spans="1:11" x14ac:dyDescent="0.2">
      <c r="A23" s="4" t="s">
        <v>149</v>
      </c>
      <c r="B23" s="21" t="s">
        <v>113</v>
      </c>
      <c r="C23" s="18">
        <f>C16/2</f>
        <v>0</v>
      </c>
      <c r="D23" s="18">
        <f t="shared" ref="D23:I23" si="6">D16/2</f>
        <v>0.5</v>
      </c>
      <c r="E23" s="8">
        <f t="shared" si="6"/>
        <v>1</v>
      </c>
      <c r="F23" s="18">
        <f t="shared" si="6"/>
        <v>0</v>
      </c>
      <c r="G23" s="18">
        <f t="shared" si="6"/>
        <v>0</v>
      </c>
      <c r="H23" s="18">
        <f t="shared" si="6"/>
        <v>-0.5</v>
      </c>
      <c r="I23" s="18">
        <f t="shared" si="6"/>
        <v>0.5</v>
      </c>
      <c r="J23" s="18">
        <f>J16/2</f>
        <v>6</v>
      </c>
      <c r="K23" s="1" t="s">
        <v>165</v>
      </c>
    </row>
    <row r="25" spans="1:11" x14ac:dyDescent="0.2">
      <c r="A25" s="22" t="s">
        <v>136</v>
      </c>
    </row>
    <row r="27" spans="1:11" x14ac:dyDescent="0.2">
      <c r="B27" s="4" t="s">
        <v>166</v>
      </c>
      <c r="C27" s="1">
        <v>0</v>
      </c>
      <c r="D27" s="1" t="s">
        <v>169</v>
      </c>
      <c r="E27" s="1" t="s">
        <v>168</v>
      </c>
      <c r="F27" s="1">
        <v>0</v>
      </c>
      <c r="G27" s="1">
        <v>0</v>
      </c>
      <c r="H27" s="4" t="s">
        <v>170</v>
      </c>
      <c r="I27" s="1" t="s">
        <v>169</v>
      </c>
      <c r="J27" s="1" t="s">
        <v>171</v>
      </c>
    </row>
    <row r="28" spans="1:11" x14ac:dyDescent="0.2">
      <c r="B28" s="4" t="s">
        <v>130</v>
      </c>
      <c r="C28" s="1">
        <f>-1*C23</f>
        <v>0</v>
      </c>
      <c r="D28" s="1">
        <f t="shared" ref="D28:I28" si="7">-1*D23</f>
        <v>-0.5</v>
      </c>
      <c r="E28" s="1">
        <f t="shared" si="7"/>
        <v>-1</v>
      </c>
      <c r="F28" s="1">
        <f t="shared" si="7"/>
        <v>0</v>
      </c>
      <c r="G28" s="1">
        <f t="shared" si="7"/>
        <v>0</v>
      </c>
      <c r="H28" s="1">
        <f t="shared" si="7"/>
        <v>0.5</v>
      </c>
      <c r="I28" s="1">
        <f t="shared" si="7"/>
        <v>-0.5</v>
      </c>
      <c r="J28" s="1">
        <f>-1*J23</f>
        <v>-6</v>
      </c>
    </row>
    <row r="29" spans="1:11" x14ac:dyDescent="0.2">
      <c r="B29" s="4" t="s">
        <v>130</v>
      </c>
      <c r="C29" s="1">
        <f>-1*C23</f>
        <v>0</v>
      </c>
      <c r="D29" s="1">
        <f t="shared" ref="D29:J29" si="8">-1*D23</f>
        <v>-0.5</v>
      </c>
      <c r="E29" s="1">
        <f t="shared" si="8"/>
        <v>-1</v>
      </c>
      <c r="F29" s="1">
        <f t="shared" si="8"/>
        <v>0</v>
      </c>
      <c r="G29" s="1">
        <f t="shared" si="8"/>
        <v>0</v>
      </c>
      <c r="H29" s="1">
        <f t="shared" si="8"/>
        <v>0.5</v>
      </c>
      <c r="I29" s="1">
        <f t="shared" si="8"/>
        <v>-0.5</v>
      </c>
      <c r="J29" s="1">
        <f t="shared" si="8"/>
        <v>-6</v>
      </c>
    </row>
    <row r="32" spans="1:11" x14ac:dyDescent="0.2">
      <c r="A32" s="5" t="s">
        <v>111</v>
      </c>
      <c r="C32" s="1" t="s">
        <v>112</v>
      </c>
      <c r="D32" s="1" t="s">
        <v>117</v>
      </c>
      <c r="E32" s="1" t="s">
        <v>113</v>
      </c>
      <c r="F32" s="1" t="s">
        <v>114</v>
      </c>
      <c r="G32" s="1" t="s">
        <v>115</v>
      </c>
      <c r="H32" s="1" t="s">
        <v>116</v>
      </c>
      <c r="I32" s="1" t="s">
        <v>151</v>
      </c>
      <c r="J32" s="1" t="s">
        <v>148</v>
      </c>
    </row>
    <row r="33" spans="1:11" x14ac:dyDescent="0.2">
      <c r="A33" s="6" t="s">
        <v>150</v>
      </c>
      <c r="B33" s="29" t="s">
        <v>112</v>
      </c>
      <c r="C33" s="7">
        <f>C20+C27</f>
        <v>1</v>
      </c>
      <c r="D33" s="8">
        <v>-3</v>
      </c>
      <c r="E33" s="7">
        <v>0</v>
      </c>
      <c r="F33" s="7">
        <f t="shared" ref="F33:G33" si="9">F20+F27</f>
        <v>0</v>
      </c>
      <c r="G33" s="7">
        <f t="shared" si="9"/>
        <v>0</v>
      </c>
      <c r="H33" s="7">
        <v>-2</v>
      </c>
      <c r="I33" s="7" t="s">
        <v>169</v>
      </c>
      <c r="J33" s="7">
        <v>24</v>
      </c>
      <c r="K33" s="22" t="s">
        <v>172</v>
      </c>
    </row>
    <row r="34" spans="1:11" x14ac:dyDescent="0.2">
      <c r="A34" s="4" t="s">
        <v>119</v>
      </c>
      <c r="B34" s="15" t="s">
        <v>114</v>
      </c>
      <c r="C34" s="18">
        <f>C21+C28</f>
        <v>0</v>
      </c>
      <c r="D34" s="24">
        <f t="shared" ref="D34:J35" si="10">D21+D28</f>
        <v>1.5</v>
      </c>
      <c r="E34" s="18">
        <f t="shared" si="10"/>
        <v>0</v>
      </c>
      <c r="F34" s="18">
        <f t="shared" si="10"/>
        <v>1</v>
      </c>
      <c r="G34" s="18">
        <f t="shared" si="10"/>
        <v>0</v>
      </c>
      <c r="H34" s="18">
        <f t="shared" si="10"/>
        <v>0.5</v>
      </c>
      <c r="I34" s="18">
        <f t="shared" si="10"/>
        <v>-0.5</v>
      </c>
      <c r="J34" s="18">
        <f t="shared" si="10"/>
        <v>14</v>
      </c>
      <c r="K34" s="20" t="s">
        <v>173</v>
      </c>
    </row>
    <row r="35" spans="1:11" x14ac:dyDescent="0.2">
      <c r="A35" s="4" t="s">
        <v>120</v>
      </c>
      <c r="B35" s="15" t="s">
        <v>115</v>
      </c>
      <c r="C35" s="1">
        <f>C22+C29</f>
        <v>0</v>
      </c>
      <c r="D35" s="1">
        <f t="shared" si="10"/>
        <v>0.5</v>
      </c>
      <c r="E35" s="1">
        <f t="shared" si="10"/>
        <v>0</v>
      </c>
      <c r="F35" s="1">
        <f t="shared" si="10"/>
        <v>0</v>
      </c>
      <c r="G35" s="1">
        <f t="shared" si="10"/>
        <v>1</v>
      </c>
      <c r="H35" s="1">
        <f t="shared" si="10"/>
        <v>0.5</v>
      </c>
      <c r="I35" s="1">
        <f t="shared" si="10"/>
        <v>-0.5</v>
      </c>
      <c r="J35" s="1">
        <f t="shared" si="10"/>
        <v>12</v>
      </c>
      <c r="K35" s="15" t="s">
        <v>175</v>
      </c>
    </row>
    <row r="36" spans="1:11" x14ac:dyDescent="0.2">
      <c r="A36" s="4" t="s">
        <v>149</v>
      </c>
      <c r="B36" s="21" t="s">
        <v>113</v>
      </c>
      <c r="C36" s="1">
        <f t="shared" ref="C36:H36" si="11">C23</f>
        <v>0</v>
      </c>
      <c r="D36" s="1">
        <f t="shared" si="11"/>
        <v>0.5</v>
      </c>
      <c r="E36" s="1">
        <f t="shared" si="11"/>
        <v>1</v>
      </c>
      <c r="F36" s="1">
        <f t="shared" si="11"/>
        <v>0</v>
      </c>
      <c r="G36" s="1">
        <f t="shared" si="11"/>
        <v>0</v>
      </c>
      <c r="H36" s="1">
        <f t="shared" si="11"/>
        <v>-0.5</v>
      </c>
      <c r="I36" s="1">
        <f>I23</f>
        <v>0.5</v>
      </c>
      <c r="J36" s="1">
        <f t="shared" ref="J36" si="12">J23</f>
        <v>6</v>
      </c>
      <c r="K36" s="15" t="s">
        <v>174</v>
      </c>
    </row>
    <row r="38" spans="1:11" s="23" customFormat="1" x14ac:dyDescent="0.2">
      <c r="A38" s="27"/>
      <c r="J38" s="28"/>
    </row>
    <row r="39" spans="1:11" x14ac:dyDescent="0.2">
      <c r="A39" s="5" t="s">
        <v>111</v>
      </c>
      <c r="C39" s="1" t="s">
        <v>112</v>
      </c>
      <c r="D39" s="1" t="s">
        <v>117</v>
      </c>
      <c r="E39" s="1" t="s">
        <v>113</v>
      </c>
      <c r="F39" s="1" t="s">
        <v>114</v>
      </c>
      <c r="G39" s="1" t="s">
        <v>115</v>
      </c>
      <c r="H39" s="1" t="s">
        <v>116</v>
      </c>
      <c r="I39" s="1" t="s">
        <v>151</v>
      </c>
      <c r="J39" s="1" t="s">
        <v>148</v>
      </c>
    </row>
    <row r="40" spans="1:11" x14ac:dyDescent="0.2">
      <c r="A40" s="6" t="s">
        <v>150</v>
      </c>
      <c r="B40" s="29" t="s">
        <v>112</v>
      </c>
      <c r="C40" s="7">
        <f>C27+C34</f>
        <v>0</v>
      </c>
      <c r="D40" s="23">
        <v>-3</v>
      </c>
      <c r="E40" s="7">
        <v>0</v>
      </c>
      <c r="F40" s="7">
        <f t="shared" ref="F40:G40" si="13">F27+F34</f>
        <v>1</v>
      </c>
      <c r="G40" s="7">
        <f t="shared" si="13"/>
        <v>0</v>
      </c>
      <c r="H40" s="7">
        <v>-2</v>
      </c>
      <c r="I40" s="7" t="s">
        <v>169</v>
      </c>
      <c r="J40" s="7">
        <v>24</v>
      </c>
    </row>
    <row r="41" spans="1:11" x14ac:dyDescent="0.2">
      <c r="A41" s="4" t="s">
        <v>119</v>
      </c>
      <c r="B41" s="21" t="s">
        <v>117</v>
      </c>
      <c r="C41" s="18">
        <f>C34/$D34</f>
        <v>0</v>
      </c>
      <c r="D41" s="8">
        <f t="shared" ref="D41:J41" si="14">D34/$D34</f>
        <v>1</v>
      </c>
      <c r="E41" s="18">
        <f t="shared" si="14"/>
        <v>0</v>
      </c>
      <c r="F41" s="18">
        <f t="shared" si="14"/>
        <v>0.66666666666666663</v>
      </c>
      <c r="G41" s="18">
        <f t="shared" si="14"/>
        <v>0</v>
      </c>
      <c r="H41" s="18">
        <f t="shared" si="14"/>
        <v>0.33333333333333331</v>
      </c>
      <c r="I41" s="18">
        <f t="shared" si="14"/>
        <v>-0.33333333333333331</v>
      </c>
      <c r="J41" s="32">
        <f t="shared" si="14"/>
        <v>9.3333333333333339</v>
      </c>
    </row>
    <row r="42" spans="1:11" x14ac:dyDescent="0.2">
      <c r="A42" s="4" t="s">
        <v>120</v>
      </c>
      <c r="B42" s="15" t="s">
        <v>115</v>
      </c>
      <c r="C42" s="1">
        <f>C35</f>
        <v>0</v>
      </c>
      <c r="D42" s="23">
        <f t="shared" ref="D42:J43" si="15">D35</f>
        <v>0.5</v>
      </c>
      <c r="E42" s="1">
        <f t="shared" si="15"/>
        <v>0</v>
      </c>
      <c r="F42" s="1">
        <f t="shared" si="15"/>
        <v>0</v>
      </c>
      <c r="G42" s="1">
        <f t="shared" si="15"/>
        <v>1</v>
      </c>
      <c r="H42" s="1">
        <f t="shared" si="15"/>
        <v>0.5</v>
      </c>
      <c r="I42" s="1">
        <f t="shared" si="15"/>
        <v>-0.5</v>
      </c>
      <c r="J42" s="1">
        <f t="shared" si="15"/>
        <v>12</v>
      </c>
    </row>
    <row r="43" spans="1:11" x14ac:dyDescent="0.2">
      <c r="A43" s="4" t="s">
        <v>149</v>
      </c>
      <c r="B43" s="21" t="s">
        <v>113</v>
      </c>
      <c r="C43" s="1">
        <f>C36</f>
        <v>0</v>
      </c>
      <c r="D43" s="23">
        <f t="shared" si="15"/>
        <v>0.5</v>
      </c>
      <c r="E43" s="1">
        <f t="shared" si="15"/>
        <v>1</v>
      </c>
      <c r="F43" s="1">
        <f t="shared" si="15"/>
        <v>0</v>
      </c>
      <c r="G43" s="1">
        <f t="shared" si="15"/>
        <v>0</v>
      </c>
      <c r="H43" s="1">
        <f t="shared" si="15"/>
        <v>-0.5</v>
      </c>
      <c r="I43" s="1">
        <f t="shared" si="15"/>
        <v>0.5</v>
      </c>
      <c r="J43" s="1">
        <f t="shared" si="15"/>
        <v>6</v>
      </c>
    </row>
    <row r="46" spans="1:11" x14ac:dyDescent="0.2">
      <c r="B46" s="4" t="s">
        <v>176</v>
      </c>
      <c r="C46" s="1">
        <f>3*C41</f>
        <v>0</v>
      </c>
      <c r="D46" s="1">
        <f t="shared" ref="D46:J46" si="16">3*D41</f>
        <v>3</v>
      </c>
      <c r="E46" s="1">
        <f t="shared" si="16"/>
        <v>0</v>
      </c>
      <c r="F46" s="1">
        <f t="shared" si="16"/>
        <v>2</v>
      </c>
      <c r="G46" s="1">
        <f t="shared" si="16"/>
        <v>0</v>
      </c>
      <c r="H46" s="1">
        <f t="shared" si="16"/>
        <v>1</v>
      </c>
      <c r="I46" s="1">
        <f>3*I41</f>
        <v>-1</v>
      </c>
      <c r="J46" s="1">
        <f t="shared" si="16"/>
        <v>28</v>
      </c>
    </row>
    <row r="47" spans="1:11" x14ac:dyDescent="0.2">
      <c r="B47" s="4" t="s">
        <v>177</v>
      </c>
      <c r="C47" s="1">
        <f>-0.5*C41</f>
        <v>0</v>
      </c>
      <c r="D47" s="1">
        <f t="shared" ref="D47:J47" si="17">-0.5*D41</f>
        <v>-0.5</v>
      </c>
      <c r="E47" s="1">
        <f t="shared" si="17"/>
        <v>0</v>
      </c>
      <c r="F47" s="1">
        <f t="shared" si="17"/>
        <v>-0.33333333333333331</v>
      </c>
      <c r="G47" s="1">
        <f t="shared" si="17"/>
        <v>0</v>
      </c>
      <c r="H47" s="1">
        <f t="shared" si="17"/>
        <v>-0.16666666666666666</v>
      </c>
      <c r="I47" s="1">
        <f t="shared" si="17"/>
        <v>0.16666666666666666</v>
      </c>
      <c r="J47" s="2">
        <f t="shared" si="17"/>
        <v>-4.666666666666667</v>
      </c>
    </row>
    <row r="48" spans="1:11" x14ac:dyDescent="0.2">
      <c r="B48" s="4" t="s">
        <v>177</v>
      </c>
      <c r="C48" s="1">
        <f>-0.5*C41</f>
        <v>0</v>
      </c>
      <c r="D48" s="1">
        <f t="shared" ref="D48:J48" si="18">-0.5*D41</f>
        <v>-0.5</v>
      </c>
      <c r="E48" s="1">
        <f t="shared" si="18"/>
        <v>0</v>
      </c>
      <c r="F48" s="1">
        <f t="shared" si="18"/>
        <v>-0.33333333333333331</v>
      </c>
      <c r="G48" s="1">
        <f t="shared" si="18"/>
        <v>0</v>
      </c>
      <c r="H48" s="1">
        <f t="shared" si="18"/>
        <v>-0.16666666666666666</v>
      </c>
      <c r="I48" s="1">
        <f t="shared" si="18"/>
        <v>0.16666666666666666</v>
      </c>
      <c r="J48" s="2">
        <f t="shared" si="18"/>
        <v>-4.666666666666667</v>
      </c>
    </row>
    <row r="51" spans="1:11" x14ac:dyDescent="0.2">
      <c r="A51" s="5" t="s">
        <v>111</v>
      </c>
      <c r="C51" s="1" t="s">
        <v>112</v>
      </c>
      <c r="D51" s="1" t="s">
        <v>117</v>
      </c>
      <c r="E51" s="1" t="s">
        <v>113</v>
      </c>
      <c r="F51" s="1" t="s">
        <v>114</v>
      </c>
      <c r="G51" s="1" t="s">
        <v>115</v>
      </c>
      <c r="H51" s="1" t="s">
        <v>116</v>
      </c>
      <c r="I51" s="1" t="s">
        <v>151</v>
      </c>
      <c r="J51" s="1" t="s">
        <v>148</v>
      </c>
    </row>
    <row r="52" spans="1:11" x14ac:dyDescent="0.2">
      <c r="A52" s="6" t="s">
        <v>150</v>
      </c>
      <c r="B52" s="29" t="s">
        <v>112</v>
      </c>
      <c r="C52" s="7">
        <f>C40+C46</f>
        <v>0</v>
      </c>
      <c r="D52" s="7">
        <f t="shared" ref="D52:J52" si="19">D40+D46</f>
        <v>0</v>
      </c>
      <c r="E52" s="7">
        <f t="shared" si="19"/>
        <v>0</v>
      </c>
      <c r="F52" s="7">
        <f t="shared" si="19"/>
        <v>3</v>
      </c>
      <c r="G52" s="7">
        <f t="shared" si="19"/>
        <v>0</v>
      </c>
      <c r="H52" s="8">
        <f t="shared" si="19"/>
        <v>-1</v>
      </c>
      <c r="I52" s="7" t="s">
        <v>167</v>
      </c>
      <c r="J52" s="7">
        <f t="shared" si="19"/>
        <v>52</v>
      </c>
      <c r="K52" s="22" t="s">
        <v>178</v>
      </c>
    </row>
    <row r="53" spans="1:11" x14ac:dyDescent="0.2">
      <c r="A53" s="4" t="s">
        <v>119</v>
      </c>
      <c r="B53" s="21" t="s">
        <v>117</v>
      </c>
      <c r="C53" s="1">
        <f>C46/$D46</f>
        <v>0</v>
      </c>
      <c r="D53" s="1">
        <f t="shared" ref="D53:J53" si="20">D46/$D46</f>
        <v>1</v>
      </c>
      <c r="E53" s="1">
        <f t="shared" si="20"/>
        <v>0</v>
      </c>
      <c r="F53" s="1">
        <f t="shared" si="20"/>
        <v>0.66666666666666663</v>
      </c>
      <c r="G53" s="1">
        <f t="shared" si="20"/>
        <v>0</v>
      </c>
      <c r="H53" s="18">
        <f t="shared" si="20"/>
        <v>0.33333333333333331</v>
      </c>
      <c r="I53" s="1">
        <f t="shared" si="20"/>
        <v>-0.33333333333333331</v>
      </c>
      <c r="J53" s="3">
        <f t="shared" si="20"/>
        <v>9.3333333333333339</v>
      </c>
      <c r="K53" s="33" t="s">
        <v>180</v>
      </c>
    </row>
    <row r="54" spans="1:11" x14ac:dyDescent="0.2">
      <c r="A54" s="4" t="s">
        <v>120</v>
      </c>
      <c r="B54" s="15" t="s">
        <v>115</v>
      </c>
      <c r="C54" s="18">
        <f>C42+C47</f>
        <v>0</v>
      </c>
      <c r="D54" s="18">
        <f t="shared" ref="D54:J55" si="21">D42+D47</f>
        <v>0</v>
      </c>
      <c r="E54" s="18">
        <f t="shared" si="21"/>
        <v>0</v>
      </c>
      <c r="F54" s="18">
        <f t="shared" si="21"/>
        <v>-0.33333333333333331</v>
      </c>
      <c r="G54" s="18">
        <f t="shared" si="21"/>
        <v>1</v>
      </c>
      <c r="H54" s="8">
        <f>H42+H47</f>
        <v>0.33333333333333337</v>
      </c>
      <c r="I54" s="18">
        <f t="shared" si="21"/>
        <v>-0.33333333333333337</v>
      </c>
      <c r="J54" s="35">
        <f t="shared" si="21"/>
        <v>7.333333333333333</v>
      </c>
      <c r="K54" s="34" t="s">
        <v>181</v>
      </c>
    </row>
    <row r="55" spans="1:11" x14ac:dyDescent="0.2">
      <c r="A55" s="4" t="s">
        <v>149</v>
      </c>
      <c r="B55" s="21" t="s">
        <v>113</v>
      </c>
      <c r="C55" s="1">
        <f>C43+C48</f>
        <v>0</v>
      </c>
      <c r="D55" s="1">
        <f t="shared" si="21"/>
        <v>0</v>
      </c>
      <c r="E55" s="1">
        <f t="shared" si="21"/>
        <v>1</v>
      </c>
      <c r="F55" s="1">
        <f t="shared" si="21"/>
        <v>-0.33333333333333331</v>
      </c>
      <c r="G55" s="1">
        <f t="shared" si="21"/>
        <v>0</v>
      </c>
      <c r="H55" s="18">
        <f t="shared" si="21"/>
        <v>-0.66666666666666663</v>
      </c>
      <c r="I55" s="1">
        <f t="shared" si="21"/>
        <v>0.66666666666666663</v>
      </c>
      <c r="J55" s="2">
        <f t="shared" si="21"/>
        <v>1.333333333333333</v>
      </c>
      <c r="K55" s="33" t="s">
        <v>179</v>
      </c>
    </row>
    <row r="57" spans="1:11" s="23" customFormat="1" x14ac:dyDescent="0.2">
      <c r="A57" s="27"/>
      <c r="J57" s="28"/>
    </row>
    <row r="58" spans="1:11" x14ac:dyDescent="0.2">
      <c r="A58" s="5" t="s">
        <v>111</v>
      </c>
      <c r="C58" s="1" t="s">
        <v>112</v>
      </c>
      <c r="D58" s="1" t="s">
        <v>117</v>
      </c>
      <c r="E58" s="1" t="s">
        <v>113</v>
      </c>
      <c r="F58" s="1" t="s">
        <v>114</v>
      </c>
      <c r="G58" s="1" t="s">
        <v>115</v>
      </c>
      <c r="H58" s="1" t="s">
        <v>116</v>
      </c>
      <c r="I58" s="1" t="s">
        <v>151</v>
      </c>
      <c r="J58" s="1" t="s">
        <v>148</v>
      </c>
    </row>
    <row r="59" spans="1:11" x14ac:dyDescent="0.2">
      <c r="A59" s="6" t="s">
        <v>150</v>
      </c>
      <c r="B59" s="29" t="s">
        <v>112</v>
      </c>
      <c r="C59" s="7">
        <v>0</v>
      </c>
      <c r="D59" s="23">
        <v>0</v>
      </c>
      <c r="E59" s="7">
        <v>0</v>
      </c>
      <c r="F59" s="7">
        <v>3</v>
      </c>
      <c r="G59" s="7">
        <v>0</v>
      </c>
      <c r="H59" s="23">
        <v>-1</v>
      </c>
      <c r="I59" s="7" t="s">
        <v>167</v>
      </c>
      <c r="J59" s="7">
        <v>52</v>
      </c>
    </row>
    <row r="60" spans="1:11" x14ac:dyDescent="0.2">
      <c r="A60" s="4" t="s">
        <v>119</v>
      </c>
      <c r="B60" s="21" t="s">
        <v>117</v>
      </c>
      <c r="C60" s="1">
        <f>C53/$D53</f>
        <v>0</v>
      </c>
      <c r="D60" s="1">
        <f t="shared" ref="D60:J60" si="22">D53/$D53</f>
        <v>1</v>
      </c>
      <c r="E60" s="1">
        <f t="shared" si="22"/>
        <v>0</v>
      </c>
      <c r="F60" s="1">
        <f t="shared" si="22"/>
        <v>0.66666666666666663</v>
      </c>
      <c r="G60" s="1">
        <f t="shared" si="22"/>
        <v>0</v>
      </c>
      <c r="H60" s="23">
        <f>H53/$D53</f>
        <v>0.33333333333333331</v>
      </c>
      <c r="I60" s="1">
        <f t="shared" si="22"/>
        <v>-0.33333333333333331</v>
      </c>
      <c r="J60" s="3">
        <f t="shared" si="22"/>
        <v>9.3333333333333339</v>
      </c>
    </row>
    <row r="61" spans="1:11" x14ac:dyDescent="0.2">
      <c r="A61" s="4" t="s">
        <v>120</v>
      </c>
      <c r="B61" s="21" t="s">
        <v>116</v>
      </c>
      <c r="C61" s="18">
        <f>C54/0.333333333</f>
        <v>0</v>
      </c>
      <c r="D61" s="18">
        <f t="shared" ref="D61:J61" si="23">D54/0.333333333</f>
        <v>0</v>
      </c>
      <c r="E61" s="18">
        <f t="shared" si="23"/>
        <v>0</v>
      </c>
      <c r="F61" s="18">
        <f t="shared" si="23"/>
        <v>-1.0000000009999999</v>
      </c>
      <c r="G61" s="18">
        <f t="shared" si="23"/>
        <v>3.0000000029999998</v>
      </c>
      <c r="H61" s="8">
        <f t="shared" si="23"/>
        <v>1.0000000010000001</v>
      </c>
      <c r="I61" s="18">
        <f t="shared" si="23"/>
        <v>-1.0000000010000001</v>
      </c>
      <c r="J61" s="18">
        <f t="shared" si="23"/>
        <v>22.000000021999998</v>
      </c>
    </row>
    <row r="62" spans="1:11" x14ac:dyDescent="0.2">
      <c r="A62" s="4" t="s">
        <v>149</v>
      </c>
      <c r="B62" s="21" t="s">
        <v>113</v>
      </c>
      <c r="C62" s="1">
        <f>C50+C55</f>
        <v>0</v>
      </c>
      <c r="D62" s="1">
        <f t="shared" ref="D62:J62" si="24">D50+D55</f>
        <v>0</v>
      </c>
      <c r="E62" s="1">
        <f t="shared" si="24"/>
        <v>1</v>
      </c>
      <c r="F62" s="1">
        <f t="shared" si="24"/>
        <v>-0.33333333333333331</v>
      </c>
      <c r="G62" s="1">
        <f t="shared" si="24"/>
        <v>0</v>
      </c>
      <c r="H62" s="23">
        <f t="shared" si="24"/>
        <v>-0.66666666666666663</v>
      </c>
      <c r="I62" s="1">
        <f t="shared" si="24"/>
        <v>0.66666666666666663</v>
      </c>
      <c r="J62" s="2">
        <f t="shared" si="24"/>
        <v>1.333333333333333</v>
      </c>
    </row>
    <row r="65" spans="1:11" x14ac:dyDescent="0.2">
      <c r="B65" s="4" t="s">
        <v>145</v>
      </c>
      <c r="C65" s="1">
        <f>2*C61</f>
        <v>0</v>
      </c>
      <c r="D65" s="1">
        <f t="shared" ref="D65:J65" si="25">2*D61</f>
        <v>0</v>
      </c>
      <c r="E65" s="1">
        <f t="shared" si="25"/>
        <v>0</v>
      </c>
      <c r="F65" s="1">
        <f t="shared" si="25"/>
        <v>-2.0000000019999997</v>
      </c>
      <c r="G65" s="1">
        <f t="shared" si="25"/>
        <v>6.0000000059999996</v>
      </c>
      <c r="H65" s="1">
        <f t="shared" si="25"/>
        <v>2.0000000020000002</v>
      </c>
      <c r="I65" s="1">
        <f t="shared" si="25"/>
        <v>-2.0000000020000002</v>
      </c>
      <c r="J65" s="1">
        <f t="shared" si="25"/>
        <v>44.000000043999997</v>
      </c>
    </row>
    <row r="66" spans="1:11" x14ac:dyDescent="0.2">
      <c r="B66" s="4" t="s">
        <v>182</v>
      </c>
      <c r="C66" s="1">
        <f>-0.333333333*C61</f>
        <v>0</v>
      </c>
      <c r="D66" s="1">
        <f t="shared" ref="D66:J66" si="26">-0.333333333*D61</f>
        <v>0</v>
      </c>
      <c r="E66" s="1">
        <f t="shared" si="26"/>
        <v>0</v>
      </c>
      <c r="F66" s="1">
        <f t="shared" si="26"/>
        <v>0.33333333333333331</v>
      </c>
      <c r="G66" s="1">
        <f t="shared" si="26"/>
        <v>-1</v>
      </c>
      <c r="H66" s="1">
        <f t="shared" si="26"/>
        <v>-0.33333333333333337</v>
      </c>
      <c r="I66" s="1">
        <f t="shared" si="26"/>
        <v>0.33333333333333337</v>
      </c>
      <c r="J66" s="1">
        <f t="shared" si="26"/>
        <v>-7.333333333333333</v>
      </c>
    </row>
    <row r="67" spans="1:11" x14ac:dyDescent="0.2">
      <c r="B67" s="4" t="s">
        <v>183</v>
      </c>
      <c r="C67" s="1">
        <f>0.67*C61</f>
        <v>0</v>
      </c>
      <c r="D67" s="1">
        <f t="shared" ref="D67:J67" si="27">0.67*D61</f>
        <v>0</v>
      </c>
      <c r="E67" s="1">
        <f t="shared" si="27"/>
        <v>0</v>
      </c>
      <c r="F67" s="1">
        <f t="shared" si="27"/>
        <v>-0.67000000066999998</v>
      </c>
      <c r="G67" s="1">
        <f t="shared" si="27"/>
        <v>2.01000000201</v>
      </c>
      <c r="H67" s="1">
        <f t="shared" si="27"/>
        <v>0.6700000006700001</v>
      </c>
      <c r="I67" s="1">
        <f t="shared" si="27"/>
        <v>-0.6700000006700001</v>
      </c>
      <c r="J67" s="1">
        <f t="shared" si="27"/>
        <v>14.74000001474</v>
      </c>
    </row>
    <row r="70" spans="1:11" x14ac:dyDescent="0.2">
      <c r="A70" s="5" t="s">
        <v>111</v>
      </c>
      <c r="C70" s="1" t="s">
        <v>112</v>
      </c>
      <c r="D70" s="1" t="s">
        <v>117</v>
      </c>
      <c r="E70" s="1" t="s">
        <v>113</v>
      </c>
      <c r="F70" s="1" t="s">
        <v>114</v>
      </c>
      <c r="G70" s="1" t="s">
        <v>115</v>
      </c>
      <c r="H70" s="1" t="s">
        <v>116</v>
      </c>
      <c r="I70" s="1" t="s">
        <v>151</v>
      </c>
      <c r="J70" s="1" t="s">
        <v>148</v>
      </c>
    </row>
    <row r="71" spans="1:11" x14ac:dyDescent="0.2">
      <c r="A71" s="6" t="s">
        <v>150</v>
      </c>
      <c r="B71" s="29" t="s">
        <v>112</v>
      </c>
      <c r="C71" s="7">
        <f>C59+C65</f>
        <v>0</v>
      </c>
      <c r="D71" s="7">
        <f t="shared" ref="D71:J71" si="28">D59+D65</f>
        <v>0</v>
      </c>
      <c r="E71" s="7">
        <f t="shared" si="28"/>
        <v>0</v>
      </c>
      <c r="F71" s="7">
        <f t="shared" si="28"/>
        <v>0.99999999800000028</v>
      </c>
      <c r="G71" s="7">
        <f t="shared" si="28"/>
        <v>6.0000000059999996</v>
      </c>
      <c r="H71" s="7">
        <f t="shared" si="28"/>
        <v>1.0000000020000002</v>
      </c>
      <c r="I71" s="7" t="s">
        <v>152</v>
      </c>
      <c r="J71" s="7">
        <f t="shared" si="28"/>
        <v>96.000000043999989</v>
      </c>
      <c r="K71" s="22" t="s">
        <v>178</v>
      </c>
    </row>
    <row r="72" spans="1:11" x14ac:dyDescent="0.2">
      <c r="A72" s="4" t="s">
        <v>119</v>
      </c>
      <c r="B72" s="21" t="s">
        <v>117</v>
      </c>
      <c r="C72" s="1">
        <f>C60+C66</f>
        <v>0</v>
      </c>
      <c r="D72" s="1">
        <f t="shared" ref="D72:J72" si="29">D60+D66</f>
        <v>1</v>
      </c>
      <c r="E72" s="1">
        <f t="shared" si="29"/>
        <v>0</v>
      </c>
      <c r="F72" s="1">
        <f t="shared" si="29"/>
        <v>1</v>
      </c>
      <c r="G72" s="1">
        <f t="shared" si="29"/>
        <v>-1</v>
      </c>
      <c r="H72" s="1">
        <f t="shared" si="29"/>
        <v>0</v>
      </c>
      <c r="I72" s="1">
        <f t="shared" si="29"/>
        <v>0</v>
      </c>
      <c r="J72" s="1">
        <f t="shared" si="29"/>
        <v>2.0000000000000009</v>
      </c>
    </row>
    <row r="73" spans="1:11" x14ac:dyDescent="0.2">
      <c r="A73" s="4" t="s">
        <v>120</v>
      </c>
      <c r="B73" s="21" t="s">
        <v>116</v>
      </c>
      <c r="C73" s="18">
        <v>0</v>
      </c>
      <c r="D73" s="18">
        <v>0</v>
      </c>
      <c r="E73" s="18">
        <v>0</v>
      </c>
      <c r="F73" s="18">
        <v>-1.0000000009999999</v>
      </c>
      <c r="G73" s="18">
        <v>3.0000000029999998</v>
      </c>
      <c r="H73" s="8">
        <v>1.0000000010000001</v>
      </c>
      <c r="I73" s="18">
        <v>-1.0000000010000001</v>
      </c>
      <c r="J73" s="18">
        <v>22.000000021999998</v>
      </c>
    </row>
    <row r="74" spans="1:11" x14ac:dyDescent="0.2">
      <c r="A74" s="4" t="s">
        <v>149</v>
      </c>
      <c r="B74" s="21" t="s">
        <v>113</v>
      </c>
      <c r="C74" s="1">
        <f>C62+C67</f>
        <v>0</v>
      </c>
      <c r="D74" s="1">
        <f t="shared" ref="D74:J74" si="30">D62+D67</f>
        <v>0</v>
      </c>
      <c r="E74" s="1">
        <f t="shared" si="30"/>
        <v>1</v>
      </c>
      <c r="F74" s="1">
        <f t="shared" si="30"/>
        <v>-1.0033333340033332</v>
      </c>
      <c r="G74" s="1">
        <f t="shared" si="30"/>
        <v>2.01000000201</v>
      </c>
      <c r="H74" s="1">
        <f t="shared" si="30"/>
        <v>3.3333340033334657E-3</v>
      </c>
      <c r="I74" s="1">
        <f t="shared" si="30"/>
        <v>-3.3333340033334657E-3</v>
      </c>
      <c r="J74" s="2">
        <f t="shared" si="30"/>
        <v>16.073333348073334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3D37-DA9A-48B9-8738-EDD53CE66CB5}">
  <dimension ref="A2:R76"/>
  <sheetViews>
    <sheetView tabSelected="1" topLeftCell="C1" zoomScale="80" workbookViewId="0">
      <selection activeCell="C27" sqref="C27:O27"/>
    </sheetView>
  </sheetViews>
  <sheetFormatPr defaultColWidth="11.43359375" defaultRowHeight="15" x14ac:dyDescent="0.2"/>
  <cols>
    <col min="1" max="1" width="24.078125" style="88" customWidth="1"/>
    <col min="2" max="2" width="17.62109375" style="89" bestFit="1" customWidth="1"/>
    <col min="3" max="3" width="23.5390625" style="89" customWidth="1"/>
    <col min="4" max="4" width="16.140625" style="89" bestFit="1" customWidth="1"/>
    <col min="5" max="5" width="21.7890625" style="89" bestFit="1" customWidth="1"/>
    <col min="6" max="6" width="16.140625" style="89" bestFit="1" customWidth="1"/>
    <col min="7" max="7" width="12.64453125" style="89" bestFit="1" customWidth="1"/>
    <col min="8" max="8" width="11.56640625" style="89" bestFit="1" customWidth="1"/>
    <col min="9" max="9" width="12.10546875" style="89" bestFit="1" customWidth="1"/>
    <col min="10" max="10" width="18.96484375" style="89" bestFit="1" customWidth="1"/>
    <col min="11" max="11" width="19.50390625" style="89" customWidth="1"/>
    <col min="12" max="12" width="22.328125" style="89" customWidth="1"/>
    <col min="13" max="13" width="21.7890625" style="89" bestFit="1" customWidth="1"/>
    <col min="14" max="14" width="21.7890625" style="89" customWidth="1"/>
    <col min="15" max="15" width="12.9140625" style="89" customWidth="1"/>
    <col min="16" max="16" width="6.9921875" style="89" customWidth="1"/>
    <col min="17" max="17" width="11.43359375" style="89"/>
    <col min="18" max="18" width="19.37109375" style="89" bestFit="1" customWidth="1"/>
    <col min="19" max="16384" width="11.43359375" style="89"/>
  </cols>
  <sheetData>
    <row r="2" spans="1:18" x14ac:dyDescent="0.2">
      <c r="D2" s="90"/>
    </row>
    <row r="3" spans="1:18" x14ac:dyDescent="0.2">
      <c r="B3" s="119" t="s">
        <v>201</v>
      </c>
      <c r="C3" s="91"/>
      <c r="D3" s="92"/>
      <c r="E3" s="93"/>
      <c r="J3" s="89" t="s">
        <v>202</v>
      </c>
    </row>
    <row r="4" spans="1:18" x14ac:dyDescent="0.2">
      <c r="B4" s="120" t="s">
        <v>184</v>
      </c>
      <c r="C4" s="121" t="s">
        <v>190</v>
      </c>
      <c r="D4" s="122" t="s">
        <v>197</v>
      </c>
      <c r="E4" s="123" t="s">
        <v>198</v>
      </c>
      <c r="F4" s="120" t="s">
        <v>227</v>
      </c>
      <c r="J4" s="120" t="s">
        <v>184</v>
      </c>
      <c r="K4" s="121" t="s">
        <v>190</v>
      </c>
      <c r="L4" s="122" t="s">
        <v>197</v>
      </c>
      <c r="M4" s="123" t="s">
        <v>198</v>
      </c>
      <c r="N4" s="120" t="s">
        <v>227</v>
      </c>
      <c r="Q4" s="120" t="s">
        <v>213</v>
      </c>
      <c r="R4" s="120" t="s">
        <v>214</v>
      </c>
    </row>
    <row r="5" spans="1:18" ht="41.25" x14ac:dyDescent="0.2">
      <c r="A5" s="94" t="s">
        <v>228</v>
      </c>
      <c r="B5" s="124" t="s">
        <v>185</v>
      </c>
      <c r="C5" s="96" t="s">
        <v>191</v>
      </c>
      <c r="D5" s="97">
        <v>300</v>
      </c>
      <c r="E5" s="98">
        <v>160</v>
      </c>
      <c r="F5" s="99">
        <v>7000</v>
      </c>
      <c r="G5" s="100"/>
      <c r="H5" s="100"/>
      <c r="J5" s="124" t="s">
        <v>203</v>
      </c>
      <c r="K5" s="96" t="s">
        <v>208</v>
      </c>
      <c r="L5" s="97">
        <v>350</v>
      </c>
      <c r="M5" s="98">
        <v>175</v>
      </c>
      <c r="N5" s="101">
        <v>5500</v>
      </c>
      <c r="O5" s="98"/>
      <c r="Q5" s="119" t="s">
        <v>215</v>
      </c>
      <c r="R5" s="102">
        <v>860000</v>
      </c>
    </row>
    <row r="6" spans="1:18" x14ac:dyDescent="0.2">
      <c r="B6" s="124" t="s">
        <v>186</v>
      </c>
      <c r="C6" s="89" t="s">
        <v>192</v>
      </c>
      <c r="D6" s="103">
        <v>450</v>
      </c>
      <c r="E6" s="103">
        <v>150</v>
      </c>
      <c r="F6" s="104">
        <v>4000</v>
      </c>
      <c r="J6" s="124" t="s">
        <v>205</v>
      </c>
      <c r="K6" s="89" t="s">
        <v>209</v>
      </c>
      <c r="L6" s="103">
        <v>130</v>
      </c>
      <c r="M6" s="103">
        <v>60</v>
      </c>
      <c r="N6" s="105"/>
      <c r="O6" s="103"/>
      <c r="Q6" s="119" t="s">
        <v>216</v>
      </c>
      <c r="R6" s="102">
        <v>2700000</v>
      </c>
    </row>
    <row r="7" spans="1:18" x14ac:dyDescent="0.2">
      <c r="A7" s="89"/>
      <c r="B7" s="124" t="s">
        <v>187</v>
      </c>
      <c r="C7" s="89" t="s">
        <v>193</v>
      </c>
      <c r="D7" s="103">
        <v>180</v>
      </c>
      <c r="E7" s="103">
        <v>100</v>
      </c>
      <c r="F7" s="104">
        <v>12000</v>
      </c>
      <c r="J7" s="124" t="s">
        <v>204</v>
      </c>
      <c r="K7" s="89" t="s">
        <v>210</v>
      </c>
      <c r="L7" s="103">
        <v>75</v>
      </c>
      <c r="M7" s="103">
        <v>40</v>
      </c>
      <c r="N7" s="105"/>
      <c r="O7" s="103"/>
      <c r="R7" s="102"/>
    </row>
    <row r="8" spans="1:18" x14ac:dyDescent="0.2">
      <c r="B8" s="124" t="s">
        <v>188</v>
      </c>
      <c r="C8" s="89" t="s">
        <v>194</v>
      </c>
      <c r="D8" s="103">
        <v>120</v>
      </c>
      <c r="E8" s="103">
        <v>60</v>
      </c>
      <c r="F8" s="104">
        <v>15000</v>
      </c>
      <c r="J8" s="124" t="s">
        <v>206</v>
      </c>
      <c r="K8" s="89" t="s">
        <v>211</v>
      </c>
      <c r="L8" s="103">
        <v>200</v>
      </c>
      <c r="M8" s="103">
        <v>160</v>
      </c>
      <c r="N8" s="105">
        <v>6000</v>
      </c>
      <c r="O8" s="103"/>
      <c r="R8" s="102"/>
    </row>
    <row r="9" spans="1:18" ht="41.25" x14ac:dyDescent="0.2">
      <c r="B9" s="125" t="s">
        <v>229</v>
      </c>
      <c r="C9" s="94" t="s">
        <v>195</v>
      </c>
      <c r="D9" s="103" t="s">
        <v>199</v>
      </c>
      <c r="E9" s="103" t="s">
        <v>200</v>
      </c>
      <c r="F9" s="106">
        <v>2800</v>
      </c>
      <c r="G9" s="88"/>
      <c r="H9" s="88"/>
      <c r="I9" s="88"/>
      <c r="J9" s="125" t="s">
        <v>207</v>
      </c>
      <c r="K9" s="94" t="s">
        <v>212</v>
      </c>
      <c r="L9" s="103">
        <v>120</v>
      </c>
      <c r="M9" s="103">
        <v>90</v>
      </c>
      <c r="N9" s="105"/>
      <c r="O9" s="103"/>
      <c r="R9" s="102"/>
    </row>
    <row r="10" spans="1:18" ht="41.25" x14ac:dyDescent="0.2">
      <c r="A10" s="94" t="s">
        <v>228</v>
      </c>
      <c r="B10" s="124" t="s">
        <v>189</v>
      </c>
      <c r="C10" s="107" t="s">
        <v>196</v>
      </c>
      <c r="D10" s="103">
        <v>320</v>
      </c>
      <c r="E10" s="103">
        <v>140</v>
      </c>
      <c r="F10" s="104">
        <v>5000</v>
      </c>
      <c r="J10" s="95"/>
      <c r="K10" s="107"/>
      <c r="L10" s="108"/>
      <c r="M10" s="108"/>
      <c r="N10" s="108"/>
      <c r="O10" s="108"/>
      <c r="R10" s="109"/>
    </row>
    <row r="11" spans="1:18" x14ac:dyDescent="0.2">
      <c r="D11" s="108"/>
      <c r="E11" s="108"/>
      <c r="R11" s="109"/>
    </row>
    <row r="12" spans="1:18" x14ac:dyDescent="0.2">
      <c r="A12" s="110"/>
      <c r="D12" s="111"/>
      <c r="E12" s="111"/>
      <c r="R12" s="109"/>
    </row>
    <row r="13" spans="1:18" x14ac:dyDescent="0.2">
      <c r="B13" s="119"/>
      <c r="C13" s="88"/>
      <c r="D13" s="111"/>
      <c r="E13" s="111"/>
      <c r="F13" s="88"/>
      <c r="G13" s="88"/>
      <c r="H13" s="88"/>
      <c r="I13" s="88"/>
      <c r="J13" s="88"/>
      <c r="K13" s="88"/>
      <c r="R13" s="109"/>
    </row>
    <row r="14" spans="1:18" x14ac:dyDescent="0.2">
      <c r="B14" s="120" t="s">
        <v>217</v>
      </c>
      <c r="C14" s="120" t="s">
        <v>218</v>
      </c>
      <c r="D14" s="131" t="s">
        <v>219</v>
      </c>
      <c r="E14" s="131" t="s">
        <v>9</v>
      </c>
      <c r="R14" s="109"/>
    </row>
    <row r="15" spans="1:18" x14ac:dyDescent="0.2">
      <c r="B15" s="130" t="s">
        <v>220</v>
      </c>
      <c r="C15" s="112">
        <v>9</v>
      </c>
      <c r="D15" s="104">
        <v>45000</v>
      </c>
      <c r="E15" s="113">
        <f>C15*D15</f>
        <v>405000</v>
      </c>
      <c r="R15" s="109"/>
    </row>
    <row r="16" spans="1:18" x14ac:dyDescent="0.2">
      <c r="B16" s="130" t="s">
        <v>221</v>
      </c>
      <c r="C16" s="112">
        <v>1.5</v>
      </c>
      <c r="D16" s="104">
        <v>28000</v>
      </c>
      <c r="E16" s="113">
        <f t="shared" ref="E16:E21" si="0">C16*D16</f>
        <v>42000</v>
      </c>
      <c r="R16" s="109"/>
    </row>
    <row r="17" spans="1:18" x14ac:dyDescent="0.2">
      <c r="B17" s="130" t="s">
        <v>222</v>
      </c>
      <c r="C17" s="112">
        <v>60</v>
      </c>
      <c r="D17" s="104">
        <v>9000</v>
      </c>
      <c r="E17" s="113">
        <f t="shared" si="0"/>
        <v>540000</v>
      </c>
      <c r="R17" s="109"/>
    </row>
    <row r="18" spans="1:18" x14ac:dyDescent="0.2">
      <c r="B18" s="130" t="s">
        <v>223</v>
      </c>
      <c r="C18" s="112">
        <v>13</v>
      </c>
      <c r="D18" s="104">
        <v>18000</v>
      </c>
      <c r="E18" s="113">
        <f t="shared" si="0"/>
        <v>234000</v>
      </c>
      <c r="R18" s="109"/>
    </row>
    <row r="19" spans="1:18" x14ac:dyDescent="0.2">
      <c r="A19" s="110"/>
      <c r="B19" s="130" t="s">
        <v>224</v>
      </c>
      <c r="C19" s="112">
        <v>2.25</v>
      </c>
      <c r="D19" s="104">
        <v>30000</v>
      </c>
      <c r="E19" s="113">
        <f t="shared" si="0"/>
        <v>67500</v>
      </c>
    </row>
    <row r="20" spans="1:18" x14ac:dyDescent="0.2">
      <c r="B20" s="130" t="s">
        <v>225</v>
      </c>
      <c r="C20" s="112">
        <v>12</v>
      </c>
      <c r="D20" s="104">
        <v>20000</v>
      </c>
      <c r="E20" s="113">
        <f t="shared" si="0"/>
        <v>240000</v>
      </c>
      <c r="K20" s="88"/>
    </row>
    <row r="21" spans="1:18" x14ac:dyDescent="0.2">
      <c r="B21" s="130" t="s">
        <v>226</v>
      </c>
      <c r="C21" s="112">
        <v>2.5</v>
      </c>
      <c r="D21" s="104">
        <v>30000</v>
      </c>
      <c r="E21" s="113">
        <f t="shared" si="0"/>
        <v>75000</v>
      </c>
    </row>
    <row r="22" spans="1:18" x14ac:dyDescent="0.2">
      <c r="B22" s="119"/>
      <c r="C22" s="85"/>
      <c r="D22" s="111"/>
      <c r="E22" s="111"/>
    </row>
    <row r="23" spans="1:18" x14ac:dyDescent="0.2">
      <c r="B23" s="119"/>
      <c r="C23" s="85"/>
      <c r="D23" s="111"/>
      <c r="E23" s="111"/>
    </row>
    <row r="24" spans="1:18" x14ac:dyDescent="0.2">
      <c r="B24" s="119"/>
      <c r="C24" s="85"/>
      <c r="D24" s="111"/>
      <c r="E24" s="111"/>
    </row>
    <row r="25" spans="1:18" x14ac:dyDescent="0.2">
      <c r="A25" s="89"/>
      <c r="B25" s="119"/>
      <c r="D25" s="111"/>
      <c r="E25" s="111"/>
    </row>
    <row r="26" spans="1:18" x14ac:dyDescent="0.2">
      <c r="B26" s="119"/>
      <c r="D26" s="111"/>
      <c r="E26" s="111"/>
    </row>
    <row r="27" spans="1:18" x14ac:dyDescent="0.2">
      <c r="B27" s="126"/>
      <c r="C27" s="132" t="s">
        <v>185</v>
      </c>
      <c r="D27" s="132" t="s">
        <v>186</v>
      </c>
      <c r="E27" s="132" t="s">
        <v>187</v>
      </c>
      <c r="F27" s="132" t="s">
        <v>188</v>
      </c>
      <c r="G27" s="133" t="s">
        <v>229</v>
      </c>
      <c r="H27" s="132" t="s">
        <v>189</v>
      </c>
      <c r="I27" s="132" t="s">
        <v>203</v>
      </c>
      <c r="J27" s="132" t="s">
        <v>205</v>
      </c>
      <c r="K27" s="132" t="s">
        <v>204</v>
      </c>
      <c r="L27" s="132" t="s">
        <v>206</v>
      </c>
      <c r="M27" s="133" t="s">
        <v>207</v>
      </c>
      <c r="N27" s="120" t="s">
        <v>9</v>
      </c>
      <c r="O27" s="120" t="s">
        <v>88</v>
      </c>
    </row>
    <row r="28" spans="1:18" x14ac:dyDescent="0.2">
      <c r="B28" s="127" t="s">
        <v>87</v>
      </c>
      <c r="C28" s="114">
        <v>6583.3333333333339</v>
      </c>
      <c r="D28" s="114">
        <v>4000</v>
      </c>
      <c r="E28" s="114">
        <v>12000</v>
      </c>
      <c r="F28" s="114">
        <v>15000</v>
      </c>
      <c r="G28" s="114">
        <v>0</v>
      </c>
      <c r="H28" s="114">
        <v>5000</v>
      </c>
      <c r="I28" s="114">
        <v>3666.6666666666661</v>
      </c>
      <c r="J28" s="114">
        <v>0</v>
      </c>
      <c r="K28" s="114">
        <v>60000</v>
      </c>
      <c r="L28" s="114">
        <v>6000</v>
      </c>
      <c r="M28" s="114">
        <v>20000</v>
      </c>
    </row>
    <row r="29" spans="1:18" x14ac:dyDescent="0.2">
      <c r="B29" s="128" t="s">
        <v>230</v>
      </c>
      <c r="C29" s="104">
        <v>7000</v>
      </c>
      <c r="D29" s="104">
        <v>4000</v>
      </c>
      <c r="E29" s="104">
        <v>12000</v>
      </c>
      <c r="F29" s="104">
        <v>15000</v>
      </c>
      <c r="G29" s="106">
        <v>2800</v>
      </c>
      <c r="H29" s="104">
        <v>5000</v>
      </c>
      <c r="I29" s="105">
        <v>5500</v>
      </c>
      <c r="J29" s="105">
        <v>100000</v>
      </c>
      <c r="K29" s="105">
        <v>100000</v>
      </c>
      <c r="L29" s="105">
        <v>6000</v>
      </c>
      <c r="M29" s="105">
        <v>100000</v>
      </c>
    </row>
    <row r="30" spans="1:18" x14ac:dyDescent="0.2">
      <c r="B30" s="128" t="s">
        <v>11</v>
      </c>
      <c r="C30" s="103">
        <v>300</v>
      </c>
      <c r="D30" s="103">
        <v>450</v>
      </c>
      <c r="E30" s="103">
        <v>180</v>
      </c>
      <c r="F30" s="103">
        <v>120</v>
      </c>
      <c r="G30" s="103">
        <v>270</v>
      </c>
      <c r="H30" s="103">
        <v>320</v>
      </c>
      <c r="I30" s="103">
        <v>350</v>
      </c>
      <c r="J30" s="103">
        <v>130</v>
      </c>
      <c r="K30" s="103">
        <v>75</v>
      </c>
      <c r="L30" s="103">
        <v>200</v>
      </c>
      <c r="M30" s="103">
        <v>120</v>
      </c>
      <c r="N30" s="113">
        <f>SUMPRODUCT(C28:M28,C30:M30)</f>
        <v>18718333.333333332</v>
      </c>
    </row>
    <row r="31" spans="1:18" x14ac:dyDescent="0.2">
      <c r="B31" s="128" t="s">
        <v>214</v>
      </c>
      <c r="C31" s="103">
        <v>160</v>
      </c>
      <c r="D31" s="103">
        <v>150</v>
      </c>
      <c r="E31" s="103">
        <v>100</v>
      </c>
      <c r="F31" s="103">
        <v>60</v>
      </c>
      <c r="G31" s="103">
        <v>120</v>
      </c>
      <c r="H31" s="103">
        <v>140</v>
      </c>
      <c r="I31" s="103">
        <v>175</v>
      </c>
      <c r="J31" s="103">
        <v>60</v>
      </c>
      <c r="K31" s="103">
        <v>40</v>
      </c>
      <c r="L31" s="103">
        <v>160</v>
      </c>
      <c r="M31" s="103">
        <v>90</v>
      </c>
      <c r="N31" s="113">
        <f>SUMPRODUCT(C28:M28,C31:M31)</f>
        <v>10255000</v>
      </c>
    </row>
    <row r="32" spans="1:18" x14ac:dyDescent="0.2">
      <c r="B32" s="119"/>
      <c r="D32" s="111"/>
      <c r="E32" s="111"/>
    </row>
    <row r="33" spans="1:15" x14ac:dyDescent="0.2">
      <c r="B33" s="129" t="s">
        <v>220</v>
      </c>
      <c r="C33" s="115">
        <v>3</v>
      </c>
      <c r="D33" s="115">
        <v>0</v>
      </c>
      <c r="E33" s="115">
        <v>0</v>
      </c>
      <c r="F33" s="115">
        <v>0</v>
      </c>
      <c r="G33" s="115">
        <v>0</v>
      </c>
      <c r="H33" s="115">
        <v>2.5</v>
      </c>
      <c r="I33" s="115">
        <v>0</v>
      </c>
      <c r="J33" s="115">
        <v>0</v>
      </c>
      <c r="K33" s="115">
        <v>0</v>
      </c>
      <c r="L33" s="115">
        <v>0</v>
      </c>
      <c r="M33" s="115">
        <v>0</v>
      </c>
      <c r="N33" s="108">
        <f>SUMPRODUCT(C28:M28,C33:M33)</f>
        <v>32250</v>
      </c>
      <c r="O33" s="104">
        <v>45000</v>
      </c>
    </row>
    <row r="34" spans="1:15" x14ac:dyDescent="0.2">
      <c r="A34" s="110"/>
      <c r="B34" s="129" t="s">
        <v>221</v>
      </c>
      <c r="C34" s="115">
        <v>2</v>
      </c>
      <c r="D34" s="115">
        <v>0</v>
      </c>
      <c r="E34" s="115">
        <v>0</v>
      </c>
      <c r="F34" s="115">
        <v>0</v>
      </c>
      <c r="G34" s="115">
        <v>1.5</v>
      </c>
      <c r="H34" s="115">
        <v>1.5</v>
      </c>
      <c r="I34" s="115">
        <v>2</v>
      </c>
      <c r="J34" s="115">
        <v>0</v>
      </c>
      <c r="K34" s="115">
        <v>0</v>
      </c>
      <c r="L34" s="115">
        <v>0</v>
      </c>
      <c r="M34" s="115">
        <v>0</v>
      </c>
      <c r="N34" s="108">
        <f>SUMPRODUCT(C28:M28,C34:M34)</f>
        <v>28000</v>
      </c>
      <c r="O34" s="104">
        <v>28000</v>
      </c>
    </row>
    <row r="35" spans="1:15" x14ac:dyDescent="0.2">
      <c r="B35" s="129" t="s">
        <v>222</v>
      </c>
      <c r="C35" s="115">
        <v>0</v>
      </c>
      <c r="D35" s="115">
        <v>1.5</v>
      </c>
      <c r="E35" s="115">
        <v>0</v>
      </c>
      <c r="F35" s="115">
        <v>0</v>
      </c>
      <c r="G35" s="115">
        <v>0</v>
      </c>
      <c r="H35" s="115">
        <v>0</v>
      </c>
      <c r="I35" s="115">
        <v>0</v>
      </c>
      <c r="J35" s="115">
        <v>0</v>
      </c>
      <c r="K35" s="115">
        <v>0</v>
      </c>
      <c r="L35" s="115">
        <v>0</v>
      </c>
      <c r="M35" s="115">
        <v>0</v>
      </c>
      <c r="N35" s="108">
        <f>SUMPRODUCT(C28:M28,C35:M35)</f>
        <v>6000</v>
      </c>
      <c r="O35" s="104">
        <v>9000</v>
      </c>
    </row>
    <row r="36" spans="1:15" x14ac:dyDescent="0.2">
      <c r="B36" s="129" t="s">
        <v>223</v>
      </c>
      <c r="C36" s="115">
        <v>0</v>
      </c>
      <c r="D36" s="115">
        <v>1.5</v>
      </c>
      <c r="E36" s="115">
        <v>0.5</v>
      </c>
      <c r="F36" s="115">
        <v>0</v>
      </c>
      <c r="G36" s="115">
        <v>0</v>
      </c>
      <c r="H36" s="115">
        <v>0</v>
      </c>
      <c r="I36" s="115">
        <v>0</v>
      </c>
      <c r="J36" s="115">
        <v>0</v>
      </c>
      <c r="K36" s="115">
        <v>0</v>
      </c>
      <c r="L36" s="115">
        <v>0</v>
      </c>
      <c r="M36" s="115">
        <v>0</v>
      </c>
      <c r="N36" s="108">
        <f>SUMPRODUCT(C28:M28,C36:M36)</f>
        <v>12000</v>
      </c>
      <c r="O36" s="104">
        <v>18000</v>
      </c>
    </row>
    <row r="37" spans="1:15" x14ac:dyDescent="0.2">
      <c r="B37" s="129" t="s">
        <v>224</v>
      </c>
      <c r="C37" s="115">
        <v>0</v>
      </c>
      <c r="D37" s="115">
        <v>0</v>
      </c>
      <c r="E37" s="115">
        <v>0</v>
      </c>
      <c r="F37" s="115">
        <v>0</v>
      </c>
      <c r="G37" s="115">
        <v>2</v>
      </c>
      <c r="H37" s="115">
        <v>0</v>
      </c>
      <c r="I37" s="115">
        <v>0</v>
      </c>
      <c r="J37" s="115">
        <v>0</v>
      </c>
      <c r="K37" s="115">
        <v>0</v>
      </c>
      <c r="L37" s="115">
        <v>0</v>
      </c>
      <c r="M37" s="115">
        <v>1.5</v>
      </c>
      <c r="N37" s="108">
        <f>SUMPRODUCT(C28:M28,C37:M37)</f>
        <v>30000</v>
      </c>
      <c r="O37" s="104">
        <v>30000</v>
      </c>
    </row>
    <row r="38" spans="1:15" x14ac:dyDescent="0.2">
      <c r="B38" s="129" t="s">
        <v>225</v>
      </c>
      <c r="C38" s="115">
        <v>0</v>
      </c>
      <c r="D38" s="115">
        <v>0</v>
      </c>
      <c r="E38" s="115">
        <v>0</v>
      </c>
      <c r="F38" s="115">
        <v>0</v>
      </c>
      <c r="G38" s="115">
        <v>0</v>
      </c>
      <c r="H38" s="115">
        <v>0</v>
      </c>
      <c r="I38" s="115">
        <v>3</v>
      </c>
      <c r="J38" s="115">
        <v>0</v>
      </c>
      <c r="K38" s="115">
        <v>0</v>
      </c>
      <c r="L38" s="115">
        <v>1.5</v>
      </c>
      <c r="M38" s="115">
        <v>0</v>
      </c>
      <c r="N38" s="108">
        <f>SUMPRODUCT(C28:M28,C38:M38)</f>
        <v>20000</v>
      </c>
      <c r="O38" s="104">
        <v>20000</v>
      </c>
    </row>
    <row r="39" spans="1:15" x14ac:dyDescent="0.2">
      <c r="B39" s="129" t="s">
        <v>226</v>
      </c>
      <c r="C39" s="115">
        <v>0</v>
      </c>
      <c r="D39" s="115">
        <v>0</v>
      </c>
      <c r="E39" s="115">
        <v>0</v>
      </c>
      <c r="F39" s="115">
        <v>0</v>
      </c>
      <c r="G39" s="115">
        <v>0</v>
      </c>
      <c r="H39" s="115">
        <v>0</v>
      </c>
      <c r="I39" s="115">
        <v>0</v>
      </c>
      <c r="J39" s="115">
        <v>1.5</v>
      </c>
      <c r="K39" s="115">
        <v>0.5</v>
      </c>
      <c r="L39" s="115">
        <v>0</v>
      </c>
      <c r="M39" s="115">
        <v>0</v>
      </c>
      <c r="N39" s="108">
        <f>SUMPRODUCT(C28:M28,C39:M39)</f>
        <v>30000</v>
      </c>
      <c r="O39" s="104">
        <v>30000</v>
      </c>
    </row>
    <row r="40" spans="1:15" x14ac:dyDescent="0.2">
      <c r="B40" s="119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</row>
    <row r="41" spans="1:15" x14ac:dyDescent="0.2">
      <c r="A41" s="110"/>
      <c r="B41" s="119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>
        <f t="shared" ref="N41:O41" si="1">SUM(N33:N39)</f>
        <v>158250</v>
      </c>
      <c r="O41" s="114">
        <f t="shared" si="1"/>
        <v>180000</v>
      </c>
    </row>
    <row r="42" spans="1:15" x14ac:dyDescent="0.2">
      <c r="B42" s="119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5" x14ac:dyDescent="0.2">
      <c r="B43" s="119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</row>
    <row r="44" spans="1:15" x14ac:dyDescent="0.2">
      <c r="B44" s="119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</row>
    <row r="45" spans="1:15" x14ac:dyDescent="0.2">
      <c r="B45" s="119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</row>
    <row r="46" spans="1:15" x14ac:dyDescent="0.2">
      <c r="B46" s="119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</row>
    <row r="47" spans="1:15" x14ac:dyDescent="0.2">
      <c r="B47" s="119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</row>
    <row r="48" spans="1:15" x14ac:dyDescent="0.2">
      <c r="B48" s="12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</row>
    <row r="49" spans="1:13" x14ac:dyDescent="0.2">
      <c r="B49" s="12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</row>
    <row r="50" spans="1:13" x14ac:dyDescent="0.2">
      <c r="B50" s="12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</row>
    <row r="51" spans="1:13" x14ac:dyDescent="0.2">
      <c r="B51" s="119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</row>
    <row r="52" spans="1:13" x14ac:dyDescent="0.2">
      <c r="B52" s="119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</row>
    <row r="53" spans="1:13" x14ac:dyDescent="0.2">
      <c r="A53" s="110"/>
      <c r="B53" s="119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</row>
    <row r="54" spans="1:13" x14ac:dyDescent="0.2">
      <c r="B54" s="119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</row>
    <row r="55" spans="1:13" x14ac:dyDescent="0.2">
      <c r="B55" s="119"/>
      <c r="C55" s="116"/>
      <c r="D55" s="116"/>
      <c r="E55" s="116"/>
      <c r="F55" s="116"/>
      <c r="G55" s="116"/>
      <c r="H55" s="116"/>
      <c r="I55" s="116"/>
      <c r="J55" s="116"/>
      <c r="K55" s="114"/>
      <c r="L55" s="116"/>
      <c r="M55" s="116"/>
    </row>
    <row r="56" spans="1:13" x14ac:dyDescent="0.2">
      <c r="B56" s="119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</row>
    <row r="57" spans="1:13" x14ac:dyDescent="0.2">
      <c r="B57" s="119"/>
      <c r="K57" s="111"/>
      <c r="L57" s="117"/>
    </row>
    <row r="58" spans="1:13" x14ac:dyDescent="0.2">
      <c r="B58" s="119"/>
    </row>
    <row r="59" spans="1:13" x14ac:dyDescent="0.2">
      <c r="B59" s="119"/>
    </row>
    <row r="60" spans="1:13" x14ac:dyDescent="0.2">
      <c r="A60" s="110"/>
      <c r="B60" s="119"/>
    </row>
    <row r="61" spans="1:13" x14ac:dyDescent="0.2">
      <c r="B61" s="119"/>
    </row>
    <row r="62" spans="1:13" x14ac:dyDescent="0.2">
      <c r="B62" s="119"/>
      <c r="K62" s="118"/>
    </row>
    <row r="63" spans="1:13" x14ac:dyDescent="0.2">
      <c r="B63" s="119"/>
    </row>
    <row r="64" spans="1:13" x14ac:dyDescent="0.2">
      <c r="B64" s="119"/>
      <c r="K64" s="111"/>
    </row>
    <row r="65" spans="1:11" x14ac:dyDescent="0.2">
      <c r="B65" s="119"/>
    </row>
    <row r="66" spans="1:11" x14ac:dyDescent="0.2">
      <c r="B66" s="119"/>
    </row>
    <row r="67" spans="1:11" x14ac:dyDescent="0.2">
      <c r="B67" s="126"/>
    </row>
    <row r="68" spans="1:11" x14ac:dyDescent="0.2">
      <c r="B68" s="126"/>
    </row>
    <row r="69" spans="1:11" x14ac:dyDescent="0.2">
      <c r="B69" s="126"/>
    </row>
    <row r="70" spans="1:11" x14ac:dyDescent="0.2">
      <c r="B70" s="119"/>
    </row>
    <row r="71" spans="1:11" x14ac:dyDescent="0.2">
      <c r="B71" s="119"/>
    </row>
    <row r="72" spans="1:11" x14ac:dyDescent="0.2">
      <c r="A72" s="110"/>
      <c r="B72" s="119"/>
    </row>
    <row r="73" spans="1:11" x14ac:dyDescent="0.2">
      <c r="B73" s="119"/>
    </row>
    <row r="76" spans="1:11" x14ac:dyDescent="0.2">
      <c r="K76" s="111"/>
    </row>
  </sheetData>
  <pageMargins left="0.7" right="0.7" top="0.75" bottom="0.75" header="0.3" footer="0.3"/>
  <ignoredErrors>
    <ignoredError sqref="D9:E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6680-EABA-462D-8A09-449198E07721}">
  <dimension ref="A1:J17"/>
  <sheetViews>
    <sheetView workbookViewId="0">
      <selection activeCell="H21" sqref="H21"/>
    </sheetView>
  </sheetViews>
  <sheetFormatPr defaultColWidth="11.43359375" defaultRowHeight="15" x14ac:dyDescent="0.2"/>
  <cols>
    <col min="1" max="1" width="11.43359375" style="48"/>
    <col min="2" max="2" width="20.4453125" style="48" bestFit="1" customWidth="1"/>
    <col min="3" max="3" width="16.140625" style="48" bestFit="1" customWidth="1"/>
    <col min="4" max="4" width="16.41015625" style="48" bestFit="1" customWidth="1"/>
    <col min="5" max="5" width="6.05078125" style="48" bestFit="1" customWidth="1"/>
    <col min="6" max="6" width="19.50390625" style="48" bestFit="1" customWidth="1"/>
    <col min="7" max="8" width="14.9296875" style="48" bestFit="1" customWidth="1"/>
    <col min="9" max="9" width="12.9140625" style="48" bestFit="1" customWidth="1"/>
    <col min="10" max="10" width="14.9296875" style="48" bestFit="1" customWidth="1"/>
    <col min="11" max="16384" width="11.43359375" style="48"/>
  </cols>
  <sheetData>
    <row r="1" spans="1:10" ht="18.75" x14ac:dyDescent="0.25">
      <c r="A1" s="51" t="s">
        <v>252</v>
      </c>
      <c r="B1" s="51"/>
    </row>
    <row r="4" spans="1:10" x14ac:dyDescent="0.2">
      <c r="B4" s="53" t="s">
        <v>13</v>
      </c>
      <c r="C4" s="54" t="s">
        <v>14</v>
      </c>
      <c r="D4" s="54" t="s">
        <v>15</v>
      </c>
      <c r="F4" s="54" t="s">
        <v>36</v>
      </c>
      <c r="H4" s="54" t="s">
        <v>34</v>
      </c>
      <c r="I4" s="54" t="s">
        <v>35</v>
      </c>
      <c r="J4" s="54" t="s">
        <v>32</v>
      </c>
    </row>
    <row r="5" spans="1:10" x14ac:dyDescent="0.2">
      <c r="B5" s="53" t="s">
        <v>16</v>
      </c>
      <c r="C5" s="55">
        <v>2</v>
      </c>
      <c r="D5" s="55">
        <v>3</v>
      </c>
      <c r="F5" s="55">
        <f>SUMPRODUCT(C11:C17,I11:I17)/J5</f>
        <v>2.2204460492503131E-16</v>
      </c>
      <c r="H5" s="59">
        <f>SUMPRODUCT(G11:G17,I11:I17)</f>
        <v>5887.574274729117</v>
      </c>
      <c r="I5" s="55">
        <f>SUM(I11:I17)</f>
        <v>5000.0000000000009</v>
      </c>
      <c r="J5" s="55">
        <v>5000</v>
      </c>
    </row>
    <row r="6" spans="1:10" x14ac:dyDescent="0.2">
      <c r="B6" s="53" t="s">
        <v>17</v>
      </c>
      <c r="C6" s="55">
        <v>0.4</v>
      </c>
      <c r="D6" s="55">
        <v>0.6</v>
      </c>
      <c r="F6" s="59">
        <f>SUMPRODUCT(D11:D17,I11:I17)/J5</f>
        <v>0.59999999999999787</v>
      </c>
    </row>
    <row r="7" spans="1:10" x14ac:dyDescent="0.2">
      <c r="B7" s="53" t="s">
        <v>18</v>
      </c>
      <c r="C7" s="55">
        <v>1.2</v>
      </c>
      <c r="D7" s="55">
        <v>1.65</v>
      </c>
      <c r="F7" s="59">
        <f>SUMPRODUCT(E11:E17,I11:I17)/J5</f>
        <v>1.1999999999999997</v>
      </c>
    </row>
    <row r="10" spans="1:10" x14ac:dyDescent="0.2">
      <c r="B10" s="53" t="s">
        <v>19</v>
      </c>
      <c r="C10" s="54" t="s">
        <v>20</v>
      </c>
      <c r="D10" s="54" t="s">
        <v>21</v>
      </c>
      <c r="E10" s="54" t="s">
        <v>22</v>
      </c>
      <c r="F10" s="54" t="s">
        <v>23</v>
      </c>
      <c r="G10" s="54" t="s">
        <v>24</v>
      </c>
      <c r="I10" s="54" t="s">
        <v>33</v>
      </c>
    </row>
    <row r="11" spans="1:10" x14ac:dyDescent="0.2">
      <c r="B11" s="53" t="s">
        <v>25</v>
      </c>
      <c r="C11" s="55">
        <v>0</v>
      </c>
      <c r="D11" s="55">
        <v>0</v>
      </c>
      <c r="E11" s="55">
        <v>1.3</v>
      </c>
      <c r="F11" s="55">
        <v>4000</v>
      </c>
      <c r="G11" s="55">
        <v>1.2</v>
      </c>
      <c r="I11" s="55">
        <v>4000</v>
      </c>
    </row>
    <row r="12" spans="1:10" x14ac:dyDescent="0.2">
      <c r="B12" s="53" t="s">
        <v>26</v>
      </c>
      <c r="C12" s="55">
        <v>3</v>
      </c>
      <c r="D12" s="55">
        <v>0</v>
      </c>
      <c r="E12" s="55">
        <v>0.8</v>
      </c>
      <c r="F12" s="55">
        <v>3000</v>
      </c>
      <c r="G12" s="55">
        <v>1.5</v>
      </c>
      <c r="I12" s="61">
        <v>3.7007434154171881E-13</v>
      </c>
    </row>
    <row r="13" spans="1:10" x14ac:dyDescent="0.2">
      <c r="B13" s="53" t="s">
        <v>27</v>
      </c>
      <c r="C13" s="55">
        <v>0</v>
      </c>
      <c r="D13" s="55">
        <v>0.3</v>
      </c>
      <c r="E13" s="55">
        <v>0</v>
      </c>
      <c r="F13" s="55">
        <v>6000</v>
      </c>
      <c r="G13" s="55">
        <v>0.9</v>
      </c>
      <c r="I13" s="61">
        <v>397.76301992310408</v>
      </c>
    </row>
    <row r="14" spans="1:10" x14ac:dyDescent="0.2">
      <c r="B14" s="53" t="s">
        <v>28</v>
      </c>
      <c r="C14" s="55">
        <v>0</v>
      </c>
      <c r="D14" s="55">
        <v>90</v>
      </c>
      <c r="E14" s="55">
        <v>0</v>
      </c>
      <c r="F14" s="55">
        <v>5000</v>
      </c>
      <c r="G14" s="55">
        <v>1.3</v>
      </c>
      <c r="I14" s="61">
        <v>0</v>
      </c>
    </row>
    <row r="15" spans="1:10" x14ac:dyDescent="0.2">
      <c r="B15" s="53" t="s">
        <v>29</v>
      </c>
      <c r="C15" s="55">
        <v>0</v>
      </c>
      <c r="D15" s="55">
        <v>96</v>
      </c>
      <c r="E15" s="55">
        <v>4</v>
      </c>
      <c r="F15" s="55">
        <v>2000</v>
      </c>
      <c r="G15" s="55">
        <v>1.45</v>
      </c>
      <c r="I15" s="61">
        <v>27.612722824187234</v>
      </c>
    </row>
    <row r="16" spans="1:10" x14ac:dyDescent="0.2">
      <c r="B16" s="53" t="s">
        <v>30</v>
      </c>
      <c r="C16" s="55">
        <v>0</v>
      </c>
      <c r="D16" s="55">
        <v>0.4</v>
      </c>
      <c r="E16" s="55">
        <v>1.2</v>
      </c>
      <c r="F16" s="55">
        <v>3000</v>
      </c>
      <c r="G16" s="55">
        <v>1.2</v>
      </c>
      <c r="I16" s="61">
        <v>574.62425725270862</v>
      </c>
    </row>
    <row r="17" spans="2:9" x14ac:dyDescent="0.2">
      <c r="B17" s="53" t="s">
        <v>31</v>
      </c>
      <c r="C17" s="55">
        <v>0</v>
      </c>
      <c r="D17" s="55">
        <v>0.6</v>
      </c>
      <c r="E17" s="55">
        <v>0</v>
      </c>
      <c r="F17" s="55">
        <v>2500</v>
      </c>
      <c r="G17" s="55">
        <v>1</v>
      </c>
      <c r="I17" s="55">
        <v>0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C392-1C59-4C35-A971-9E620C80CC23}">
  <dimension ref="B3:L18"/>
  <sheetViews>
    <sheetView workbookViewId="0">
      <selection activeCell="H19" sqref="H19"/>
    </sheetView>
  </sheetViews>
  <sheetFormatPr defaultColWidth="11.43359375" defaultRowHeight="15" x14ac:dyDescent="0.2"/>
  <cols>
    <col min="1" max="1" width="11.43359375" style="48"/>
    <col min="2" max="2" width="18.0234375" style="48" customWidth="1"/>
    <col min="3" max="3" width="13.046875" style="48" customWidth="1"/>
    <col min="4" max="4" width="12.5078125" style="48" customWidth="1"/>
    <col min="5" max="5" width="12.375" style="48" customWidth="1"/>
    <col min="6" max="6" width="15.46875" style="48" bestFit="1" customWidth="1"/>
    <col min="7" max="7" width="15.46875" style="48" customWidth="1"/>
    <col min="8" max="9" width="14.9296875" style="48" bestFit="1" customWidth="1"/>
    <col min="10" max="10" width="12.9140625" style="48" bestFit="1" customWidth="1"/>
    <col min="11" max="12" width="14.9296875" style="48" bestFit="1" customWidth="1"/>
    <col min="13" max="16384" width="11.43359375" style="48"/>
  </cols>
  <sheetData>
    <row r="3" spans="2:12" x14ac:dyDescent="0.2">
      <c r="B3" s="52" t="s">
        <v>37</v>
      </c>
      <c r="C3" s="52" t="s">
        <v>38</v>
      </c>
      <c r="D3" s="52" t="s">
        <v>39</v>
      </c>
      <c r="E3" s="52" t="s">
        <v>40</v>
      </c>
      <c r="F3" s="52" t="s">
        <v>41</v>
      </c>
      <c r="G3" s="52" t="s">
        <v>55</v>
      </c>
      <c r="I3" s="52" t="s">
        <v>34</v>
      </c>
      <c r="J3" s="52" t="s">
        <v>35</v>
      </c>
    </row>
    <row r="4" spans="2:12" x14ac:dyDescent="0.2">
      <c r="B4" s="49" t="s">
        <v>53</v>
      </c>
      <c r="C4" s="48">
        <v>13.6</v>
      </c>
      <c r="D4" s="48">
        <v>4.0999999999999996</v>
      </c>
      <c r="E4" s="48">
        <v>5</v>
      </c>
      <c r="F4" s="50" t="s">
        <v>42</v>
      </c>
      <c r="G4" s="50">
        <f>SUMPRODUCT(C4:E4,J9:L9)/J$14</f>
        <v>10.547619047619047</v>
      </c>
      <c r="J4" s="48">
        <f>SUM(J9:L9)</f>
        <v>30700</v>
      </c>
    </row>
    <row r="5" spans="2:12" x14ac:dyDescent="0.2">
      <c r="B5" s="49" t="s">
        <v>58</v>
      </c>
      <c r="C5" s="48">
        <v>7.1</v>
      </c>
      <c r="D5" s="48">
        <v>2.4</v>
      </c>
      <c r="E5" s="48">
        <v>0.3</v>
      </c>
      <c r="F5" s="62" t="s">
        <v>43</v>
      </c>
      <c r="G5" s="50">
        <f>SUMPRODUCT(C5:E5,J9:L9)/J$14</f>
        <v>5.6766666666666667</v>
      </c>
    </row>
    <row r="6" spans="2:12" x14ac:dyDescent="0.2">
      <c r="B6" s="49" t="s">
        <v>54</v>
      </c>
      <c r="C6" s="48">
        <v>7</v>
      </c>
      <c r="D6" s="48">
        <v>3.7</v>
      </c>
      <c r="E6" s="48">
        <v>25</v>
      </c>
      <c r="F6" s="62" t="s">
        <v>44</v>
      </c>
      <c r="G6" s="50">
        <f>SUMPRODUCT(C6:E6,J9:L9)/J$14</f>
        <v>7.6904761904761907</v>
      </c>
    </row>
    <row r="9" spans="2:12" x14ac:dyDescent="0.2">
      <c r="B9" s="52" t="s">
        <v>19</v>
      </c>
      <c r="C9" s="52" t="s">
        <v>38</v>
      </c>
      <c r="D9" s="52" t="s">
        <v>39</v>
      </c>
      <c r="E9" s="52" t="s">
        <v>40</v>
      </c>
      <c r="I9" s="52" t="s">
        <v>50</v>
      </c>
      <c r="J9" s="48">
        <v>10000</v>
      </c>
      <c r="K9" s="48">
        <v>20000</v>
      </c>
      <c r="L9" s="48">
        <v>700</v>
      </c>
    </row>
    <row r="10" spans="2:12" x14ac:dyDescent="0.2">
      <c r="B10" s="49" t="s">
        <v>45</v>
      </c>
      <c r="C10" s="48">
        <v>11900</v>
      </c>
      <c r="D10" s="48">
        <v>23500</v>
      </c>
      <c r="E10" s="48">
        <v>750</v>
      </c>
    </row>
    <row r="11" spans="2:12" x14ac:dyDescent="0.2">
      <c r="B11" s="49" t="s">
        <v>46</v>
      </c>
      <c r="C11" s="48">
        <v>0.8</v>
      </c>
      <c r="D11" s="48">
        <v>1</v>
      </c>
      <c r="E11" s="48">
        <v>0.75</v>
      </c>
      <c r="I11" s="52" t="s">
        <v>32</v>
      </c>
      <c r="J11" s="52" t="s">
        <v>57</v>
      </c>
      <c r="K11" s="58"/>
    </row>
    <row r="12" spans="2:12" x14ac:dyDescent="0.2">
      <c r="B12" s="49"/>
      <c r="I12" s="49" t="s">
        <v>51</v>
      </c>
      <c r="J12" s="48">
        <v>9000</v>
      </c>
      <c r="K12" s="58"/>
    </row>
    <row r="13" spans="2:12" x14ac:dyDescent="0.2">
      <c r="B13" s="49"/>
      <c r="I13" s="49" t="s">
        <v>52</v>
      </c>
      <c r="J13" s="48">
        <v>12000</v>
      </c>
      <c r="K13" s="58"/>
    </row>
    <row r="14" spans="2:12" x14ac:dyDescent="0.2">
      <c r="B14" s="52" t="s">
        <v>7</v>
      </c>
      <c r="C14" s="52" t="s">
        <v>47</v>
      </c>
      <c r="D14" s="52" t="s">
        <v>48</v>
      </c>
      <c r="E14" s="52" t="s">
        <v>49</v>
      </c>
      <c r="I14" s="60" t="s">
        <v>56</v>
      </c>
      <c r="J14" s="48">
        <f>SUM(J12:J13)</f>
        <v>21000</v>
      </c>
    </row>
    <row r="15" spans="2:12" x14ac:dyDescent="0.2">
      <c r="B15" s="49">
        <v>1.5</v>
      </c>
      <c r="C15" s="48">
        <v>0.3</v>
      </c>
      <c r="D15" s="48">
        <v>2.5</v>
      </c>
      <c r="E15" s="48">
        <v>1</v>
      </c>
      <c r="J15" s="58"/>
    </row>
    <row r="16" spans="2:12" x14ac:dyDescent="0.2">
      <c r="B16" s="49">
        <f>SUM(J9:K9)*B15</f>
        <v>45000</v>
      </c>
      <c r="C16" s="48">
        <f>SUM(J9:L9)*C15</f>
        <v>9210</v>
      </c>
    </row>
    <row r="18" spans="3:3" x14ac:dyDescent="0.2">
      <c r="C18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FE2A-A0D7-44B6-A37C-E107752CBB59}">
  <dimension ref="A1:F9"/>
  <sheetViews>
    <sheetView workbookViewId="0">
      <selection activeCell="D15" sqref="D15"/>
    </sheetView>
  </sheetViews>
  <sheetFormatPr defaultColWidth="11.43359375" defaultRowHeight="15" x14ac:dyDescent="0.2"/>
  <cols>
    <col min="1" max="1" width="11.43359375" style="63"/>
    <col min="2" max="2" width="14.66015625" style="63" bestFit="1" customWidth="1"/>
    <col min="3" max="3" width="13.44921875" style="63" customWidth="1"/>
    <col min="4" max="4" width="14.52734375" style="63" customWidth="1"/>
    <col min="5" max="5" width="15.73828125" style="63" customWidth="1"/>
    <col min="6" max="6" width="18.4296875" style="63" customWidth="1"/>
    <col min="7" max="16384" width="11.43359375" style="63"/>
  </cols>
  <sheetData>
    <row r="1" spans="1:6" ht="18.75" x14ac:dyDescent="0.25">
      <c r="A1" s="41" t="s">
        <v>110</v>
      </c>
    </row>
    <row r="3" spans="1:6" x14ac:dyDescent="0.2">
      <c r="C3" s="64" t="s">
        <v>60</v>
      </c>
      <c r="D3" s="65"/>
    </row>
    <row r="4" spans="1:6" ht="28.5" customHeight="1" x14ac:dyDescent="0.2">
      <c r="C4" s="67" t="s">
        <v>66</v>
      </c>
      <c r="D4" s="67" t="s">
        <v>67</v>
      </c>
      <c r="E4" s="67" t="s">
        <v>9</v>
      </c>
      <c r="F4" s="68" t="s">
        <v>61</v>
      </c>
    </row>
    <row r="5" spans="1:6" x14ac:dyDescent="0.2">
      <c r="B5" s="69" t="s">
        <v>65</v>
      </c>
      <c r="C5" s="63">
        <v>2</v>
      </c>
      <c r="D5" s="63">
        <v>6</v>
      </c>
      <c r="F5" s="66"/>
    </row>
    <row r="6" spans="1:6" x14ac:dyDescent="0.2">
      <c r="B6" s="69" t="s">
        <v>62</v>
      </c>
      <c r="C6" s="63">
        <v>1</v>
      </c>
      <c r="D6" s="63">
        <v>0</v>
      </c>
      <c r="E6" s="63">
        <f>SUMPRODUCT(C$5:D$5,C6:D6)</f>
        <v>2</v>
      </c>
      <c r="F6" s="63">
        <v>4</v>
      </c>
    </row>
    <row r="7" spans="1:6" x14ac:dyDescent="0.2">
      <c r="B7" s="69" t="s">
        <v>63</v>
      </c>
      <c r="C7" s="63">
        <v>0</v>
      </c>
      <c r="D7" s="63">
        <v>2</v>
      </c>
      <c r="E7" s="63">
        <f>SUMPRODUCT(C$5:D$5,C7:D7)</f>
        <v>12</v>
      </c>
      <c r="F7" s="63">
        <v>12</v>
      </c>
    </row>
    <row r="8" spans="1:6" x14ac:dyDescent="0.2">
      <c r="B8" s="69" t="s">
        <v>64</v>
      </c>
      <c r="C8" s="63">
        <v>3</v>
      </c>
      <c r="D8" s="63">
        <v>2</v>
      </c>
      <c r="E8" s="63">
        <f>SUMPRODUCT(C$5:D$5,C8:D8)</f>
        <v>18</v>
      </c>
      <c r="F8" s="63">
        <v>18</v>
      </c>
    </row>
    <row r="9" spans="1:6" x14ac:dyDescent="0.2">
      <c r="B9" s="69" t="s">
        <v>59</v>
      </c>
      <c r="C9" s="63">
        <v>3000</v>
      </c>
      <c r="D9" s="63">
        <v>5000</v>
      </c>
      <c r="E9" s="63">
        <f>SUMPRODUCT(C5:D5,C9:D9)</f>
        <v>36000</v>
      </c>
    </row>
  </sheetData>
  <mergeCells count="1">
    <mergeCell ref="C3:D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E178-16D2-486A-9ED0-C9691075C328}">
  <dimension ref="A1:H11"/>
  <sheetViews>
    <sheetView workbookViewId="0">
      <selection activeCell="G16" sqref="G16"/>
    </sheetView>
  </sheetViews>
  <sheetFormatPr defaultColWidth="11.43359375" defaultRowHeight="15" x14ac:dyDescent="0.2"/>
  <cols>
    <col min="1" max="1" width="11.43359375" style="36"/>
    <col min="2" max="2" width="13.44921875" style="36" bestFit="1" customWidth="1"/>
    <col min="3" max="6" width="11.43359375" style="36"/>
    <col min="7" max="7" width="15.6015625" style="36" bestFit="1" customWidth="1"/>
    <col min="8" max="8" width="14.66015625" style="36" bestFit="1" customWidth="1"/>
    <col min="9" max="16384" width="11.43359375" style="36"/>
  </cols>
  <sheetData>
    <row r="1" spans="1:8" ht="18.75" x14ac:dyDescent="0.25">
      <c r="A1" s="41" t="s">
        <v>110</v>
      </c>
    </row>
    <row r="4" spans="1:8" x14ac:dyDescent="0.2">
      <c r="B4" s="43" t="s">
        <v>68</v>
      </c>
      <c r="C4" s="43" t="s">
        <v>70</v>
      </c>
      <c r="D4" s="43" t="s">
        <v>71</v>
      </c>
      <c r="E4" s="43" t="s">
        <v>72</v>
      </c>
      <c r="F4" s="43" t="s">
        <v>73</v>
      </c>
    </row>
    <row r="5" spans="1:8" x14ac:dyDescent="0.2">
      <c r="B5" s="42" t="s">
        <v>65</v>
      </c>
      <c r="C5" s="37">
        <v>0.35256410256411652</v>
      </c>
      <c r="D5" s="37">
        <v>0</v>
      </c>
      <c r="E5" s="37">
        <v>9.3727106227106116</v>
      </c>
      <c r="F5" s="37">
        <v>6.7994505494505484</v>
      </c>
      <c r="G5" s="47" t="s">
        <v>80</v>
      </c>
    </row>
    <row r="6" spans="1:8" x14ac:dyDescent="0.2">
      <c r="B6" s="42" t="s">
        <v>69</v>
      </c>
      <c r="C6" s="36">
        <v>26</v>
      </c>
      <c r="D6" s="36">
        <v>35</v>
      </c>
      <c r="E6" s="36">
        <v>25</v>
      </c>
      <c r="F6" s="36">
        <v>37</v>
      </c>
      <c r="G6" s="38">
        <f>SUMPRODUCT(C5:F5,C6:F6)</f>
        <v>495.0641025641026</v>
      </c>
    </row>
    <row r="7" spans="1:8" x14ac:dyDescent="0.2">
      <c r="B7" s="42"/>
    </row>
    <row r="8" spans="1:8" x14ac:dyDescent="0.2">
      <c r="B8" s="43" t="s">
        <v>74</v>
      </c>
      <c r="C8" s="44" t="s">
        <v>78</v>
      </c>
      <c r="D8" s="45"/>
      <c r="E8" s="45"/>
      <c r="F8" s="46"/>
      <c r="G8" s="43" t="s">
        <v>81</v>
      </c>
      <c r="H8" s="43" t="s">
        <v>79</v>
      </c>
    </row>
    <row r="9" spans="1:8" x14ac:dyDescent="0.2">
      <c r="B9" s="42" t="s">
        <v>75</v>
      </c>
      <c r="C9" s="36">
        <v>1.7</v>
      </c>
      <c r="D9" s="36">
        <v>2.1</v>
      </c>
      <c r="E9" s="36">
        <v>1.4</v>
      </c>
      <c r="F9" s="36">
        <v>2.1</v>
      </c>
      <c r="G9" s="36">
        <f>SUMPRODUCT(C5:F5,C9:F9)</f>
        <v>28.000000000000007</v>
      </c>
      <c r="H9" s="36">
        <v>28</v>
      </c>
    </row>
    <row r="10" spans="1:8" x14ac:dyDescent="0.2">
      <c r="B10" s="42" t="s">
        <v>76</v>
      </c>
      <c r="C10" s="36">
        <v>1.1000000000000001</v>
      </c>
      <c r="D10" s="36">
        <v>2.5</v>
      </c>
      <c r="E10" s="36">
        <v>1.7</v>
      </c>
      <c r="F10" s="36">
        <v>2.6</v>
      </c>
      <c r="G10" s="36">
        <f>SUMPRODUCT(C5:F5,C10:F10)</f>
        <v>33.999999999999993</v>
      </c>
      <c r="H10" s="36">
        <v>34</v>
      </c>
    </row>
    <row r="11" spans="1:8" x14ac:dyDescent="0.2">
      <c r="B11" s="42" t="s">
        <v>77</v>
      </c>
      <c r="C11" s="36">
        <v>1.6</v>
      </c>
      <c r="D11" s="36">
        <v>1.3</v>
      </c>
      <c r="E11" s="36">
        <v>1.6</v>
      </c>
      <c r="F11" s="36">
        <v>0.8</v>
      </c>
      <c r="G11" s="36">
        <f>SUMPRODUCT(C5:F5,C11:F11)</f>
        <v>21.000000000000004</v>
      </c>
      <c r="H11" s="36">
        <v>21</v>
      </c>
    </row>
  </sheetData>
  <mergeCells count="1">
    <mergeCell ref="C8:F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7DC1-3D66-4823-964A-915B678BBFEC}">
  <dimension ref="A1:I11"/>
  <sheetViews>
    <sheetView topLeftCell="C1" workbookViewId="0">
      <selection activeCell="E5" sqref="E5"/>
    </sheetView>
  </sheetViews>
  <sheetFormatPr defaultColWidth="11.43359375" defaultRowHeight="15" x14ac:dyDescent="0.2"/>
  <cols>
    <col min="1" max="1" width="11.43359375" style="36"/>
    <col min="2" max="2" width="13.44921875" style="36" bestFit="1" customWidth="1"/>
    <col min="3" max="3" width="13.85546875" style="36" bestFit="1" customWidth="1"/>
    <col min="4" max="4" width="18.0234375" style="36" bestFit="1" customWidth="1"/>
    <col min="5" max="6" width="11.43359375" style="36"/>
    <col min="7" max="7" width="15.6015625" style="36" bestFit="1" customWidth="1"/>
    <col min="8" max="8" width="14.66015625" style="36" bestFit="1" customWidth="1"/>
    <col min="9" max="16384" width="11.43359375" style="36"/>
  </cols>
  <sheetData>
    <row r="1" spans="1:9" ht="18.75" x14ac:dyDescent="0.25">
      <c r="A1" s="41" t="s">
        <v>110</v>
      </c>
    </row>
    <row r="4" spans="1:9" x14ac:dyDescent="0.2">
      <c r="B4" s="43" t="s">
        <v>68</v>
      </c>
      <c r="C4" s="43" t="s">
        <v>83</v>
      </c>
      <c r="D4" s="43" t="s">
        <v>82</v>
      </c>
    </row>
    <row r="5" spans="1:9" x14ac:dyDescent="0.2">
      <c r="B5" s="42" t="s">
        <v>65</v>
      </c>
      <c r="C5" s="38">
        <v>6</v>
      </c>
      <c r="D5" s="38">
        <v>1.5</v>
      </c>
      <c r="E5" s="72" t="s">
        <v>80</v>
      </c>
      <c r="F5" s="37"/>
    </row>
    <row r="6" spans="1:9" x14ac:dyDescent="0.2">
      <c r="B6" s="42" t="s">
        <v>69</v>
      </c>
      <c r="C6" s="36">
        <v>300</v>
      </c>
      <c r="D6" s="36">
        <v>150</v>
      </c>
      <c r="E6" s="38">
        <f>SUMPRODUCT(C5:D5,C6:D6)</f>
        <v>2025</v>
      </c>
    </row>
    <row r="7" spans="1:9" x14ac:dyDescent="0.2">
      <c r="B7" s="42"/>
      <c r="E7" s="38"/>
    </row>
    <row r="8" spans="1:9" x14ac:dyDescent="0.2">
      <c r="B8" s="42"/>
      <c r="C8" s="71" t="s">
        <v>87</v>
      </c>
      <c r="D8" s="70"/>
      <c r="E8" s="43" t="s">
        <v>9</v>
      </c>
      <c r="F8" s="43" t="s">
        <v>88</v>
      </c>
      <c r="G8" s="42"/>
      <c r="H8" s="42"/>
      <c r="I8" s="42"/>
    </row>
    <row r="9" spans="1:9" x14ac:dyDescent="0.2">
      <c r="B9" s="43" t="s">
        <v>86</v>
      </c>
      <c r="C9" s="36">
        <v>6</v>
      </c>
      <c r="D9" s="36">
        <v>8</v>
      </c>
      <c r="E9" s="36">
        <f>SUMPRODUCT(C5:D5,C9:D9)</f>
        <v>48</v>
      </c>
      <c r="F9" s="36">
        <v>48</v>
      </c>
    </row>
    <row r="10" spans="1:9" x14ac:dyDescent="0.2">
      <c r="B10" s="43" t="s">
        <v>84</v>
      </c>
      <c r="C10" s="36">
        <v>1</v>
      </c>
      <c r="D10" s="36">
        <v>0</v>
      </c>
      <c r="E10" s="36">
        <f>SUMPRODUCT(C5:D5,C10:D10)</f>
        <v>6</v>
      </c>
      <c r="F10" s="36">
        <v>6</v>
      </c>
    </row>
    <row r="11" spans="1:9" x14ac:dyDescent="0.2">
      <c r="B11" s="43" t="s">
        <v>85</v>
      </c>
      <c r="C11" s="36">
        <v>0</v>
      </c>
      <c r="D11" s="36">
        <v>1</v>
      </c>
      <c r="E11" s="36">
        <f>SUMPRODUCT(C5:D5,C11:D11)</f>
        <v>1.5</v>
      </c>
      <c r="F11" s="3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B9F7-2492-4B29-A44A-C14AE2317FC9}">
  <dimension ref="A1:J17"/>
  <sheetViews>
    <sheetView topLeftCell="C1" workbookViewId="0">
      <selection activeCell="C4" sqref="C4:J4"/>
    </sheetView>
  </sheetViews>
  <sheetFormatPr defaultColWidth="11.43359375" defaultRowHeight="15" x14ac:dyDescent="0.2"/>
  <cols>
    <col min="1" max="1" width="11.43359375" style="36"/>
    <col min="2" max="2" width="13.44921875" style="36" bestFit="1" customWidth="1"/>
    <col min="3" max="3" width="13.85546875" style="36" bestFit="1" customWidth="1"/>
    <col min="4" max="4" width="18.0234375" style="36" bestFit="1" customWidth="1"/>
    <col min="5" max="6" width="11.43359375" style="36"/>
    <col min="7" max="7" width="15.6015625" style="36" bestFit="1" customWidth="1"/>
    <col min="8" max="8" width="14.66015625" style="36" bestFit="1" customWidth="1"/>
    <col min="9" max="16384" width="11.43359375" style="36"/>
  </cols>
  <sheetData>
    <row r="1" spans="1:10" ht="18.75" x14ac:dyDescent="0.25">
      <c r="A1" s="41" t="s">
        <v>95</v>
      </c>
    </row>
    <row r="4" spans="1:10" x14ac:dyDescent="0.2">
      <c r="C4" s="43" t="s">
        <v>89</v>
      </c>
      <c r="D4" s="43" t="s">
        <v>90</v>
      </c>
      <c r="E4" s="43" t="s">
        <v>91</v>
      </c>
      <c r="F4" s="43" t="s">
        <v>9</v>
      </c>
      <c r="G4" s="43" t="s">
        <v>88</v>
      </c>
      <c r="H4" s="42"/>
      <c r="I4" s="42"/>
      <c r="J4" s="42"/>
    </row>
    <row r="5" spans="1:10" x14ac:dyDescent="0.2">
      <c r="B5" s="75" t="s">
        <v>62</v>
      </c>
      <c r="C5" s="73">
        <v>0</v>
      </c>
      <c r="D5" s="73">
        <v>200</v>
      </c>
      <c r="E5" s="73">
        <v>200</v>
      </c>
      <c r="F5" s="74">
        <f>SUM(C5:E5)</f>
        <v>400</v>
      </c>
      <c r="G5" s="36">
        <v>400</v>
      </c>
      <c r="H5" s="73"/>
    </row>
    <row r="6" spans="1:10" x14ac:dyDescent="0.2">
      <c r="B6" s="75" t="s">
        <v>63</v>
      </c>
      <c r="C6" s="73">
        <v>300</v>
      </c>
      <c r="D6" s="73">
        <v>0</v>
      </c>
      <c r="E6" s="73">
        <v>200</v>
      </c>
      <c r="F6" s="74">
        <f>SUM(C6:E6)</f>
        <v>500</v>
      </c>
      <c r="G6" s="36">
        <v>500</v>
      </c>
      <c r="H6" s="73"/>
    </row>
    <row r="7" spans="1:10" x14ac:dyDescent="0.2">
      <c r="B7" s="75" t="s">
        <v>9</v>
      </c>
      <c r="C7" s="73">
        <f>SUM(C5:C6)</f>
        <v>300</v>
      </c>
      <c r="D7" s="73">
        <f t="shared" ref="D7:E7" si="0">SUM(D5:D6)</f>
        <v>200</v>
      </c>
      <c r="E7" s="73">
        <f t="shared" si="0"/>
        <v>400</v>
      </c>
      <c r="F7" s="74">
        <f>SUM(C7:E7)</f>
        <v>900</v>
      </c>
      <c r="G7" s="36">
        <v>900</v>
      </c>
      <c r="H7" s="73"/>
    </row>
    <row r="8" spans="1:10" x14ac:dyDescent="0.2">
      <c r="B8" s="42"/>
      <c r="C8" s="73"/>
      <c r="D8" s="73"/>
      <c r="E8" s="73"/>
      <c r="F8" s="73"/>
      <c r="H8" s="73"/>
    </row>
    <row r="9" spans="1:10" x14ac:dyDescent="0.2">
      <c r="B9" s="75" t="s">
        <v>93</v>
      </c>
      <c r="C9" s="73">
        <v>600</v>
      </c>
      <c r="D9" s="73">
        <v>800</v>
      </c>
      <c r="E9" s="73">
        <v>700</v>
      </c>
      <c r="F9" s="36">
        <f>SUMPRODUCT(C5:E6,C9:E10)</f>
        <v>540000</v>
      </c>
      <c r="H9" s="73"/>
    </row>
    <row r="10" spans="1:10" x14ac:dyDescent="0.2">
      <c r="B10" s="75" t="s">
        <v>94</v>
      </c>
      <c r="C10" s="73">
        <v>400</v>
      </c>
      <c r="D10" s="73">
        <v>900</v>
      </c>
      <c r="E10" s="73">
        <v>600</v>
      </c>
      <c r="H10" s="73"/>
    </row>
    <row r="11" spans="1:10" x14ac:dyDescent="0.2">
      <c r="B11" s="75" t="s">
        <v>92</v>
      </c>
      <c r="C11" s="36">
        <v>300</v>
      </c>
      <c r="D11" s="36">
        <v>200</v>
      </c>
      <c r="E11" s="38">
        <v>400</v>
      </c>
    </row>
    <row r="12" spans="1:10" x14ac:dyDescent="0.2">
      <c r="B12" s="42"/>
      <c r="C12" s="39"/>
      <c r="D12" s="40"/>
    </row>
    <row r="13" spans="1:10" x14ac:dyDescent="0.2">
      <c r="B13" s="42"/>
    </row>
    <row r="14" spans="1:10" x14ac:dyDescent="0.2">
      <c r="B14" s="42"/>
    </row>
    <row r="15" spans="1:10" x14ac:dyDescent="0.2">
      <c r="B15" s="42"/>
    </row>
    <row r="16" spans="1:10" x14ac:dyDescent="0.2">
      <c r="B16" s="42"/>
    </row>
    <row r="17" spans="2:2" x14ac:dyDescent="0.2">
      <c r="B17" s="4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F5E0-5AF0-475C-B5CE-0F221E95BCC0}">
  <dimension ref="A1:J14"/>
  <sheetViews>
    <sheetView topLeftCell="D1" workbookViewId="0">
      <selection activeCell="C19" sqref="C19"/>
    </sheetView>
  </sheetViews>
  <sheetFormatPr defaultColWidth="11.43359375" defaultRowHeight="15" x14ac:dyDescent="0.2"/>
  <cols>
    <col min="1" max="1" width="11.43359375" style="36"/>
    <col min="2" max="2" width="13.44921875" style="36" bestFit="1" customWidth="1"/>
    <col min="3" max="3" width="13.85546875" style="36" bestFit="1" customWidth="1"/>
    <col min="4" max="4" width="18.0234375" style="36" bestFit="1" customWidth="1"/>
    <col min="5" max="5" width="11.43359375" style="36"/>
    <col min="6" max="6" width="14.9296875" style="36" bestFit="1" customWidth="1"/>
    <col min="7" max="7" width="13.71875" style="36" bestFit="1" customWidth="1"/>
    <col min="8" max="8" width="13.71875" style="36" customWidth="1"/>
    <col min="9" max="9" width="14.66015625" style="36" bestFit="1" customWidth="1"/>
    <col min="10" max="16384" width="11.43359375" style="36"/>
  </cols>
  <sheetData>
    <row r="1" spans="1:10" ht="18.75" x14ac:dyDescent="0.25">
      <c r="A1" s="41" t="s">
        <v>109</v>
      </c>
    </row>
    <row r="5" spans="1:10" x14ac:dyDescent="0.2">
      <c r="C5" s="73"/>
      <c r="D5" s="73"/>
      <c r="E5" s="73"/>
      <c r="I5" s="73"/>
    </row>
    <row r="6" spans="1:10" x14ac:dyDescent="0.2">
      <c r="C6" s="43" t="s">
        <v>101</v>
      </c>
      <c r="D6" s="43" t="s">
        <v>102</v>
      </c>
      <c r="E6" s="43" t="s">
        <v>103</v>
      </c>
      <c r="F6" s="43" t="s">
        <v>104</v>
      </c>
      <c r="G6" s="43" t="s">
        <v>9</v>
      </c>
      <c r="H6" s="43" t="s">
        <v>108</v>
      </c>
      <c r="I6" s="43" t="s">
        <v>100</v>
      </c>
      <c r="J6" s="43" t="s">
        <v>99</v>
      </c>
    </row>
    <row r="7" spans="1:10" x14ac:dyDescent="0.2">
      <c r="B7" s="47" t="s">
        <v>96</v>
      </c>
      <c r="C7" s="73">
        <v>7.0000000000000009</v>
      </c>
      <c r="D7" s="73">
        <v>4.9999999999999982</v>
      </c>
      <c r="E7" s="73">
        <v>0</v>
      </c>
      <c r="F7" s="73">
        <v>0</v>
      </c>
      <c r="G7" s="73">
        <f>SUM(C7:F7)</f>
        <v>12</v>
      </c>
      <c r="H7" s="73">
        <f>SUMPRODUCT(C7:F7,C14:F14)</f>
        <v>6999.9999999999991</v>
      </c>
      <c r="I7" s="36">
        <v>12</v>
      </c>
      <c r="J7" s="36">
        <v>7000</v>
      </c>
    </row>
    <row r="8" spans="1:10" x14ac:dyDescent="0.2">
      <c r="B8" s="47" t="s">
        <v>97</v>
      </c>
      <c r="C8" s="76">
        <v>8.5000000000000107</v>
      </c>
      <c r="D8" s="77">
        <v>3.1666666666666625</v>
      </c>
      <c r="E8" s="73">
        <v>0</v>
      </c>
      <c r="F8" s="73">
        <v>6.3333333333333286</v>
      </c>
      <c r="G8" s="73">
        <f t="shared" ref="G8:G9" si="0">SUM(C8:F8)</f>
        <v>18</v>
      </c>
      <c r="H8" s="73">
        <f>SUMPRODUCT(C8:F8,C14:F14)</f>
        <v>9000</v>
      </c>
      <c r="I8" s="36">
        <v>18</v>
      </c>
      <c r="J8" s="36">
        <v>9000</v>
      </c>
    </row>
    <row r="9" spans="1:10" x14ac:dyDescent="0.2">
      <c r="B9" s="47" t="s">
        <v>98</v>
      </c>
      <c r="C9" s="78">
        <v>0</v>
      </c>
      <c r="D9" s="79">
        <v>3.3333333333333308</v>
      </c>
      <c r="E9" s="73">
        <v>0</v>
      </c>
      <c r="F9" s="73">
        <v>6.6666666666666696</v>
      </c>
      <c r="G9" s="73">
        <f t="shared" si="0"/>
        <v>10</v>
      </c>
      <c r="H9" s="73">
        <f>SUMPRODUCT(C9:F9,C14:F14)</f>
        <v>5000</v>
      </c>
      <c r="I9" s="74">
        <v>10</v>
      </c>
      <c r="J9" s="36">
        <v>5000</v>
      </c>
    </row>
    <row r="10" spans="1:10" x14ac:dyDescent="0.2">
      <c r="B10" s="47" t="s">
        <v>9</v>
      </c>
      <c r="C10" s="78">
        <f>SUM(C7:C9)</f>
        <v>15.500000000000011</v>
      </c>
      <c r="D10" s="78">
        <f t="shared" ref="D10:F10" si="1">SUM(D7:D9)</f>
        <v>11.499999999999991</v>
      </c>
      <c r="E10" s="78">
        <f t="shared" si="1"/>
        <v>0</v>
      </c>
      <c r="F10" s="78">
        <f t="shared" si="1"/>
        <v>12.999999999999998</v>
      </c>
      <c r="G10" s="73">
        <f>SUM(C10:F10)</f>
        <v>40</v>
      </c>
      <c r="H10" s="74">
        <f>SUM(H7:H9)</f>
        <v>21000</v>
      </c>
      <c r="I10" s="74">
        <f t="shared" ref="I10:J10" si="2">SUM(I7:I9)</f>
        <v>40</v>
      </c>
      <c r="J10" s="74">
        <f t="shared" si="2"/>
        <v>21000</v>
      </c>
    </row>
    <row r="11" spans="1:10" x14ac:dyDescent="0.2">
      <c r="B11" s="47" t="s">
        <v>105</v>
      </c>
      <c r="C11" s="80">
        <v>320</v>
      </c>
      <c r="D11" s="81">
        <v>400</v>
      </c>
      <c r="E11" s="36">
        <v>360</v>
      </c>
      <c r="F11" s="36">
        <v>290</v>
      </c>
      <c r="G11" s="36">
        <f>SUMPRODUCT(C10:F10,C11:F11)</f>
        <v>13330</v>
      </c>
    </row>
    <row r="12" spans="1:10" x14ac:dyDescent="0.2">
      <c r="B12" s="42"/>
    </row>
    <row r="13" spans="1:10" x14ac:dyDescent="0.2">
      <c r="B13" s="47" t="s">
        <v>106</v>
      </c>
      <c r="C13" s="36">
        <v>20</v>
      </c>
      <c r="D13" s="36">
        <v>16</v>
      </c>
      <c r="E13" s="36">
        <v>25</v>
      </c>
      <c r="F13" s="36">
        <v>13</v>
      </c>
    </row>
    <row r="14" spans="1:10" x14ac:dyDescent="0.2">
      <c r="B14" s="47" t="s">
        <v>107</v>
      </c>
      <c r="C14" s="36">
        <v>500</v>
      </c>
      <c r="D14" s="36">
        <v>700</v>
      </c>
      <c r="E14" s="36">
        <v>600</v>
      </c>
      <c r="F14" s="36">
        <v>400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B894-6931-4002-A08A-23072D8158F9}">
  <dimension ref="A1:H18"/>
  <sheetViews>
    <sheetView workbookViewId="0">
      <selection activeCell="B7" sqref="B7:B11"/>
    </sheetView>
  </sheetViews>
  <sheetFormatPr defaultColWidth="11.43359375" defaultRowHeight="15" x14ac:dyDescent="0.2"/>
  <cols>
    <col min="1" max="1" width="11.43359375" style="36"/>
    <col min="2" max="2" width="13.44921875" style="36" bestFit="1" customWidth="1"/>
    <col min="3" max="3" width="13.85546875" style="36" bestFit="1" customWidth="1"/>
    <col min="4" max="4" width="18.0234375" style="36" bestFit="1" customWidth="1"/>
    <col min="5" max="6" width="12.5078125" style="36" bestFit="1" customWidth="1"/>
    <col min="7" max="7" width="15.6015625" style="36" bestFit="1" customWidth="1"/>
    <col min="8" max="8" width="14.66015625" style="36" bestFit="1" customWidth="1"/>
    <col min="9" max="16384" width="11.43359375" style="36"/>
  </cols>
  <sheetData>
    <row r="1" spans="1:8" ht="18.75" x14ac:dyDescent="0.25">
      <c r="A1" s="41" t="s">
        <v>95</v>
      </c>
    </row>
    <row r="6" spans="1:8" x14ac:dyDescent="0.2">
      <c r="C6" s="43" t="s">
        <v>231</v>
      </c>
      <c r="D6" s="43" t="s">
        <v>232</v>
      </c>
      <c r="E6" s="43" t="s">
        <v>233</v>
      </c>
      <c r="F6" s="43" t="s">
        <v>234</v>
      </c>
      <c r="G6" s="43" t="s">
        <v>9</v>
      </c>
      <c r="H6" s="43" t="s">
        <v>236</v>
      </c>
    </row>
    <row r="7" spans="1:8" x14ac:dyDescent="0.2">
      <c r="B7" s="75" t="s">
        <v>237</v>
      </c>
      <c r="C7" s="73">
        <v>0</v>
      </c>
      <c r="D7" s="73">
        <v>20</v>
      </c>
      <c r="E7" s="73">
        <v>0</v>
      </c>
      <c r="F7" s="73">
        <v>55</v>
      </c>
      <c r="G7" s="74">
        <f>SUM(C7:F7)</f>
        <v>75</v>
      </c>
      <c r="H7" s="73">
        <v>75</v>
      </c>
    </row>
    <row r="8" spans="1:8" x14ac:dyDescent="0.2">
      <c r="B8" s="75" t="s">
        <v>238</v>
      </c>
      <c r="C8" s="73">
        <v>80</v>
      </c>
      <c r="D8" s="73">
        <v>45</v>
      </c>
      <c r="E8" s="73">
        <v>0</v>
      </c>
      <c r="F8" s="73">
        <v>0</v>
      </c>
      <c r="G8" s="74">
        <f t="shared" ref="G8:G9" si="0">SUM(C8:F8)</f>
        <v>125</v>
      </c>
      <c r="H8" s="73">
        <v>125</v>
      </c>
    </row>
    <row r="9" spans="1:8" x14ac:dyDescent="0.2">
      <c r="B9" s="75" t="s">
        <v>239</v>
      </c>
      <c r="C9" s="73">
        <v>0</v>
      </c>
      <c r="D9" s="73">
        <v>0</v>
      </c>
      <c r="E9" s="73">
        <v>70</v>
      </c>
      <c r="F9" s="73">
        <v>30</v>
      </c>
      <c r="G9" s="74">
        <f t="shared" si="0"/>
        <v>100</v>
      </c>
      <c r="H9" s="73">
        <v>100</v>
      </c>
    </row>
    <row r="10" spans="1:8" x14ac:dyDescent="0.2">
      <c r="B10" s="75" t="s">
        <v>9</v>
      </c>
      <c r="C10" s="73">
        <f>SUM(C7:C9)</f>
        <v>80</v>
      </c>
      <c r="D10" s="73">
        <f t="shared" ref="D10:F10" si="1">SUM(D7:D9)</f>
        <v>65</v>
      </c>
      <c r="E10" s="73">
        <f t="shared" si="1"/>
        <v>70</v>
      </c>
      <c r="F10" s="73">
        <f t="shared" si="1"/>
        <v>85</v>
      </c>
      <c r="G10" s="74">
        <f>SUM(G7:G9)</f>
        <v>300</v>
      </c>
      <c r="H10" s="74">
        <f>SUM(H7:H9)</f>
        <v>300</v>
      </c>
    </row>
    <row r="11" spans="1:8" x14ac:dyDescent="0.2">
      <c r="B11" s="75" t="s">
        <v>235</v>
      </c>
      <c r="C11" s="73">
        <v>80</v>
      </c>
      <c r="D11" s="73">
        <v>65</v>
      </c>
      <c r="E11" s="73">
        <v>70</v>
      </c>
      <c r="F11" s="73">
        <v>85</v>
      </c>
    </row>
    <row r="12" spans="1:8" x14ac:dyDescent="0.2">
      <c r="B12" s="42"/>
      <c r="C12" s="73"/>
      <c r="D12" s="73"/>
      <c r="E12" s="73"/>
      <c r="G12" s="74"/>
    </row>
    <row r="13" spans="1:8" x14ac:dyDescent="0.2">
      <c r="B13" s="42"/>
    </row>
    <row r="14" spans="1:8" x14ac:dyDescent="0.2">
      <c r="B14" s="42"/>
      <c r="C14" s="44" t="s">
        <v>240</v>
      </c>
      <c r="D14" s="45"/>
      <c r="E14" s="45"/>
      <c r="F14" s="46"/>
      <c r="G14" s="43" t="s">
        <v>9</v>
      </c>
    </row>
    <row r="15" spans="1:8" x14ac:dyDescent="0.2">
      <c r="B15" s="75" t="s">
        <v>62</v>
      </c>
      <c r="C15" s="73">
        <v>464</v>
      </c>
      <c r="D15" s="73">
        <v>513</v>
      </c>
      <c r="E15" s="73">
        <v>654</v>
      </c>
      <c r="F15" s="73">
        <v>867</v>
      </c>
      <c r="G15" s="73">
        <f>SUMPRODUCT(C7:F7,C15:F15)</f>
        <v>57945</v>
      </c>
    </row>
    <row r="16" spans="1:8" x14ac:dyDescent="0.2">
      <c r="B16" s="75" t="s">
        <v>63</v>
      </c>
      <c r="C16" s="73">
        <v>352</v>
      </c>
      <c r="D16" s="73">
        <v>416</v>
      </c>
      <c r="E16" s="73">
        <v>690</v>
      </c>
      <c r="F16" s="73">
        <v>791</v>
      </c>
      <c r="G16" s="73">
        <f>SUMPRODUCT(C8:F8,C16:F16)</f>
        <v>46880</v>
      </c>
    </row>
    <row r="17" spans="2:7" x14ac:dyDescent="0.2">
      <c r="B17" s="75" t="s">
        <v>64</v>
      </c>
      <c r="C17" s="73">
        <v>995</v>
      </c>
      <c r="D17" s="73">
        <v>682</v>
      </c>
      <c r="E17" s="73">
        <v>388</v>
      </c>
      <c r="F17" s="73">
        <v>685</v>
      </c>
      <c r="G17" s="73">
        <f>SUMPRODUCT(C9:F9,C17:F17)</f>
        <v>47710</v>
      </c>
    </row>
    <row r="18" spans="2:7" x14ac:dyDescent="0.2">
      <c r="B18" s="75" t="s">
        <v>9</v>
      </c>
      <c r="C18" s="73">
        <f>SUMPRODUCT(C7:C9,C15:C17)</f>
        <v>28160</v>
      </c>
      <c r="D18" s="73">
        <f t="shared" ref="D18:F18" si="2">SUMPRODUCT(D7:D9,D15:D17)</f>
        <v>28980</v>
      </c>
      <c r="E18" s="73">
        <f t="shared" si="2"/>
        <v>27160</v>
      </c>
      <c r="F18" s="73">
        <f t="shared" si="2"/>
        <v>68235</v>
      </c>
      <c r="G18" s="82">
        <f>SUM(G15:G17)</f>
        <v>152535</v>
      </c>
    </row>
  </sheetData>
  <mergeCells count="1">
    <mergeCell ref="C14:F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Production 1</vt:lpstr>
      <vt:lpstr>Production 2</vt:lpstr>
      <vt:lpstr>Diet1</vt:lpstr>
      <vt:lpstr>Production3</vt:lpstr>
      <vt:lpstr>Production4</vt:lpstr>
      <vt:lpstr>Production5</vt:lpstr>
      <vt:lpstr>Transportaton1</vt:lpstr>
      <vt:lpstr>Charging1</vt:lpstr>
      <vt:lpstr>Transportaion2</vt:lpstr>
      <vt:lpstr>Production Planning</vt:lpstr>
      <vt:lpstr>SIMPLEX1</vt:lpstr>
      <vt:lpstr>SIMPLEX2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2023-09-12T14:04:53Z</dcterms:modified>
</cp:coreProperties>
</file>