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000001_{C033DEAB-57B8-374D-B627-D49607A8EF69}" xr6:coauthVersionLast="47" xr6:coauthVersionMax="47" xr10:uidLastSave="{00000000-0000-0000-0000-000000000000}"/>
  <bookViews>
    <workbookView xWindow="-120" yWindow="-120" windowWidth="20730" windowHeight="11160" firstSheet="8" activeTab="14" xr2:uid="{00000000-000D-0000-FFFF-FFFF00000000}"/>
  </bookViews>
  <sheets>
    <sheet name="Shortest Path1" sheetId="1" r:id="rId1"/>
    <sheet name="Max Flow1" sheetId="2" r:id="rId2"/>
    <sheet name="Min Cost1" sheetId="3" r:id="rId3"/>
    <sheet name="PM5" sheetId="16" r:id="rId4"/>
    <sheet name="PM4" sheetId="15" r:id="rId5"/>
    <sheet name="PM3" sheetId="14" r:id="rId6"/>
    <sheet name="PM2" sheetId="13" r:id="rId7"/>
    <sheet name="PM1" sheetId="5" r:id="rId8"/>
    <sheet name="Shortest Path2" sheetId="6" r:id="rId9"/>
    <sheet name="Max Flow2" sheetId="7" r:id="rId10"/>
    <sheet name="Max Flow3" sheetId="8" r:id="rId11"/>
    <sheet name="Min Cost2" sheetId="9" r:id="rId12"/>
    <sheet name="Min Cost3" sheetId="10" r:id="rId13"/>
    <sheet name="Min Cost4" sheetId="11" r:id="rId14"/>
    <sheet name="Case Study" sheetId="17" r:id="rId15"/>
  </sheets>
  <definedNames>
    <definedName name="solver_adj" localSheetId="14" hidden="1">'Case Study'!$D$6:$D$30</definedName>
    <definedName name="solver_adj" localSheetId="1" hidden="1">'Max Flow1'!$D$6:$D$17</definedName>
    <definedName name="solver_adj" localSheetId="9" hidden="1">'Max Flow2'!$D$6:$D$22</definedName>
    <definedName name="solver_adj" localSheetId="10" hidden="1">'Max Flow3'!$D$6:$D$37</definedName>
    <definedName name="solver_adj" localSheetId="2" hidden="1">'Min Cost1'!$D$6:$D$12</definedName>
    <definedName name="solver_adj" localSheetId="11" hidden="1">'Min Cost2'!$D$6:$D$15</definedName>
    <definedName name="solver_adj" localSheetId="12" hidden="1">'Min Cost3'!$D$6:$D$15</definedName>
    <definedName name="solver_adj" localSheetId="13" hidden="1">'Min Cost4'!$D$6:$D$12</definedName>
    <definedName name="solver_adj" localSheetId="7" hidden="1">'PM1'!$J$7:$J$20,'PM1'!$K$7:$K$20,'PM1'!$J$23</definedName>
    <definedName name="solver_adj" localSheetId="6" hidden="1">'PM2'!$J$7:$J$10,'PM2'!$K$7:$K$10,'PM2'!$J$15</definedName>
    <definedName name="solver_adj" localSheetId="5" hidden="1">'PM3'!$J$7:$J$11,'PM3'!$K$7:$K$11,'PM3'!$J$15</definedName>
    <definedName name="solver_adj" localSheetId="4" hidden="1">'PM4'!$J$7:$J$14,'PM4'!$K$7:$K$14,'PM4'!$J$18</definedName>
    <definedName name="solver_adj" localSheetId="3" hidden="1">'PM5'!$J$7:$J$16,'PM5'!$K$7:$K$16,'PM5'!$J$20</definedName>
    <definedName name="solver_adj" localSheetId="0" hidden="1">'Shortest Path1'!$D$6:$D$19</definedName>
    <definedName name="solver_adj" localSheetId="8" hidden="1">'Shortest Path2'!$D$5:$D$16</definedName>
    <definedName name="solver_cvg" localSheetId="14" hidden="1">0.0001</definedName>
    <definedName name="solver_cvg" localSheetId="1" hidden="1">0.0001</definedName>
    <definedName name="solver_cvg" localSheetId="9" hidden="1">0.0001</definedName>
    <definedName name="solver_cvg" localSheetId="10" hidden="1">0.0001</definedName>
    <definedName name="solver_cvg" localSheetId="2" hidden="1">0.0001</definedName>
    <definedName name="solver_cvg" localSheetId="11" hidden="1">0.0001</definedName>
    <definedName name="solver_cvg" localSheetId="12" hidden="1">0.0001</definedName>
    <definedName name="solver_cvg" localSheetId="13" hidden="1">0.0001</definedName>
    <definedName name="solver_cvg" localSheetId="7" hidden="1">0.0001</definedName>
    <definedName name="solver_cvg" localSheetId="6" hidden="1">0.0001</definedName>
    <definedName name="solver_cvg" localSheetId="5" hidden="1">0.0001</definedName>
    <definedName name="solver_cvg" localSheetId="4" hidden="1">0.0001</definedName>
    <definedName name="solver_cvg" localSheetId="3" hidden="1">0.0001</definedName>
    <definedName name="solver_cvg" localSheetId="0" hidden="1">0.0001</definedName>
    <definedName name="solver_cvg" localSheetId="8" hidden="1">0.0001</definedName>
    <definedName name="solver_drv" localSheetId="14" hidden="1">1</definedName>
    <definedName name="solver_drv" localSheetId="1" hidden="1">1</definedName>
    <definedName name="solver_drv" localSheetId="9" hidden="1">1</definedName>
    <definedName name="solver_drv" localSheetId="10" hidden="1">1</definedName>
    <definedName name="solver_drv" localSheetId="2" hidden="1">1</definedName>
    <definedName name="solver_drv" localSheetId="11" hidden="1">1</definedName>
    <definedName name="solver_drv" localSheetId="12" hidden="1">1</definedName>
    <definedName name="solver_drv" localSheetId="13" hidden="1">1</definedName>
    <definedName name="solver_drv" localSheetId="7" hidden="1">2</definedName>
    <definedName name="solver_drv" localSheetId="6" hidden="1">1</definedName>
    <definedName name="solver_drv" localSheetId="5" hidden="1">1</definedName>
    <definedName name="solver_drv" localSheetId="4" hidden="1">1</definedName>
    <definedName name="solver_drv" localSheetId="3" hidden="1">1</definedName>
    <definedName name="solver_drv" localSheetId="0" hidden="1">1</definedName>
    <definedName name="solver_drv" localSheetId="8" hidden="1">1</definedName>
    <definedName name="solver_eng" localSheetId="14" hidden="1">2</definedName>
    <definedName name="solver_eng" localSheetId="1" hidden="1">2</definedName>
    <definedName name="solver_eng" localSheetId="9" hidden="1">2</definedName>
    <definedName name="solver_eng" localSheetId="10" hidden="1">2</definedName>
    <definedName name="solver_eng" localSheetId="2" hidden="1">2</definedName>
    <definedName name="solver_eng" localSheetId="11" hidden="1">2</definedName>
    <definedName name="solver_eng" localSheetId="12" hidden="1">2</definedName>
    <definedName name="solver_eng" localSheetId="13" hidden="1">2</definedName>
    <definedName name="solver_eng" localSheetId="7" hidden="1">2</definedName>
    <definedName name="solver_eng" localSheetId="6" hidden="1">2</definedName>
    <definedName name="solver_eng" localSheetId="5" hidden="1">2</definedName>
    <definedName name="solver_eng" localSheetId="4" hidden="1">2</definedName>
    <definedName name="solver_eng" localSheetId="3" hidden="1">2</definedName>
    <definedName name="solver_eng" localSheetId="0" hidden="1">2</definedName>
    <definedName name="solver_eng" localSheetId="8" hidden="1">2</definedName>
    <definedName name="solver_est" localSheetId="14" hidden="1">1</definedName>
    <definedName name="solver_est" localSheetId="1" hidden="1">1</definedName>
    <definedName name="solver_est" localSheetId="9" hidden="1">1</definedName>
    <definedName name="solver_est" localSheetId="10" hidden="1">1</definedName>
    <definedName name="solver_est" localSheetId="2" hidden="1">1</definedName>
    <definedName name="solver_est" localSheetId="11" hidden="1">1</definedName>
    <definedName name="solver_est" localSheetId="12" hidden="1">1</definedName>
    <definedName name="solver_est" localSheetId="13" hidden="1">1</definedName>
    <definedName name="solver_est" localSheetId="7" hidden="1">1</definedName>
    <definedName name="solver_est" localSheetId="6" hidden="1">1</definedName>
    <definedName name="solver_est" localSheetId="5" hidden="1">1</definedName>
    <definedName name="solver_est" localSheetId="4" hidden="1">1</definedName>
    <definedName name="solver_est" localSheetId="3" hidden="1">1</definedName>
    <definedName name="solver_est" localSheetId="0" hidden="1">1</definedName>
    <definedName name="solver_est" localSheetId="8" hidden="1">1</definedName>
    <definedName name="solver_itr" localSheetId="14" hidden="1">2147483647</definedName>
    <definedName name="solver_itr" localSheetId="1" hidden="1">2147483647</definedName>
    <definedName name="solver_itr" localSheetId="9" hidden="1">2147483647</definedName>
    <definedName name="solver_itr" localSheetId="10" hidden="1">2147483647</definedName>
    <definedName name="solver_itr" localSheetId="2" hidden="1">2147483647</definedName>
    <definedName name="solver_itr" localSheetId="11" hidden="1">2147483647</definedName>
    <definedName name="solver_itr" localSheetId="12" hidden="1">2147483647</definedName>
    <definedName name="solver_itr" localSheetId="13" hidden="1">2147483647</definedName>
    <definedName name="solver_itr" localSheetId="7" hidden="1">2147483647</definedName>
    <definedName name="solver_itr" localSheetId="6" hidden="1">2147483647</definedName>
    <definedName name="solver_itr" localSheetId="5" hidden="1">2147483647</definedName>
    <definedName name="solver_itr" localSheetId="4" hidden="1">2147483647</definedName>
    <definedName name="solver_itr" localSheetId="3" hidden="1">2147483647</definedName>
    <definedName name="solver_itr" localSheetId="0" hidden="1">2147483647</definedName>
    <definedName name="solver_itr" localSheetId="8" hidden="1">2147483647</definedName>
    <definedName name="solver_lhs1" localSheetId="14" hidden="1">'Case Study'!$D$6:$D$26</definedName>
    <definedName name="solver_lhs1" localSheetId="1" hidden="1">'Max Flow1'!$D$6:$D$17</definedName>
    <definedName name="solver_lhs1" localSheetId="9" hidden="1">'Max Flow2'!$D$6:$D$22</definedName>
    <definedName name="solver_lhs1" localSheetId="10" hidden="1">'Max Flow3'!$D$6:$D$37</definedName>
    <definedName name="solver_lhs1" localSheetId="2" hidden="1">'Min Cost1'!$D$10</definedName>
    <definedName name="solver_lhs1" localSheetId="11" hidden="1">'Min Cost2'!$D$6:$D$15</definedName>
    <definedName name="solver_lhs1" localSheetId="12" hidden="1">'Min Cost3'!$L$6:$L$8</definedName>
    <definedName name="solver_lhs1" localSheetId="13" hidden="1">'Min Cost4'!$D$10</definedName>
    <definedName name="solver_lhs1" localSheetId="7" hidden="1">'PM1'!$J$10</definedName>
    <definedName name="solver_lhs1" localSheetId="6" hidden="1">'PM2'!$J$15</definedName>
    <definedName name="solver_lhs1" localSheetId="5" hidden="1">'PM3'!$J$10</definedName>
    <definedName name="solver_lhs1" localSheetId="4" hidden="1">'PM4'!$J$10</definedName>
    <definedName name="solver_lhs1" localSheetId="3" hidden="1">'PM5'!$J$10</definedName>
    <definedName name="solver_lhs1" localSheetId="0" hidden="1">'Shortest Path1'!$I$6:$I$12</definedName>
    <definedName name="solver_lhs1" localSheetId="8" hidden="1">'Shortest Path2'!$I$5:$I$11</definedName>
    <definedName name="solver_lhs10" localSheetId="7" hidden="1">'PM1'!$J$17</definedName>
    <definedName name="solver_lhs10" localSheetId="6" hidden="1">'PM2'!#REF!</definedName>
    <definedName name="solver_lhs10" localSheetId="5" hidden="1">'PM3'!#REF!</definedName>
    <definedName name="solver_lhs10" localSheetId="4" hidden="1">'PM4'!$J$18</definedName>
    <definedName name="solver_lhs10" localSheetId="3" hidden="1">'PM5'!$J$16</definedName>
    <definedName name="solver_lhs11" localSheetId="7" hidden="1">'PM1'!$J$18</definedName>
    <definedName name="solver_lhs11" localSheetId="6" hidden="1">'PM2'!$J$19</definedName>
    <definedName name="solver_lhs11" localSheetId="5" hidden="1">'PM3'!$J$19</definedName>
    <definedName name="solver_lhs11" localSheetId="4" hidden="1">'PM4'!$J$9</definedName>
    <definedName name="solver_lhs11" localSheetId="3" hidden="1">'PM5'!$J$20</definedName>
    <definedName name="solver_lhs12" localSheetId="7" hidden="1">'PM1'!$J$19</definedName>
    <definedName name="solver_lhs12" localSheetId="6" hidden="1">'PM2'!$J$20</definedName>
    <definedName name="solver_lhs12" localSheetId="5" hidden="1">'PM3'!$J$20</definedName>
    <definedName name="solver_lhs12" localSheetId="4" hidden="1">'PM4'!$K$7:$K$14</definedName>
    <definedName name="solver_lhs12" localSheetId="3" hidden="1">'PM5'!$J$20</definedName>
    <definedName name="solver_lhs13" localSheetId="7" hidden="1">'PM1'!$J$20</definedName>
    <definedName name="solver_lhs13" localSheetId="6" hidden="1">'PM2'!$J$20</definedName>
    <definedName name="solver_lhs13" localSheetId="5" hidden="1">'PM3'!$J$20</definedName>
    <definedName name="solver_lhs13" localSheetId="4" hidden="1">'PM4'!#REF!</definedName>
    <definedName name="solver_lhs13" localSheetId="3" hidden="1">'PM5'!$J$20</definedName>
    <definedName name="solver_lhs14" localSheetId="7" hidden="1">'PM1'!$J$20</definedName>
    <definedName name="solver_lhs14" localSheetId="6" hidden="1">'PM2'!$J$15</definedName>
    <definedName name="solver_lhs14" localSheetId="5" hidden="1">'PM3'!$J$15</definedName>
    <definedName name="solver_lhs14" localSheetId="4" hidden="1">'PM4'!$J$18</definedName>
    <definedName name="solver_lhs14" localSheetId="3" hidden="1">'PM5'!$J$20</definedName>
    <definedName name="solver_lhs15" localSheetId="7" hidden="1">'PM1'!$J$23</definedName>
    <definedName name="solver_lhs15" localSheetId="6" hidden="1">'PM2'!$J$15</definedName>
    <definedName name="solver_lhs15" localSheetId="5" hidden="1">'PM3'!$J$15</definedName>
    <definedName name="solver_lhs15" localSheetId="4" hidden="1">'PM4'!$J$18</definedName>
    <definedName name="solver_lhs15" localSheetId="3" hidden="1">'PM5'!$J$9</definedName>
    <definedName name="solver_lhs16" localSheetId="7" hidden="1">'PM1'!$J$23</definedName>
    <definedName name="solver_lhs16" localSheetId="6" hidden="1">'PM2'!$J$15</definedName>
    <definedName name="solver_lhs16" localSheetId="5" hidden="1">'PM3'!$J$15</definedName>
    <definedName name="solver_lhs16" localSheetId="4" hidden="1">'PM4'!$J$18</definedName>
    <definedName name="solver_lhs16" localSheetId="3" hidden="1">'PM5'!$K$7:$K$16</definedName>
    <definedName name="solver_lhs17" localSheetId="7" hidden="1">'PM1'!$J$23</definedName>
    <definedName name="solver_lhs17" localSheetId="6" hidden="1">'PM2'!$J$8:$J$10</definedName>
    <definedName name="solver_lhs17" localSheetId="5" hidden="1">'PM3'!$J$8:$J$10</definedName>
    <definedName name="solver_lhs17" localSheetId="4" hidden="1">'PM4'!$J$8:$J$10</definedName>
    <definedName name="solver_lhs17" localSheetId="3" hidden="1">'PM5'!$J$8:$J$10</definedName>
    <definedName name="solver_lhs18" localSheetId="7" hidden="1">'PM1'!$J$8</definedName>
    <definedName name="solver_lhs18" localSheetId="6" hidden="1">'PM2'!$K$7:$K$20</definedName>
    <definedName name="solver_lhs18" localSheetId="5" hidden="1">'PM3'!$K$7:$K$20</definedName>
    <definedName name="solver_lhs18" localSheetId="4" hidden="1">'PM4'!$K$7:$K$21</definedName>
    <definedName name="solver_lhs18" localSheetId="3" hidden="1">'PM5'!$K$7:$K$23</definedName>
    <definedName name="solver_lhs19" localSheetId="7" hidden="1">'PM1'!$J$9</definedName>
    <definedName name="solver_lhs2" localSheetId="14" hidden="1">'Case Study'!$K$6:$K$13</definedName>
    <definedName name="solver_lhs2" localSheetId="1" hidden="1">'Max Flow1'!$I$7:$I$11</definedName>
    <definedName name="solver_lhs2" localSheetId="9" hidden="1">'Max Flow2'!$I$9:$I$14</definedName>
    <definedName name="solver_lhs2" localSheetId="10" hidden="1">'Max Flow3'!$I$10:$I$13</definedName>
    <definedName name="solver_lhs2" localSheetId="2" hidden="1">'Min Cost1'!$D$6</definedName>
    <definedName name="solver_lhs2" localSheetId="11" hidden="1">'Min Cost2'!$J$6:$J$12</definedName>
    <definedName name="solver_lhs2" localSheetId="12" hidden="1">'Min Cost3'!$L$9:$L$12</definedName>
    <definedName name="solver_lhs2" localSheetId="13" hidden="1">'Min Cost4'!$D$6</definedName>
    <definedName name="solver_lhs2" localSheetId="7" hidden="1">'PM1'!$J$11</definedName>
    <definedName name="solver_lhs2" localSheetId="6" hidden="1">'PM2'!$J$15</definedName>
    <definedName name="solver_lhs2" localSheetId="5" hidden="1">'PM3'!$J$11</definedName>
    <definedName name="solver_lhs2" localSheetId="4" hidden="1">'PM4'!$J$11</definedName>
    <definedName name="solver_lhs2" localSheetId="3" hidden="1">'PM5'!$J$11</definedName>
    <definedName name="solver_lhs20" localSheetId="7" hidden="1">'PM1'!$K$7:$K$20</definedName>
    <definedName name="solver_lhs3" localSheetId="14" hidden="1">'Case Study'!$K$9:$K$12</definedName>
    <definedName name="solver_lhs3" localSheetId="2" hidden="1">'Min Cost1'!$J$6:$J$10</definedName>
    <definedName name="solver_lhs3" localSheetId="13" hidden="1">'Min Cost4'!$J$6:$J$10</definedName>
    <definedName name="solver_lhs3" localSheetId="7" hidden="1">'PM1'!$J$12</definedName>
    <definedName name="solver_lhs3" localSheetId="6" hidden="1">'PM2'!$J$15</definedName>
    <definedName name="solver_lhs3" localSheetId="5" hidden="1">'PM3'!$J$11</definedName>
    <definedName name="solver_lhs3" localSheetId="4" hidden="1">'PM4'!$J$12</definedName>
    <definedName name="solver_lhs3" localSheetId="3" hidden="1">'PM5'!$J$12</definedName>
    <definedName name="solver_lhs4" localSheetId="7" hidden="1">'PM1'!$J$13</definedName>
    <definedName name="solver_lhs4" localSheetId="6" hidden="1">'PM2'!$J$9:$J$10</definedName>
    <definedName name="solver_lhs4" localSheetId="5" hidden="1">'PM3'!$J$15</definedName>
    <definedName name="solver_lhs4" localSheetId="4" hidden="1">'PM4'!$J$13</definedName>
    <definedName name="solver_lhs4" localSheetId="3" hidden="1">'PM5'!$J$13</definedName>
    <definedName name="solver_lhs5" localSheetId="7" hidden="1">'PM1'!$J$14</definedName>
    <definedName name="solver_lhs5" localSheetId="6" hidden="1">'PM2'!$K$7:$K$10</definedName>
    <definedName name="solver_lhs5" localSheetId="5" hidden="1">'PM3'!$J$15</definedName>
    <definedName name="solver_lhs5" localSheetId="4" hidden="1">'PM4'!$J$13</definedName>
    <definedName name="solver_lhs5" localSheetId="3" hidden="1">'PM5'!$J$14</definedName>
    <definedName name="solver_lhs6" localSheetId="7" hidden="1">'PM1'!$J$14</definedName>
    <definedName name="solver_lhs6" localSheetId="6" hidden="1">'PM2'!$K$7:$K$10</definedName>
    <definedName name="solver_lhs6" localSheetId="5" hidden="1">'PM3'!$J$8</definedName>
    <definedName name="solver_lhs6" localSheetId="4" hidden="1">'PM4'!$J$14</definedName>
    <definedName name="solver_lhs6" localSheetId="3" hidden="1">'PM5'!$J$14</definedName>
    <definedName name="solver_lhs7" localSheetId="7" hidden="1">'PM1'!$J$15</definedName>
    <definedName name="solver_lhs7" localSheetId="6" hidden="1">'PM2'!#REF!</definedName>
    <definedName name="solver_lhs7" localSheetId="5" hidden="1">'PM3'!$J$9</definedName>
    <definedName name="solver_lhs7" localSheetId="4" hidden="1">'PM4'!$J$14</definedName>
    <definedName name="solver_lhs7" localSheetId="3" hidden="1">'PM5'!$J$15</definedName>
    <definedName name="solver_lhs8" localSheetId="7" hidden="1">'PM1'!$J$16</definedName>
    <definedName name="solver_lhs8" localSheetId="6" hidden="1">'PM2'!#REF!</definedName>
    <definedName name="solver_lhs8" localSheetId="5" hidden="1">'PM3'!$K$7:$K$11</definedName>
    <definedName name="solver_lhs8" localSheetId="4" hidden="1">'PM4'!$J$18</definedName>
    <definedName name="solver_lhs8" localSheetId="3" hidden="1">'PM5'!$J$15</definedName>
    <definedName name="solver_lhs9" localSheetId="7" hidden="1">'PM1'!$J$16</definedName>
    <definedName name="solver_lhs9" localSheetId="6" hidden="1">'PM2'!#REF!</definedName>
    <definedName name="solver_lhs9" localSheetId="5" hidden="1">'PM3'!#REF!</definedName>
    <definedName name="solver_lhs9" localSheetId="4" hidden="1">'PM4'!$J$18</definedName>
    <definedName name="solver_lhs9" localSheetId="3" hidden="1">'PM5'!$J$16</definedName>
    <definedName name="solver_mip" localSheetId="14" hidden="1">2147483647</definedName>
    <definedName name="solver_mip" localSheetId="1" hidden="1">2147483647</definedName>
    <definedName name="solver_mip" localSheetId="9" hidden="1">2147483647</definedName>
    <definedName name="solver_mip" localSheetId="10" hidden="1">2147483647</definedName>
    <definedName name="solver_mip" localSheetId="2" hidden="1">2147483647</definedName>
    <definedName name="solver_mip" localSheetId="11" hidden="1">2147483647</definedName>
    <definedName name="solver_mip" localSheetId="12" hidden="1">2147483647</definedName>
    <definedName name="solver_mip" localSheetId="13" hidden="1">2147483647</definedName>
    <definedName name="solver_mip" localSheetId="7" hidden="1">2147483647</definedName>
    <definedName name="solver_mip" localSheetId="6" hidden="1">2147483647</definedName>
    <definedName name="solver_mip" localSheetId="5" hidden="1">2147483647</definedName>
    <definedName name="solver_mip" localSheetId="4" hidden="1">2147483647</definedName>
    <definedName name="solver_mip" localSheetId="3" hidden="1">2147483647</definedName>
    <definedName name="solver_mip" localSheetId="0" hidden="1">2147483647</definedName>
    <definedName name="solver_mip" localSheetId="8" hidden="1">2147483647</definedName>
    <definedName name="solver_mni" localSheetId="14" hidden="1">30</definedName>
    <definedName name="solver_mni" localSheetId="1" hidden="1">30</definedName>
    <definedName name="solver_mni" localSheetId="9" hidden="1">30</definedName>
    <definedName name="solver_mni" localSheetId="10" hidden="1">30</definedName>
    <definedName name="solver_mni" localSheetId="2" hidden="1">30</definedName>
    <definedName name="solver_mni" localSheetId="11" hidden="1">30</definedName>
    <definedName name="solver_mni" localSheetId="12" hidden="1">30</definedName>
    <definedName name="solver_mni" localSheetId="13" hidden="1">30</definedName>
    <definedName name="solver_mni" localSheetId="7" hidden="1">30</definedName>
    <definedName name="solver_mni" localSheetId="6" hidden="1">30</definedName>
    <definedName name="solver_mni" localSheetId="5" hidden="1">30</definedName>
    <definedName name="solver_mni" localSheetId="4" hidden="1">30</definedName>
    <definedName name="solver_mni" localSheetId="3" hidden="1">30</definedName>
    <definedName name="solver_mni" localSheetId="0" hidden="1">30</definedName>
    <definedName name="solver_mni" localSheetId="8" hidden="1">30</definedName>
    <definedName name="solver_mrt" localSheetId="14" hidden="1">0.075</definedName>
    <definedName name="solver_mrt" localSheetId="1" hidden="1">0.075</definedName>
    <definedName name="solver_mrt" localSheetId="9" hidden="1">0.075</definedName>
    <definedName name="solver_mrt" localSheetId="10" hidden="1">0.075</definedName>
    <definedName name="solver_mrt" localSheetId="2" hidden="1">0.075</definedName>
    <definedName name="solver_mrt" localSheetId="11" hidden="1">0.075</definedName>
    <definedName name="solver_mrt" localSheetId="12" hidden="1">0.075</definedName>
    <definedName name="solver_mrt" localSheetId="13" hidden="1">0.075</definedName>
    <definedName name="solver_mrt" localSheetId="7" hidden="1">0.075</definedName>
    <definedName name="solver_mrt" localSheetId="6" hidden="1">0.075</definedName>
    <definedName name="solver_mrt" localSheetId="5" hidden="1">0.075</definedName>
    <definedName name="solver_mrt" localSheetId="4" hidden="1">0.075</definedName>
    <definedName name="solver_mrt" localSheetId="3" hidden="1">0.075</definedName>
    <definedName name="solver_mrt" localSheetId="0" hidden="1">0.075</definedName>
    <definedName name="solver_mrt" localSheetId="8" hidden="1">0.075</definedName>
    <definedName name="solver_msl" localSheetId="14" hidden="1">2</definedName>
    <definedName name="solver_msl" localSheetId="1" hidden="1">2</definedName>
    <definedName name="solver_msl" localSheetId="9" hidden="1">2</definedName>
    <definedName name="solver_msl" localSheetId="10" hidden="1">2</definedName>
    <definedName name="solver_msl" localSheetId="2" hidden="1">2</definedName>
    <definedName name="solver_msl" localSheetId="11" hidden="1">2</definedName>
    <definedName name="solver_msl" localSheetId="12" hidden="1">2</definedName>
    <definedName name="solver_msl" localSheetId="13" hidden="1">2</definedName>
    <definedName name="solver_msl" localSheetId="7" hidden="1">2</definedName>
    <definedName name="solver_msl" localSheetId="6" hidden="1">2</definedName>
    <definedName name="solver_msl" localSheetId="5" hidden="1">2</definedName>
    <definedName name="solver_msl" localSheetId="4" hidden="1">2</definedName>
    <definedName name="solver_msl" localSheetId="3" hidden="1">2</definedName>
    <definedName name="solver_msl" localSheetId="0" hidden="1">2</definedName>
    <definedName name="solver_msl" localSheetId="8" hidden="1">2</definedName>
    <definedName name="solver_neg" localSheetId="14" hidden="1">1</definedName>
    <definedName name="solver_neg" localSheetId="1" hidden="1">1</definedName>
    <definedName name="solver_neg" localSheetId="9" hidden="1">1</definedName>
    <definedName name="solver_neg" localSheetId="10" hidden="1">1</definedName>
    <definedName name="solver_neg" localSheetId="2" hidden="1">1</definedName>
    <definedName name="solver_neg" localSheetId="11" hidden="1">1</definedName>
    <definedName name="solver_neg" localSheetId="12" hidden="1">1</definedName>
    <definedName name="solver_neg" localSheetId="13" hidden="1">1</definedName>
    <definedName name="solver_neg" localSheetId="7" hidden="1">1</definedName>
    <definedName name="solver_neg" localSheetId="6" hidden="1">1</definedName>
    <definedName name="solver_neg" localSheetId="5" hidden="1">1</definedName>
    <definedName name="solver_neg" localSheetId="4" hidden="1">1</definedName>
    <definedName name="solver_neg" localSheetId="3" hidden="1">1</definedName>
    <definedName name="solver_neg" localSheetId="0" hidden="1">1</definedName>
    <definedName name="solver_neg" localSheetId="8" hidden="1">1</definedName>
    <definedName name="solver_nod" localSheetId="14" hidden="1">2147483647</definedName>
    <definedName name="solver_nod" localSheetId="1" hidden="1">2147483647</definedName>
    <definedName name="solver_nod" localSheetId="9" hidden="1">2147483647</definedName>
    <definedName name="solver_nod" localSheetId="10" hidden="1">2147483647</definedName>
    <definedName name="solver_nod" localSheetId="2" hidden="1">2147483647</definedName>
    <definedName name="solver_nod" localSheetId="11" hidden="1">2147483647</definedName>
    <definedName name="solver_nod" localSheetId="12" hidden="1">2147483647</definedName>
    <definedName name="solver_nod" localSheetId="13" hidden="1">2147483647</definedName>
    <definedName name="solver_nod" localSheetId="7" hidden="1">2147483647</definedName>
    <definedName name="solver_nod" localSheetId="6" hidden="1">2147483647</definedName>
    <definedName name="solver_nod" localSheetId="5" hidden="1">2147483647</definedName>
    <definedName name="solver_nod" localSheetId="4" hidden="1">2147483647</definedName>
    <definedName name="solver_nod" localSheetId="3" hidden="1">2147483647</definedName>
    <definedName name="solver_nod" localSheetId="0" hidden="1">2147483647</definedName>
    <definedName name="solver_nod" localSheetId="8" hidden="1">2147483647</definedName>
    <definedName name="solver_num" localSheetId="14" hidden="1">2</definedName>
    <definedName name="solver_num" localSheetId="1" hidden="1">2</definedName>
    <definedName name="solver_num" localSheetId="9" hidden="1">2</definedName>
    <definedName name="solver_num" localSheetId="10" hidden="1">2</definedName>
    <definedName name="solver_num" localSheetId="2" hidden="1">3</definedName>
    <definedName name="solver_num" localSheetId="11" hidden="1">2</definedName>
    <definedName name="solver_num" localSheetId="12" hidden="1">2</definedName>
    <definedName name="solver_num" localSheetId="13" hidden="1">3</definedName>
    <definedName name="solver_num" localSheetId="7" hidden="1">20</definedName>
    <definedName name="solver_num" localSheetId="6" hidden="1">5</definedName>
    <definedName name="solver_num" localSheetId="5" hidden="1">8</definedName>
    <definedName name="solver_num" localSheetId="4" hidden="1">12</definedName>
    <definedName name="solver_num" localSheetId="3" hidden="1">16</definedName>
    <definedName name="solver_num" localSheetId="0" hidden="1">1</definedName>
    <definedName name="solver_num" localSheetId="8" hidden="1">1</definedName>
    <definedName name="solver_nwt" localSheetId="14" hidden="1">1</definedName>
    <definedName name="solver_nwt" localSheetId="1" hidden="1">1</definedName>
    <definedName name="solver_nwt" localSheetId="9" hidden="1">1</definedName>
    <definedName name="solver_nwt" localSheetId="10" hidden="1">1</definedName>
    <definedName name="solver_nwt" localSheetId="2" hidden="1">1</definedName>
    <definedName name="solver_nwt" localSheetId="11" hidden="1">1</definedName>
    <definedName name="solver_nwt" localSheetId="12" hidden="1">1</definedName>
    <definedName name="solver_nwt" localSheetId="13" hidden="1">1</definedName>
    <definedName name="solver_nwt" localSheetId="7" hidden="1">1</definedName>
    <definedName name="solver_nwt" localSheetId="6" hidden="1">1</definedName>
    <definedName name="solver_nwt" localSheetId="5" hidden="1">1</definedName>
    <definedName name="solver_nwt" localSheetId="4" hidden="1">1</definedName>
    <definedName name="solver_nwt" localSheetId="3" hidden="1">1</definedName>
    <definedName name="solver_nwt" localSheetId="0" hidden="1">1</definedName>
    <definedName name="solver_nwt" localSheetId="8" hidden="1">1</definedName>
    <definedName name="solver_opt" localSheetId="14" hidden="1">'Case Study'!$D$33</definedName>
    <definedName name="solver_opt" localSheetId="1" hidden="1">'Max Flow1'!$D$19</definedName>
    <definedName name="solver_opt" localSheetId="9" hidden="1">'Max Flow2'!$D$24</definedName>
    <definedName name="solver_opt" localSheetId="10" hidden="1">'Max Flow3'!$I$20</definedName>
    <definedName name="solver_opt" localSheetId="2" hidden="1">'Min Cost1'!$D$14</definedName>
    <definedName name="solver_opt" localSheetId="11" hidden="1">'Min Cost2'!$D$21</definedName>
    <definedName name="solver_opt" localSheetId="12" hidden="1">'Min Cost3'!$D$21</definedName>
    <definedName name="solver_opt" localSheetId="13" hidden="1">'Min Cost4'!$D$14</definedName>
    <definedName name="solver_opt" localSheetId="7" hidden="1">'PM1'!$J$25</definedName>
    <definedName name="solver_opt" localSheetId="6" hidden="1">'PM2'!$J$17</definedName>
    <definedName name="solver_opt" localSheetId="5" hidden="1">'PM3'!$J$17</definedName>
    <definedName name="solver_opt" localSheetId="4" hidden="1">'PM4'!$J$20</definedName>
    <definedName name="solver_opt" localSheetId="3" hidden="1">'PM5'!$J$22</definedName>
    <definedName name="solver_opt" localSheetId="0" hidden="1">'Shortest Path1'!$D$21</definedName>
    <definedName name="solver_opt" localSheetId="8" hidden="1">'Shortest Path2'!$D$18</definedName>
    <definedName name="solver_pre" localSheetId="14" hidden="1">0.000001</definedName>
    <definedName name="solver_pre" localSheetId="1" hidden="1">0.000001</definedName>
    <definedName name="solver_pre" localSheetId="9" hidden="1">0.000001</definedName>
    <definedName name="solver_pre" localSheetId="10" hidden="1">0.000001</definedName>
    <definedName name="solver_pre" localSheetId="2" hidden="1">0.000001</definedName>
    <definedName name="solver_pre" localSheetId="11" hidden="1">0.000001</definedName>
    <definedName name="solver_pre" localSheetId="12" hidden="1">0.000001</definedName>
    <definedName name="solver_pre" localSheetId="13" hidden="1">0.000001</definedName>
    <definedName name="solver_pre" localSheetId="7" hidden="1">0.000001</definedName>
    <definedName name="solver_pre" localSheetId="6" hidden="1">0.000001</definedName>
    <definedName name="solver_pre" localSheetId="5" hidden="1">0.000001</definedName>
    <definedName name="solver_pre" localSheetId="4" hidden="1">0.000001</definedName>
    <definedName name="solver_pre" localSheetId="3" hidden="1">0.000001</definedName>
    <definedName name="solver_pre" localSheetId="0" hidden="1">0.000001</definedName>
    <definedName name="solver_pre" localSheetId="8" hidden="1">0.000001</definedName>
    <definedName name="solver_rbv" localSheetId="14" hidden="1">1</definedName>
    <definedName name="solver_rbv" localSheetId="1" hidden="1">1</definedName>
    <definedName name="solver_rbv" localSheetId="9" hidden="1">1</definedName>
    <definedName name="solver_rbv" localSheetId="10" hidden="1">1</definedName>
    <definedName name="solver_rbv" localSheetId="2" hidden="1">1</definedName>
    <definedName name="solver_rbv" localSheetId="11" hidden="1">1</definedName>
    <definedName name="solver_rbv" localSheetId="12" hidden="1">1</definedName>
    <definedName name="solver_rbv" localSheetId="13" hidden="1">1</definedName>
    <definedName name="solver_rbv" localSheetId="7" hidden="1">2</definedName>
    <definedName name="solver_rbv" localSheetId="6" hidden="1">1</definedName>
    <definedName name="solver_rbv" localSheetId="5" hidden="1">1</definedName>
    <definedName name="solver_rbv" localSheetId="4" hidden="1">1</definedName>
    <definedName name="solver_rbv" localSheetId="3" hidden="1">1</definedName>
    <definedName name="solver_rbv" localSheetId="0" hidden="1">1</definedName>
    <definedName name="solver_rbv" localSheetId="8" hidden="1">1</definedName>
    <definedName name="solver_rel1" localSheetId="14" hidden="1">1</definedName>
    <definedName name="solver_rel1" localSheetId="1" hidden="1">1</definedName>
    <definedName name="solver_rel1" localSheetId="9" hidden="1">1</definedName>
    <definedName name="solver_rel1" localSheetId="10" hidden="1">1</definedName>
    <definedName name="solver_rel1" localSheetId="2" hidden="1">1</definedName>
    <definedName name="solver_rel1" localSheetId="11" hidden="1">1</definedName>
    <definedName name="solver_rel1" localSheetId="12" hidden="1">1</definedName>
    <definedName name="solver_rel1" localSheetId="13" hidden="1">1</definedName>
    <definedName name="solver_rel1" localSheetId="7" hidden="1">3</definedName>
    <definedName name="solver_rel1" localSheetId="6" hidden="1">1</definedName>
    <definedName name="solver_rel1" localSheetId="5" hidden="1">3</definedName>
    <definedName name="solver_rel1" localSheetId="4" hidden="1">3</definedName>
    <definedName name="solver_rel1" localSheetId="3" hidden="1">3</definedName>
    <definedName name="solver_rel1" localSheetId="0" hidden="1">2</definedName>
    <definedName name="solver_rel1" localSheetId="8" hidden="1">2</definedName>
    <definedName name="solver_rel10" localSheetId="7" hidden="1">3</definedName>
    <definedName name="solver_rel10" localSheetId="6" hidden="1">3</definedName>
    <definedName name="solver_rel10" localSheetId="5" hidden="1">3</definedName>
    <definedName name="solver_rel10" localSheetId="4" hidden="1">3</definedName>
    <definedName name="solver_rel10" localSheetId="3" hidden="1">3</definedName>
    <definedName name="solver_rel11" localSheetId="7" hidden="1">3</definedName>
    <definedName name="solver_rel11" localSheetId="6" hidden="1">3</definedName>
    <definedName name="solver_rel11" localSheetId="5" hidden="1">3</definedName>
    <definedName name="solver_rel11" localSheetId="4" hidden="1">3</definedName>
    <definedName name="solver_rel11" localSheetId="3" hidden="1">1</definedName>
    <definedName name="solver_rel12" localSheetId="7" hidden="1">3</definedName>
    <definedName name="solver_rel12" localSheetId="6" hidden="1">3</definedName>
    <definedName name="solver_rel12" localSheetId="5" hidden="1">3</definedName>
    <definedName name="solver_rel12" localSheetId="4" hidden="1">1</definedName>
    <definedName name="solver_rel12" localSheetId="3" hidden="1">3</definedName>
    <definedName name="solver_rel13" localSheetId="7" hidden="1">3</definedName>
    <definedName name="solver_rel13" localSheetId="6" hidden="1">3</definedName>
    <definedName name="solver_rel13" localSheetId="5" hidden="1">3</definedName>
    <definedName name="solver_rel13" localSheetId="4" hidden="1">3</definedName>
    <definedName name="solver_rel13" localSheetId="3" hidden="1">3</definedName>
    <definedName name="solver_rel14" localSheetId="7" hidden="1">3</definedName>
    <definedName name="solver_rel14" localSheetId="6" hidden="1">1</definedName>
    <definedName name="solver_rel14" localSheetId="5" hidden="1">1</definedName>
    <definedName name="solver_rel14" localSheetId="4" hidden="1">1</definedName>
    <definedName name="solver_rel14" localSheetId="3" hidden="1">3</definedName>
    <definedName name="solver_rel15" localSheetId="7" hidden="1">1</definedName>
    <definedName name="solver_rel15" localSheetId="6" hidden="1">3</definedName>
    <definedName name="solver_rel15" localSheetId="5" hidden="1">3</definedName>
    <definedName name="solver_rel15" localSheetId="4" hidden="1">3</definedName>
    <definedName name="solver_rel15" localSheetId="3" hidden="1">3</definedName>
    <definedName name="solver_rel16" localSheetId="7" hidden="1">3</definedName>
    <definedName name="solver_rel16" localSheetId="6" hidden="1">3</definedName>
    <definedName name="solver_rel16" localSheetId="5" hidden="1">3</definedName>
    <definedName name="solver_rel16" localSheetId="4" hidden="1">3</definedName>
    <definedName name="solver_rel16" localSheetId="3" hidden="1">1</definedName>
    <definedName name="solver_rel17" localSheetId="7" hidden="1">3</definedName>
    <definedName name="solver_rel17" localSheetId="6" hidden="1">3</definedName>
    <definedName name="solver_rel17" localSheetId="5" hidden="1">3</definedName>
    <definedName name="solver_rel17" localSheetId="4" hidden="1">3</definedName>
    <definedName name="solver_rel17" localSheetId="3" hidden="1">3</definedName>
    <definedName name="solver_rel18" localSheetId="7" hidden="1">3</definedName>
    <definedName name="solver_rel18" localSheetId="6" hidden="1">1</definedName>
    <definedName name="solver_rel18" localSheetId="5" hidden="1">1</definedName>
    <definedName name="solver_rel18" localSheetId="4" hidden="1">1</definedName>
    <definedName name="solver_rel18" localSheetId="3" hidden="1">1</definedName>
    <definedName name="solver_rel19" localSheetId="7" hidden="1">3</definedName>
    <definedName name="solver_rel2" localSheetId="14" hidden="1">2</definedName>
    <definedName name="solver_rel2" localSheetId="1" hidden="1">2</definedName>
    <definedName name="solver_rel2" localSheetId="9" hidden="1">2</definedName>
    <definedName name="solver_rel2" localSheetId="10" hidden="1">2</definedName>
    <definedName name="solver_rel2" localSheetId="2" hidden="1">1</definedName>
    <definedName name="solver_rel2" localSheetId="11" hidden="1">2</definedName>
    <definedName name="solver_rel2" localSheetId="12" hidden="1">2</definedName>
    <definedName name="solver_rel2" localSheetId="13" hidden="1">1</definedName>
    <definedName name="solver_rel2" localSheetId="7" hidden="1">3</definedName>
    <definedName name="solver_rel2" localSheetId="6" hidden="1">3</definedName>
    <definedName name="solver_rel2" localSheetId="5" hidden="1">3</definedName>
    <definedName name="solver_rel2" localSheetId="4" hidden="1">3</definedName>
    <definedName name="solver_rel2" localSheetId="3" hidden="1">3</definedName>
    <definedName name="solver_rel20" localSheetId="7" hidden="1">1</definedName>
    <definedName name="solver_rel3" localSheetId="14" hidden="1">2</definedName>
    <definedName name="solver_rel3" localSheetId="2" hidden="1">2</definedName>
    <definedName name="solver_rel3" localSheetId="13" hidden="1">2</definedName>
    <definedName name="solver_rel3" localSheetId="7" hidden="1">3</definedName>
    <definedName name="solver_rel3" localSheetId="6" hidden="1">3</definedName>
    <definedName name="solver_rel3" localSheetId="5" hidden="1">3</definedName>
    <definedName name="solver_rel3" localSheetId="4" hidden="1">3</definedName>
    <definedName name="solver_rel3" localSheetId="3" hidden="1">3</definedName>
    <definedName name="solver_rel4" localSheetId="7" hidden="1">3</definedName>
    <definedName name="solver_rel4" localSheetId="6" hidden="1">3</definedName>
    <definedName name="solver_rel4" localSheetId="5" hidden="1">3</definedName>
    <definedName name="solver_rel4" localSheetId="4" hidden="1">3</definedName>
    <definedName name="solver_rel4" localSheetId="3" hidden="1">3</definedName>
    <definedName name="solver_rel5" localSheetId="7" hidden="1">3</definedName>
    <definedName name="solver_rel5" localSheetId="6" hidden="1">1</definedName>
    <definedName name="solver_rel5" localSheetId="5" hidden="1">3</definedName>
    <definedName name="solver_rel5" localSheetId="4" hidden="1">3</definedName>
    <definedName name="solver_rel5" localSheetId="3" hidden="1">3</definedName>
    <definedName name="solver_rel6" localSheetId="7" hidden="1">3</definedName>
    <definedName name="solver_rel6" localSheetId="6" hidden="1">1</definedName>
    <definedName name="solver_rel6" localSheetId="5" hidden="1">3</definedName>
    <definedName name="solver_rel6" localSheetId="4" hidden="1">3</definedName>
    <definedName name="solver_rel6" localSheetId="3" hidden="1">3</definedName>
    <definedName name="solver_rel7" localSheetId="7" hidden="1">3</definedName>
    <definedName name="solver_rel7" localSheetId="6" hidden="1">3</definedName>
    <definedName name="solver_rel7" localSheetId="5" hidden="1">3</definedName>
    <definedName name="solver_rel7" localSheetId="4" hidden="1">3</definedName>
    <definedName name="solver_rel7" localSheetId="3" hidden="1">3</definedName>
    <definedName name="solver_rel8" localSheetId="7" hidden="1">3</definedName>
    <definedName name="solver_rel8" localSheetId="6" hidden="1">3</definedName>
    <definedName name="solver_rel8" localSheetId="5" hidden="1">1</definedName>
    <definedName name="solver_rel8" localSheetId="4" hidden="1">1</definedName>
    <definedName name="solver_rel8" localSheetId="3" hidden="1">3</definedName>
    <definedName name="solver_rel9" localSheetId="7" hidden="1">3</definedName>
    <definedName name="solver_rel9" localSheetId="6" hidden="1">3</definedName>
    <definedName name="solver_rel9" localSheetId="5" hidden="1">3</definedName>
    <definedName name="solver_rel9" localSheetId="4" hidden="1">3</definedName>
    <definedName name="solver_rel9" localSheetId="3" hidden="1">3</definedName>
    <definedName name="solver_rhs1" localSheetId="14" hidden="1">'Case Study'!$F$6:$F$26</definedName>
    <definedName name="solver_rhs1" localSheetId="1" hidden="1">'Max Flow1'!$F$6:$F$17</definedName>
    <definedName name="solver_rhs1" localSheetId="9" hidden="1">'Max Flow2'!$F$6:$F$22</definedName>
    <definedName name="solver_rhs1" localSheetId="10" hidden="1">'Max Flow3'!$F$6:$F$37</definedName>
    <definedName name="solver_rhs1" localSheetId="2" hidden="1">'Min Cost1'!$F$10</definedName>
    <definedName name="solver_rhs1" localSheetId="11" hidden="1">'Min Cost2'!$F$6:$F$15</definedName>
    <definedName name="solver_rhs1" localSheetId="12" hidden="1">'Min Cost3'!$N$6:$N$8</definedName>
    <definedName name="solver_rhs1" localSheetId="13" hidden="1">'Min Cost4'!$F$10</definedName>
    <definedName name="solver_rhs1" localSheetId="7" hidden="1">'PM1'!$L$9</definedName>
    <definedName name="solver_rhs1" localSheetId="6" hidden="1">'PM2'!$L$15</definedName>
    <definedName name="solver_rhs1" localSheetId="5" hidden="1">'PM3'!$L$8</definedName>
    <definedName name="solver_rhs1" localSheetId="4" hidden="1">'PM4'!$L$7</definedName>
    <definedName name="solver_rhs1" localSheetId="3" hidden="1">'PM5'!$L$8</definedName>
    <definedName name="solver_rhs1" localSheetId="0" hidden="1">'Shortest Path1'!$K$6:$K$12</definedName>
    <definedName name="solver_rhs1" localSheetId="8" hidden="1">'Shortest Path2'!$K$5:$K$11</definedName>
    <definedName name="solver_rhs10" localSheetId="7" hidden="1">'PM1'!$L$16</definedName>
    <definedName name="solver_rhs10" localSheetId="6" hidden="1">'PM2'!#REF!</definedName>
    <definedName name="solver_rhs10" localSheetId="5" hidden="1">'PM3'!#REF!</definedName>
    <definedName name="solver_rhs10" localSheetId="4" hidden="1">'PM4'!$L$14</definedName>
    <definedName name="solver_rhs10" localSheetId="3" hidden="1">'PM5'!$L$9</definedName>
    <definedName name="solver_rhs11" localSheetId="7" hidden="1">'PM1'!$L$16</definedName>
    <definedName name="solver_rhs11" localSheetId="6" hidden="1">'PM2'!#REF!</definedName>
    <definedName name="solver_rhs11" localSheetId="5" hidden="1">'PM3'!#REF!</definedName>
    <definedName name="solver_rhs11" localSheetId="4" hidden="1">'PM4'!$L$7</definedName>
    <definedName name="solver_rhs11" localSheetId="3" hidden="1">'PM5'!$L$20</definedName>
    <definedName name="solver_rhs12" localSheetId="7" hidden="1">'PM1'!$L$14</definedName>
    <definedName name="solver_rhs12" localSheetId="6" hidden="1">'PM2'!#REF!</definedName>
    <definedName name="solver_rhs12" localSheetId="5" hidden="1">'PM3'!#REF!</definedName>
    <definedName name="solver_rhs12" localSheetId="4" hidden="1">'PM4'!$G$7:$G$14</definedName>
    <definedName name="solver_rhs12" localSheetId="3" hidden="1">'PM5'!$L$14</definedName>
    <definedName name="solver_rhs13" localSheetId="7" hidden="1">'PM1'!$L$17</definedName>
    <definedName name="solver_rhs13" localSheetId="6" hidden="1">'PM2'!#REF!</definedName>
    <definedName name="solver_rhs13" localSheetId="5" hidden="1">'PM3'!#REF!</definedName>
    <definedName name="solver_rhs13" localSheetId="4" hidden="1">'PM4'!#REF!</definedName>
    <definedName name="solver_rhs13" localSheetId="3" hidden="1">'PM5'!$L$15</definedName>
    <definedName name="solver_rhs14" localSheetId="7" hidden="1">'PM1'!$L$18</definedName>
    <definedName name="solver_rhs14" localSheetId="6" hidden="1">'PM2'!$L$15</definedName>
    <definedName name="solver_rhs14" localSheetId="5" hidden="1">'PM3'!$L$15</definedName>
    <definedName name="solver_rhs14" localSheetId="4" hidden="1">'PM4'!$L$18</definedName>
    <definedName name="solver_rhs14" localSheetId="3" hidden="1">'PM5'!$L$16</definedName>
    <definedName name="solver_rhs15" localSheetId="7" hidden="1">'PM1'!$L$23</definedName>
    <definedName name="solver_rhs15" localSheetId="6" hidden="1">'PM2'!$L$19</definedName>
    <definedName name="solver_rhs15" localSheetId="5" hidden="1">'PM3'!$L$19</definedName>
    <definedName name="solver_rhs15" localSheetId="4" hidden="1">'PM4'!#REF!</definedName>
    <definedName name="solver_rhs15" localSheetId="3" hidden="1">'PM5'!$L$7</definedName>
    <definedName name="solver_rhs16" localSheetId="7" hidden="1">'PM1'!$L$19</definedName>
    <definedName name="solver_rhs16" localSheetId="6" hidden="1">'PM2'!$L$20</definedName>
    <definedName name="solver_rhs16" localSheetId="5" hidden="1">'PM3'!$L$20</definedName>
    <definedName name="solver_rhs16" localSheetId="4" hidden="1">'PM4'!#REF!</definedName>
    <definedName name="solver_rhs16" localSheetId="3" hidden="1">'PM5'!$G$7:$G$16</definedName>
    <definedName name="solver_rhs17" localSheetId="7" hidden="1">'PM1'!$L$20</definedName>
    <definedName name="solver_rhs17" localSheetId="6" hidden="1">'PM2'!$L$7:$L$9</definedName>
    <definedName name="solver_rhs17" localSheetId="5" hidden="1">'PM3'!$L$7:$L$9</definedName>
    <definedName name="solver_rhs17" localSheetId="4" hidden="1">'PM4'!$L$7:$L$9</definedName>
    <definedName name="solver_rhs17" localSheetId="3" hidden="1">'PM5'!$L$7:$L$9</definedName>
    <definedName name="solver_rhs18" localSheetId="7" hidden="1">'PM1'!$L$7</definedName>
    <definedName name="solver_rhs18" localSheetId="6" hidden="1">'PM2'!$G$7:$G$20</definedName>
    <definedName name="solver_rhs18" localSheetId="5" hidden="1">'PM3'!$G$7:$G$20</definedName>
    <definedName name="solver_rhs18" localSheetId="4" hidden="1">'PM4'!$G$7:$G$20</definedName>
    <definedName name="solver_rhs18" localSheetId="3" hidden="1">'PM5'!$G$7:$G$20</definedName>
    <definedName name="solver_rhs19" localSheetId="7" hidden="1">'PM1'!$L$8</definedName>
    <definedName name="solver_rhs2" localSheetId="14" hidden="1">'Case Study'!$M$6:$M$13</definedName>
    <definedName name="solver_rhs2" localSheetId="1" hidden="1">'Max Flow1'!$K$7:$K$11</definedName>
    <definedName name="solver_rhs2" localSheetId="9" hidden="1">'Max Flow2'!$K$9:$K$14</definedName>
    <definedName name="solver_rhs2" localSheetId="10" hidden="1">'Max Flow3'!$K$10:$K$13</definedName>
    <definedName name="solver_rhs2" localSheetId="2" hidden="1">'Min Cost1'!$F$6</definedName>
    <definedName name="solver_rhs2" localSheetId="11" hidden="1">'Min Cost2'!$L$6:$L$12</definedName>
    <definedName name="solver_rhs2" localSheetId="12" hidden="1">'Min Cost3'!$N$9:$N$12</definedName>
    <definedName name="solver_rhs2" localSheetId="13" hidden="1">'Min Cost4'!$F$6</definedName>
    <definedName name="solver_rhs2" localSheetId="7" hidden="1">'PM1'!$L$9</definedName>
    <definedName name="solver_rhs2" localSheetId="6" hidden="1">'PM2'!$L$10</definedName>
    <definedName name="solver_rhs2" localSheetId="5" hidden="1">'PM3'!$L$8</definedName>
    <definedName name="solver_rhs2" localSheetId="4" hidden="1">'PM4'!$L$8</definedName>
    <definedName name="solver_rhs2" localSheetId="3" hidden="1">'PM5'!$L$8</definedName>
    <definedName name="solver_rhs20" localSheetId="7" hidden="1">'PM1'!$G$7:$G$20</definedName>
    <definedName name="solver_rhs3" localSheetId="14" hidden="1">'Case Study'!$M$9:$M$12</definedName>
    <definedName name="solver_rhs3" localSheetId="2" hidden="1">'Min Cost1'!$L$6:$L$10</definedName>
    <definedName name="solver_rhs3" localSheetId="13" hidden="1">'Min Cost4'!$L$6:$L$10</definedName>
    <definedName name="solver_rhs3" localSheetId="7" hidden="1">'PM1'!$L$11</definedName>
    <definedName name="solver_rhs3" localSheetId="6" hidden="1">'PM2'!$L$9</definedName>
    <definedName name="solver_rhs3" localSheetId="5" hidden="1">'PM3'!$L$9</definedName>
    <definedName name="solver_rhs3" localSheetId="4" hidden="1">'PM4'!$L$8</definedName>
    <definedName name="solver_rhs3" localSheetId="3" hidden="1">'PM5'!$L$8</definedName>
    <definedName name="solver_rhs4" localSheetId="7" hidden="1">'PM1'!$L$10</definedName>
    <definedName name="solver_rhs4" localSheetId="6" hidden="1">'PM2'!$L$7:$L$8</definedName>
    <definedName name="solver_rhs4" localSheetId="5" hidden="1">'PM3'!$L$10</definedName>
    <definedName name="solver_rhs4" localSheetId="4" hidden="1">'PM4'!$L$11</definedName>
    <definedName name="solver_rhs4" localSheetId="3" hidden="1">'PM5'!$L$10</definedName>
    <definedName name="solver_rhs5" localSheetId="7" hidden="1">'PM1'!$L$11</definedName>
    <definedName name="solver_rhs5" localSheetId="6" hidden="1">'PM2'!$G$7:$G$10</definedName>
    <definedName name="solver_rhs5" localSheetId="5" hidden="1">'PM3'!$L$11</definedName>
    <definedName name="solver_rhs5" localSheetId="4" hidden="1">'PM4'!$L$9</definedName>
    <definedName name="solver_rhs5" localSheetId="3" hidden="1">'PM5'!$L$11</definedName>
    <definedName name="solver_rhs6" localSheetId="7" hidden="1">'PM1'!$L$13</definedName>
    <definedName name="solver_rhs6" localSheetId="6" hidden="1">'PM2'!$G$7:$G$10</definedName>
    <definedName name="solver_rhs6" localSheetId="5" hidden="1">'PM3'!$L$7</definedName>
    <definedName name="solver_rhs6" localSheetId="4" hidden="1">'PM4'!$L$10</definedName>
    <definedName name="solver_rhs6" localSheetId="3" hidden="1">'PM5'!$L$13</definedName>
    <definedName name="solver_rhs7" localSheetId="7" hidden="1">'PM1'!$L$9</definedName>
    <definedName name="solver_rhs7" localSheetId="6" hidden="1">'PM2'!$L$12</definedName>
    <definedName name="solver_rhs7" localSheetId="5" hidden="1">'PM3'!$L$7</definedName>
    <definedName name="solver_rhs7" localSheetId="4" hidden="1">'PM4'!$L$12</definedName>
    <definedName name="solver_rhs7" localSheetId="3" hidden="1">'PM5'!$L$11</definedName>
    <definedName name="solver_rhs8" localSheetId="7" hidden="1">'PM1'!$L$12</definedName>
    <definedName name="solver_rhs8" localSheetId="6" hidden="1">'PM2'!#REF!</definedName>
    <definedName name="solver_rhs8" localSheetId="5" hidden="1">'PM3'!$G$7:$G$11</definedName>
    <definedName name="solver_rhs8" localSheetId="4" hidden="1">'PM4'!$L$18</definedName>
    <definedName name="solver_rhs8" localSheetId="3" hidden="1">'PM5'!$L$13</definedName>
    <definedName name="solver_rhs9" localSheetId="7" hidden="1">'PM1'!$L$15</definedName>
    <definedName name="solver_rhs9" localSheetId="6" hidden="1">'PM2'!#REF!</definedName>
    <definedName name="solver_rhs9" localSheetId="5" hidden="1">'PM3'!#REF!</definedName>
    <definedName name="solver_rhs9" localSheetId="4" hidden="1">'PM4'!$L$13</definedName>
    <definedName name="solver_rhs9" localSheetId="3" hidden="1">'PM5'!$L$12</definedName>
    <definedName name="solver_rlx" localSheetId="14" hidden="1">2</definedName>
    <definedName name="solver_rlx" localSheetId="1" hidden="1">2</definedName>
    <definedName name="solver_rlx" localSheetId="9" hidden="1">2</definedName>
    <definedName name="solver_rlx" localSheetId="10" hidden="1">2</definedName>
    <definedName name="solver_rlx" localSheetId="2" hidden="1">2</definedName>
    <definedName name="solver_rlx" localSheetId="11" hidden="1">2</definedName>
    <definedName name="solver_rlx" localSheetId="12" hidden="1">2</definedName>
    <definedName name="solver_rlx" localSheetId="13" hidden="1">2</definedName>
    <definedName name="solver_rlx" localSheetId="7" hidden="1">2</definedName>
    <definedName name="solver_rlx" localSheetId="6" hidden="1">2</definedName>
    <definedName name="solver_rlx" localSheetId="5" hidden="1">2</definedName>
    <definedName name="solver_rlx" localSheetId="4" hidden="1">2</definedName>
    <definedName name="solver_rlx" localSheetId="3" hidden="1">2</definedName>
    <definedName name="solver_rlx" localSheetId="0" hidden="1">2</definedName>
    <definedName name="solver_rlx" localSheetId="8" hidden="1">2</definedName>
    <definedName name="solver_rsd" localSheetId="14" hidden="1">0</definedName>
    <definedName name="solver_rsd" localSheetId="1" hidden="1">0</definedName>
    <definedName name="solver_rsd" localSheetId="9" hidden="1">0</definedName>
    <definedName name="solver_rsd" localSheetId="10" hidden="1">0</definedName>
    <definedName name="solver_rsd" localSheetId="2" hidden="1">0</definedName>
    <definedName name="solver_rsd" localSheetId="11" hidden="1">0</definedName>
    <definedName name="solver_rsd" localSheetId="12" hidden="1">0</definedName>
    <definedName name="solver_rsd" localSheetId="13" hidden="1">0</definedName>
    <definedName name="solver_rsd" localSheetId="7" hidden="1">0</definedName>
    <definedName name="solver_rsd" localSheetId="6" hidden="1">0</definedName>
    <definedName name="solver_rsd" localSheetId="5" hidden="1">0</definedName>
    <definedName name="solver_rsd" localSheetId="4" hidden="1">0</definedName>
    <definedName name="solver_rsd" localSheetId="3" hidden="1">0</definedName>
    <definedName name="solver_rsd" localSheetId="0" hidden="1">0</definedName>
    <definedName name="solver_rsd" localSheetId="8" hidden="1">0</definedName>
    <definedName name="solver_scl" localSheetId="14" hidden="1">1</definedName>
    <definedName name="solver_scl" localSheetId="1" hidden="1">1</definedName>
    <definedName name="solver_scl" localSheetId="9" hidden="1">1</definedName>
    <definedName name="solver_scl" localSheetId="10" hidden="1">1</definedName>
    <definedName name="solver_scl" localSheetId="2" hidden="1">1</definedName>
    <definedName name="solver_scl" localSheetId="11" hidden="1">1</definedName>
    <definedName name="solver_scl" localSheetId="12" hidden="1">1</definedName>
    <definedName name="solver_scl" localSheetId="13" hidden="1">1</definedName>
    <definedName name="solver_scl" localSheetId="7" hidden="1">2</definedName>
    <definedName name="solver_scl" localSheetId="6" hidden="1">1</definedName>
    <definedName name="solver_scl" localSheetId="5" hidden="1">1</definedName>
    <definedName name="solver_scl" localSheetId="4" hidden="1">1</definedName>
    <definedName name="solver_scl" localSheetId="3" hidden="1">1</definedName>
    <definedName name="solver_scl" localSheetId="0" hidden="1">1</definedName>
    <definedName name="solver_scl" localSheetId="8" hidden="1">1</definedName>
    <definedName name="solver_sho" localSheetId="14" hidden="1">2</definedName>
    <definedName name="solver_sho" localSheetId="1" hidden="1">2</definedName>
    <definedName name="solver_sho" localSheetId="9" hidden="1">2</definedName>
    <definedName name="solver_sho" localSheetId="10" hidden="1">2</definedName>
    <definedName name="solver_sho" localSheetId="2" hidden="1">2</definedName>
    <definedName name="solver_sho" localSheetId="11" hidden="1">2</definedName>
    <definedName name="solver_sho" localSheetId="12" hidden="1">2</definedName>
    <definedName name="solver_sho" localSheetId="13" hidden="1">2</definedName>
    <definedName name="solver_sho" localSheetId="7" hidden="1">2</definedName>
    <definedName name="solver_sho" localSheetId="6" hidden="1">2</definedName>
    <definedName name="solver_sho" localSheetId="5" hidden="1">2</definedName>
    <definedName name="solver_sho" localSheetId="4" hidden="1">2</definedName>
    <definedName name="solver_sho" localSheetId="3" hidden="1">2</definedName>
    <definedName name="solver_sho" localSheetId="0" hidden="1">2</definedName>
    <definedName name="solver_sho" localSheetId="8" hidden="1">2</definedName>
    <definedName name="solver_ssz" localSheetId="14" hidden="1">100</definedName>
    <definedName name="solver_ssz" localSheetId="1" hidden="1">100</definedName>
    <definedName name="solver_ssz" localSheetId="9" hidden="1">100</definedName>
    <definedName name="solver_ssz" localSheetId="10" hidden="1">100</definedName>
    <definedName name="solver_ssz" localSheetId="2" hidden="1">100</definedName>
    <definedName name="solver_ssz" localSheetId="11" hidden="1">100</definedName>
    <definedName name="solver_ssz" localSheetId="12" hidden="1">100</definedName>
    <definedName name="solver_ssz" localSheetId="13" hidden="1">100</definedName>
    <definedName name="solver_ssz" localSheetId="7" hidden="1">100</definedName>
    <definedName name="solver_ssz" localSheetId="6" hidden="1">100</definedName>
    <definedName name="solver_ssz" localSheetId="5" hidden="1">100</definedName>
    <definedName name="solver_ssz" localSheetId="4" hidden="1">100</definedName>
    <definedName name="solver_ssz" localSheetId="3" hidden="1">100</definedName>
    <definedName name="solver_ssz" localSheetId="0" hidden="1">100</definedName>
    <definedName name="solver_ssz" localSheetId="8" hidden="1">100</definedName>
    <definedName name="solver_tim" localSheetId="14" hidden="1">2147483647</definedName>
    <definedName name="solver_tim" localSheetId="1" hidden="1">2147483647</definedName>
    <definedName name="solver_tim" localSheetId="9" hidden="1">2147483647</definedName>
    <definedName name="solver_tim" localSheetId="10" hidden="1">2147483647</definedName>
    <definedName name="solver_tim" localSheetId="2" hidden="1">2147483647</definedName>
    <definedName name="solver_tim" localSheetId="11" hidden="1">2147483647</definedName>
    <definedName name="solver_tim" localSheetId="12" hidden="1">2147483647</definedName>
    <definedName name="solver_tim" localSheetId="13" hidden="1">2147483647</definedName>
    <definedName name="solver_tim" localSheetId="7" hidden="1">2147483647</definedName>
    <definedName name="solver_tim" localSheetId="6" hidden="1">2147483647</definedName>
    <definedName name="solver_tim" localSheetId="5" hidden="1">2147483647</definedName>
    <definedName name="solver_tim" localSheetId="4" hidden="1">2147483647</definedName>
    <definedName name="solver_tim" localSheetId="3" hidden="1">2147483647</definedName>
    <definedName name="solver_tim" localSheetId="0" hidden="1">2147483647</definedName>
    <definedName name="solver_tim" localSheetId="8" hidden="1">2147483647</definedName>
    <definedName name="solver_tol" localSheetId="14" hidden="1">0.01</definedName>
    <definedName name="solver_tol" localSheetId="1" hidden="1">0.01</definedName>
    <definedName name="solver_tol" localSheetId="9" hidden="1">0.01</definedName>
    <definedName name="solver_tol" localSheetId="10" hidden="1">0.01</definedName>
    <definedName name="solver_tol" localSheetId="2" hidden="1">0.01</definedName>
    <definedName name="solver_tol" localSheetId="11" hidden="1">0.01</definedName>
    <definedName name="solver_tol" localSheetId="12" hidden="1">0.01</definedName>
    <definedName name="solver_tol" localSheetId="13" hidden="1">0.01</definedName>
    <definedName name="solver_tol" localSheetId="7" hidden="1">0.01</definedName>
    <definedName name="solver_tol" localSheetId="6" hidden="1">0.01</definedName>
    <definedName name="solver_tol" localSheetId="5" hidden="1">0.01</definedName>
    <definedName name="solver_tol" localSheetId="4" hidden="1">0.01</definedName>
    <definedName name="solver_tol" localSheetId="3" hidden="1">0.01</definedName>
    <definedName name="solver_tol" localSheetId="0" hidden="1">0.01</definedName>
    <definedName name="solver_tol" localSheetId="8" hidden="1">0.01</definedName>
    <definedName name="solver_typ" localSheetId="14" hidden="1">2</definedName>
    <definedName name="solver_typ" localSheetId="1" hidden="1">1</definedName>
    <definedName name="solver_typ" localSheetId="9" hidden="1">1</definedName>
    <definedName name="solver_typ" localSheetId="10" hidden="1">1</definedName>
    <definedName name="solver_typ" localSheetId="2" hidden="1">2</definedName>
    <definedName name="solver_typ" localSheetId="11" hidden="1">2</definedName>
    <definedName name="solver_typ" localSheetId="12" hidden="1">2</definedName>
    <definedName name="solver_typ" localSheetId="13" hidden="1">2</definedName>
    <definedName name="solver_typ" localSheetId="7" hidden="1">2</definedName>
    <definedName name="solver_typ" localSheetId="6" hidden="1">2</definedName>
    <definedName name="solver_typ" localSheetId="5" hidden="1">2</definedName>
    <definedName name="solver_typ" localSheetId="4" hidden="1">2</definedName>
    <definedName name="solver_typ" localSheetId="3" hidden="1">2</definedName>
    <definedName name="solver_typ" localSheetId="0" hidden="1">2</definedName>
    <definedName name="solver_typ" localSheetId="8" hidden="1">2</definedName>
    <definedName name="solver_val" localSheetId="14" hidden="1">0</definedName>
    <definedName name="solver_val" localSheetId="1" hidden="1">0</definedName>
    <definedName name="solver_val" localSheetId="9" hidden="1">0</definedName>
    <definedName name="solver_val" localSheetId="10" hidden="1">0</definedName>
    <definedName name="solver_val" localSheetId="2" hidden="1">0</definedName>
    <definedName name="solver_val" localSheetId="11" hidden="1">0</definedName>
    <definedName name="solver_val" localSheetId="12" hidden="1">0</definedName>
    <definedName name="solver_val" localSheetId="13" hidden="1">0</definedName>
    <definedName name="solver_val" localSheetId="7" hidden="1">0</definedName>
    <definedName name="solver_val" localSheetId="6" hidden="1">0</definedName>
    <definedName name="solver_val" localSheetId="5" hidden="1">0</definedName>
    <definedName name="solver_val" localSheetId="4" hidden="1">0</definedName>
    <definedName name="solver_val" localSheetId="3" hidden="1">0</definedName>
    <definedName name="solver_val" localSheetId="0" hidden="1">0</definedName>
    <definedName name="solver_val" localSheetId="8" hidden="1">0</definedName>
    <definedName name="solver_ver" localSheetId="14" hidden="1">3</definedName>
    <definedName name="solver_ver" localSheetId="1" hidden="1">3</definedName>
    <definedName name="solver_ver" localSheetId="9" hidden="1">3</definedName>
    <definedName name="solver_ver" localSheetId="10" hidden="1">3</definedName>
    <definedName name="solver_ver" localSheetId="2" hidden="1">3</definedName>
    <definedName name="solver_ver" localSheetId="11" hidden="1">3</definedName>
    <definedName name="solver_ver" localSheetId="12" hidden="1">3</definedName>
    <definedName name="solver_ver" localSheetId="13" hidden="1">3</definedName>
    <definedName name="solver_ver" localSheetId="7" hidden="1">3</definedName>
    <definedName name="solver_ver" localSheetId="6" hidden="1">3</definedName>
    <definedName name="solver_ver" localSheetId="5" hidden="1">3</definedName>
    <definedName name="solver_ver" localSheetId="4" hidden="1">3</definedName>
    <definedName name="solver_ver" localSheetId="3" hidden="1">3</definedName>
    <definedName name="solver_ver" localSheetId="0" hidden="1">3</definedName>
    <definedName name="solver_ver" localSheetId="8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7" l="1"/>
  <c r="H30" i="17"/>
  <c r="H29" i="17"/>
  <c r="H28" i="17"/>
  <c r="H27" i="17"/>
  <c r="N6" i="17"/>
  <c r="M6" i="17"/>
  <c r="M7" i="17"/>
  <c r="M8" i="17"/>
  <c r="M13" i="17"/>
  <c r="L8" i="14"/>
  <c r="L9" i="14"/>
  <c r="L10" i="14"/>
  <c r="L11" i="14"/>
  <c r="L7" i="14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7" i="5"/>
  <c r="J25" i="5"/>
  <c r="L8" i="13"/>
  <c r="L10" i="13"/>
  <c r="L7" i="13"/>
  <c r="L9" i="13"/>
  <c r="G7" i="13"/>
  <c r="G8" i="14"/>
  <c r="G9" i="14"/>
  <c r="G10" i="14"/>
  <c r="G11" i="14"/>
  <c r="G7" i="14"/>
  <c r="H7" i="13"/>
  <c r="D14" i="11"/>
  <c r="L10" i="10"/>
  <c r="L7" i="10"/>
  <c r="L8" i="10"/>
  <c r="L9" i="10"/>
  <c r="L11" i="10"/>
  <c r="L12" i="10"/>
  <c r="L6" i="10"/>
  <c r="D21" i="10"/>
  <c r="D21" i="9"/>
  <c r="K13" i="17"/>
  <c r="K7" i="17"/>
  <c r="K8" i="17"/>
  <c r="K9" i="17"/>
  <c r="K10" i="17"/>
  <c r="K11" i="17"/>
  <c r="K12" i="17"/>
  <c r="K6" i="17"/>
  <c r="H21" i="17"/>
  <c r="H20" i="17"/>
  <c r="H13" i="17"/>
  <c r="G16" i="16"/>
  <c r="H16" i="16"/>
  <c r="L8" i="16"/>
  <c r="L12" i="16"/>
  <c r="L7" i="16"/>
  <c r="L10" i="16"/>
  <c r="L14" i="16"/>
  <c r="L16" i="16"/>
  <c r="G15" i="16"/>
  <c r="H15" i="16"/>
  <c r="L11" i="16"/>
  <c r="L9" i="16"/>
  <c r="L13" i="16"/>
  <c r="L15" i="16"/>
  <c r="G14" i="16"/>
  <c r="H14" i="16"/>
  <c r="G13" i="16"/>
  <c r="H13" i="16"/>
  <c r="G12" i="16"/>
  <c r="H12" i="16"/>
  <c r="G11" i="16"/>
  <c r="H11" i="16"/>
  <c r="G10" i="16"/>
  <c r="H10" i="16"/>
  <c r="G9" i="16"/>
  <c r="H9" i="16"/>
  <c r="G8" i="16"/>
  <c r="H8" i="16"/>
  <c r="G7" i="16"/>
  <c r="H7" i="16"/>
  <c r="L12" i="15"/>
  <c r="L13" i="15"/>
  <c r="L14" i="15"/>
  <c r="L7" i="15"/>
  <c r="G8" i="15"/>
  <c r="H8" i="15"/>
  <c r="G9" i="15"/>
  <c r="H9" i="15"/>
  <c r="G10" i="15"/>
  <c r="H10" i="15"/>
  <c r="G11" i="15"/>
  <c r="H11" i="15"/>
  <c r="G12" i="15"/>
  <c r="H12" i="15"/>
  <c r="G13" i="15"/>
  <c r="H13" i="15"/>
  <c r="G14" i="15"/>
  <c r="H14" i="15"/>
  <c r="L8" i="15"/>
  <c r="L9" i="15"/>
  <c r="L10" i="15"/>
  <c r="L11" i="15"/>
  <c r="G7" i="15"/>
  <c r="H7" i="15"/>
  <c r="H11" i="14"/>
  <c r="H10" i="14"/>
  <c r="H9" i="14"/>
  <c r="H8" i="14"/>
  <c r="H7" i="14"/>
  <c r="G8" i="13"/>
  <c r="H8" i="13"/>
  <c r="G9" i="13"/>
  <c r="H9" i="13"/>
  <c r="G10" i="13"/>
  <c r="H10" i="13"/>
  <c r="J6" i="11"/>
  <c r="J10" i="11"/>
  <c r="J9" i="11"/>
  <c r="J8" i="11"/>
  <c r="J7" i="11"/>
  <c r="J7" i="9"/>
  <c r="J8" i="9"/>
  <c r="J9" i="9"/>
  <c r="J10" i="9"/>
  <c r="J11" i="9"/>
  <c r="J12" i="9"/>
  <c r="J6" i="9"/>
  <c r="I14" i="8"/>
  <c r="K14" i="8"/>
  <c r="I15" i="8"/>
  <c r="K15" i="8"/>
  <c r="I16" i="8"/>
  <c r="K16" i="8"/>
  <c r="I17" i="8"/>
  <c r="K17" i="8"/>
  <c r="K20" i="8"/>
  <c r="I13" i="8"/>
  <c r="I7" i="8"/>
  <c r="I8" i="8"/>
  <c r="K8" i="8"/>
  <c r="I9" i="8"/>
  <c r="K9" i="8"/>
  <c r="I10" i="8"/>
  <c r="I11" i="8"/>
  <c r="I12" i="8"/>
  <c r="I6" i="8"/>
  <c r="K6" i="8"/>
  <c r="K7" i="8"/>
  <c r="I6" i="7"/>
  <c r="I7" i="7"/>
  <c r="I8" i="7"/>
  <c r="K15" i="7"/>
  <c r="K7" i="7"/>
  <c r="I9" i="7"/>
  <c r="I10" i="7"/>
  <c r="I11" i="7"/>
  <c r="I12" i="7"/>
  <c r="I13" i="7"/>
  <c r="I14" i="7"/>
  <c r="I15" i="7"/>
  <c r="K8" i="7"/>
  <c r="I6" i="2"/>
  <c r="D19" i="2"/>
  <c r="I11" i="6"/>
  <c r="I5" i="6"/>
  <c r="D18" i="6"/>
  <c r="I10" i="6"/>
  <c r="I9" i="6"/>
  <c r="I8" i="6"/>
  <c r="I7" i="6"/>
  <c r="I6" i="6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J7" i="3"/>
  <c r="J8" i="3"/>
  <c r="J9" i="3"/>
  <c r="J10" i="3"/>
  <c r="J6" i="3"/>
  <c r="D14" i="3"/>
  <c r="I12" i="2"/>
  <c r="I10" i="2"/>
  <c r="I7" i="2"/>
  <c r="I8" i="2"/>
  <c r="I9" i="2"/>
  <c r="I11" i="2"/>
  <c r="I6" i="1"/>
  <c r="I12" i="1"/>
  <c r="I11" i="1"/>
  <c r="I10" i="1"/>
  <c r="I9" i="1"/>
  <c r="I8" i="1"/>
  <c r="I7" i="1"/>
  <c r="D21" i="1"/>
  <c r="I20" i="8"/>
  <c r="D24" i="7"/>
  <c r="K6" i="7"/>
  <c r="J17" i="14"/>
  <c r="J22" i="16"/>
  <c r="J17" i="13"/>
  <c r="J20" i="15"/>
</calcChain>
</file>

<file path=xl/sharedStrings.xml><?xml version="1.0" encoding="utf-8"?>
<sst xmlns="http://schemas.openxmlformats.org/spreadsheetml/2006/main" count="813" uniqueCount="126">
  <si>
    <t>Distance</t>
  </si>
  <si>
    <t>Nodes</t>
  </si>
  <si>
    <t>Net FIow</t>
  </si>
  <si>
    <t>Supply/Oemand</t>
  </si>
  <si>
    <t>From</t>
  </si>
  <si>
    <t>To</t>
  </si>
  <si>
    <t>On Route</t>
  </si>
  <si>
    <t>А</t>
  </si>
  <si>
    <t>В</t>
  </si>
  <si>
    <t>D</t>
  </si>
  <si>
    <t>Е</t>
  </si>
  <si>
    <t>O</t>
  </si>
  <si>
    <t>A</t>
  </si>
  <si>
    <t>C</t>
  </si>
  <si>
    <t>TotaI Distance</t>
  </si>
  <si>
    <t>B</t>
  </si>
  <si>
    <t>T</t>
  </si>
  <si>
    <t>Seervada Park Shortest Path Problem</t>
  </si>
  <si>
    <t>Minimise the distance traveled</t>
  </si>
  <si>
    <t>Seervada Park Maximum Flow Problem</t>
  </si>
  <si>
    <t>Flow</t>
  </si>
  <si>
    <t>Capacity</t>
  </si>
  <si>
    <t>&lt;=</t>
  </si>
  <si>
    <t>E</t>
  </si>
  <si>
    <t>Max Flow</t>
  </si>
  <si>
    <t>=</t>
  </si>
  <si>
    <t>Ship</t>
  </si>
  <si>
    <t>Total Cost</t>
  </si>
  <si>
    <t>NetFIow</t>
  </si>
  <si>
    <t>Supply/Demand</t>
  </si>
  <si>
    <t>Distribution Unlimited Co. Minimun Cost Flow Problem</t>
  </si>
  <si>
    <t>UnitCost in (100$)</t>
  </si>
  <si>
    <t>Project Finish Time</t>
  </si>
  <si>
    <t>Max Time</t>
  </si>
  <si>
    <t>N</t>
  </si>
  <si>
    <t>M</t>
  </si>
  <si>
    <t>L</t>
  </si>
  <si>
    <t>K</t>
  </si>
  <si>
    <t>J</t>
  </si>
  <si>
    <t>I</t>
  </si>
  <si>
    <t>H</t>
  </si>
  <si>
    <t>G</t>
  </si>
  <si>
    <t>F</t>
  </si>
  <si>
    <t>Finish Time</t>
  </si>
  <si>
    <t>Time Reduction</t>
  </si>
  <si>
    <t>Start Time</t>
  </si>
  <si>
    <t>Crash Cost per week</t>
  </si>
  <si>
    <t>Max Time Reduction</t>
  </si>
  <si>
    <t>Crash</t>
  </si>
  <si>
    <t>Normal</t>
  </si>
  <si>
    <t>Time</t>
  </si>
  <si>
    <t>Activity</t>
  </si>
  <si>
    <t>Cost</t>
  </si>
  <si>
    <t>Reliable Construction Co. Project Scheduling Problem with Time-Cost Trade-ofs</t>
  </si>
  <si>
    <t>Route destination between cities</t>
  </si>
  <si>
    <t>City Water Flow Maximisation</t>
  </si>
  <si>
    <t>R1</t>
  </si>
  <si>
    <t>R2</t>
  </si>
  <si>
    <t>R3</t>
  </si>
  <si>
    <t>Oil Flow Maximisation</t>
  </si>
  <si>
    <t>Texas</t>
  </si>
  <si>
    <t>California</t>
  </si>
  <si>
    <t>Alaska</t>
  </si>
  <si>
    <t>Middle East</t>
  </si>
  <si>
    <t>New Orleans</t>
  </si>
  <si>
    <t>Charleston</t>
  </si>
  <si>
    <t>Seattle</t>
  </si>
  <si>
    <t>St. Louis</t>
  </si>
  <si>
    <t>Capacity (Thousands of Barrels)</t>
  </si>
  <si>
    <t>Pittsburgh</t>
  </si>
  <si>
    <t>Atlanta</t>
  </si>
  <si>
    <t>Kansas City</t>
  </si>
  <si>
    <t>San Francisco</t>
  </si>
  <si>
    <t>Shipping Capacity</t>
  </si>
  <si>
    <t>Makonsel Company Distribution</t>
  </si>
  <si>
    <t>Plant 1</t>
  </si>
  <si>
    <t>Plant 2</t>
  </si>
  <si>
    <t>Warehouse 1</t>
  </si>
  <si>
    <t>Warehouse 2</t>
  </si>
  <si>
    <t>R01</t>
  </si>
  <si>
    <t>R02</t>
  </si>
  <si>
    <t>R03</t>
  </si>
  <si>
    <t>Vendor 1</t>
  </si>
  <si>
    <t>Vendor 2</t>
  </si>
  <si>
    <t>Vendor 3</t>
  </si>
  <si>
    <t>Factory 1</t>
  </si>
  <si>
    <t>Factory 2</t>
  </si>
  <si>
    <t>Shipping Cost</t>
  </si>
  <si>
    <t>Cost per mile</t>
  </si>
  <si>
    <t>Vendor prices</t>
  </si>
  <si>
    <t>per 1k speakers</t>
  </si>
  <si>
    <t>Audiofile Company Shipements</t>
  </si>
  <si>
    <t>Distribution Minimun Cost Flow Problem</t>
  </si>
  <si>
    <t>Max Time (months)</t>
  </si>
  <si>
    <t>Time (months)</t>
  </si>
  <si>
    <t>Cost ($)</t>
  </si>
  <si>
    <t>Crash Cost per month</t>
  </si>
  <si>
    <t>Tinker Construction Co. Problem</t>
  </si>
  <si>
    <t>Good Homes Construction Company</t>
  </si>
  <si>
    <t>Time (weeks)</t>
  </si>
  <si>
    <t>Max Time (weeks)</t>
  </si>
  <si>
    <t>Overhead cost per week</t>
  </si>
  <si>
    <t>?</t>
  </si>
  <si>
    <t>The 21 Century Studios</t>
  </si>
  <si>
    <t>PERT/CPM</t>
  </si>
  <si>
    <t>PERT/CPM method of timecost trade-offs</t>
  </si>
  <si>
    <t>Cost (millions $)</t>
  </si>
  <si>
    <t>The Lockhead Aircraft Co. Fighter Airplane Construction</t>
  </si>
  <si>
    <t>Currency Market Forex</t>
  </si>
  <si>
    <t>U.S. dollar</t>
  </si>
  <si>
    <t>Transaction Limits ($)</t>
  </si>
  <si>
    <t>Transaction Rate</t>
  </si>
  <si>
    <t>Transaction Cost (%)</t>
  </si>
  <si>
    <t>U.S. Dollar</t>
  </si>
  <si>
    <t>Canadian Dollar</t>
  </si>
  <si>
    <t>Rupiah</t>
  </si>
  <si>
    <t>Ringgit</t>
  </si>
  <si>
    <t>Euro</t>
  </si>
  <si>
    <t>Pound</t>
  </si>
  <si>
    <t>Peso</t>
  </si>
  <si>
    <t>Canadian dollar</t>
  </si>
  <si>
    <t>Yen</t>
  </si>
  <si>
    <t>yen</t>
  </si>
  <si>
    <t>rupiah</t>
  </si>
  <si>
    <t>ringgit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</si>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</sst>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_-* #,##0.00\ &quot;€&quot;_-;\-* #,##0.00\ &quot;€&quot;_-;_-* &quot;-&quot;??\ &quot;€&quot;_-;_-@_-"/>
    <numFmt numFmtId="165" formatCode="_-* #,##0.00_-;\-* #,##0.00_-;_-* &quot;-&quot;??_-;_-@_-"/>
    <numFmt numFmtId="166" formatCode="_-[$$-409]* #,##0.00_ ;_-[$$-409]* \-#,##0.00\ ;_-[$$-409]* &quot;-&quot;??_ ;_-@_ "/>
    <numFmt numFmtId="167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6"/>
      <color theme="1"/>
      <name val="Segoe UI"/>
      <family val="2"/>
    </font>
    <font>
      <b/>
      <sz val="9.6"/>
      <color theme="1"/>
      <name val="Segoe UI"/>
      <family val="2"/>
    </font>
    <font>
      <sz val="8"/>
      <name val="Calibri"/>
      <family val="2"/>
      <scheme val="minor"/>
    </font>
    <font>
      <sz val="6"/>
      <name val="Yu Gothic"/>
      <family val="2"/>
      <charset val="128"/>
    </font>
    <font>
      <sz val="9.6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D9D9E3"/>
      </left>
      <right/>
      <top/>
      <bottom style="thin">
        <color rgb="FFD9D9E3"/>
      </bottom>
      <diagonal/>
    </border>
    <border>
      <left/>
      <right/>
      <top/>
      <bottom style="thin">
        <color rgb="FFD9D9E3"/>
      </bottom>
      <diagonal/>
    </border>
    <border>
      <left style="thin">
        <color theme="1" tint="0.89999084444715716"/>
      </left>
      <right style="thin">
        <color theme="1" tint="0.89999084444715716"/>
      </right>
      <top style="thin">
        <color theme="1" tint="0.89999084444715716"/>
      </top>
      <bottom style="thin">
        <color theme="1" tint="0.89999084444715716"/>
      </bottom>
      <diagonal/>
    </border>
    <border>
      <left style="thin">
        <color rgb="FFD9D9E3"/>
      </left>
      <right/>
      <top style="thin">
        <color rgb="FFD9D9E3"/>
      </top>
      <bottom style="thin">
        <color rgb="FFD9D9E3"/>
      </bottom>
      <diagonal/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6" fontId="0" fillId="0" borderId="0" xfId="1" applyNumberFormat="1" applyFont="1"/>
    <xf numFmtId="166" fontId="0" fillId="0" borderId="0" xfId="0" applyNumberFormat="1"/>
    <xf numFmtId="6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wrapText="1"/>
    </xf>
    <xf numFmtId="6" fontId="4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2" xfId="0" quotePrefix="1" applyFont="1" applyBorder="1" applyAlignment="1">
      <alignment wrapText="1"/>
    </xf>
    <xf numFmtId="0" fontId="0" fillId="0" borderId="3" xfId="0" applyBorder="1"/>
    <xf numFmtId="0" fontId="5" fillId="3" borderId="4" xfId="0" applyFont="1" applyFill="1" applyBorder="1" applyAlignment="1">
      <alignment wrapText="1"/>
    </xf>
    <xf numFmtId="0" fontId="1" fillId="3" borderId="0" xfId="0" applyFont="1" applyFill="1"/>
    <xf numFmtId="0" fontId="4" fillId="0" borderId="1" xfId="0" applyFont="1" applyBorder="1" applyAlignment="1">
      <alignment horizontal="center" wrapText="1"/>
    </xf>
    <xf numFmtId="167" fontId="0" fillId="0" borderId="0" xfId="2" applyNumberFormat="1" applyFont="1"/>
    <xf numFmtId="1" fontId="0" fillId="0" borderId="0" xfId="0" applyNumberFormat="1"/>
    <xf numFmtId="0" fontId="0" fillId="0" borderId="0" xfId="2" applyNumberFormat="1" applyFont="1"/>
    <xf numFmtId="1" fontId="0" fillId="0" borderId="0" xfId="2" applyNumberFormat="1" applyFont="1"/>
    <xf numFmtId="0" fontId="0" fillId="0" borderId="0" xfId="2" applyNumberFormat="1" applyFont="1" applyAlignment="1">
      <alignment wrapText="1"/>
    </xf>
    <xf numFmtId="0" fontId="8" fillId="0" borderId="4" xfId="0" applyFont="1" applyBorder="1" applyAlignment="1">
      <alignment wrapText="1"/>
    </xf>
    <xf numFmtId="0" fontId="8" fillId="0" borderId="5" xfId="0" applyFont="1" applyBorder="1" applyAlignment="1">
      <alignment wrapText="1"/>
    </xf>
    <xf numFmtId="6" fontId="4" fillId="0" borderId="6" xfId="0" applyNumberFormat="1" applyFont="1" applyBorder="1" applyAlignment="1">
      <alignment wrapText="1"/>
    </xf>
    <xf numFmtId="3" fontId="0" fillId="0" borderId="0" xfId="0" applyNumberFormat="1"/>
    <xf numFmtId="10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styles" Target="styles.xml" /><Relationship Id="rId2" Type="http://schemas.openxmlformats.org/officeDocument/2006/relationships/worksheet" Target="worksheets/sheet2.xml" /><Relationship Id="rId16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10" Type="http://schemas.openxmlformats.org/officeDocument/2006/relationships/worksheet" Target="worksheets/sheet10.xml" /><Relationship Id="rId19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B811-173B-8A44-8A66-FAB78C87581E}">
  <dimension ref="A1:K21"/>
  <sheetViews>
    <sheetView zoomScaleNormal="60" zoomScaleSheetLayoutView="100" workbookViewId="0">
      <selection activeCell="H19" sqref="H19"/>
    </sheetView>
  </sheetViews>
  <sheetFormatPr defaultColWidth="9.14453125" defaultRowHeight="15" x14ac:dyDescent="0.2"/>
  <cols>
    <col min="3" max="3" width="13.44921875" bestFit="1" customWidth="1"/>
    <col min="4" max="4" width="12.64453125" bestFit="1" customWidth="1"/>
    <col min="8" max="8" width="6.1875" bestFit="1" customWidth="1"/>
    <col min="9" max="9" width="8.47265625" bestFit="1" customWidth="1"/>
    <col min="10" max="10" width="8.47265625" customWidth="1"/>
    <col min="11" max="11" width="15.33203125" bestFit="1" customWidth="1"/>
  </cols>
  <sheetData>
    <row r="1" spans="1:11" ht="18.75" x14ac:dyDescent="0.25">
      <c r="A1" s="29" t="s">
        <v>17</v>
      </c>
      <c r="B1" s="29"/>
      <c r="C1" s="29"/>
      <c r="D1" s="29"/>
    </row>
    <row r="2" spans="1:11" x14ac:dyDescent="0.2">
      <c r="A2" t="s">
        <v>18</v>
      </c>
    </row>
    <row r="5" spans="1:11" x14ac:dyDescent="0.2">
      <c r="B5" s="2" t="s">
        <v>4</v>
      </c>
      <c r="C5" s="2" t="s">
        <v>5</v>
      </c>
      <c r="D5" s="2" t="s">
        <v>6</v>
      </c>
      <c r="E5" s="2" t="s">
        <v>0</v>
      </c>
      <c r="H5" s="2" t="s">
        <v>1</v>
      </c>
      <c r="I5" s="2" t="s">
        <v>2</v>
      </c>
      <c r="J5" s="4"/>
      <c r="K5" s="2" t="s">
        <v>29</v>
      </c>
    </row>
    <row r="6" spans="1:11" x14ac:dyDescent="0.2">
      <c r="B6" t="s">
        <v>11</v>
      </c>
      <c r="C6" t="s">
        <v>12</v>
      </c>
      <c r="D6" s="1">
        <v>1</v>
      </c>
      <c r="E6">
        <v>2</v>
      </c>
      <c r="H6" t="s">
        <v>11</v>
      </c>
      <c r="I6">
        <f t="shared" ref="I6:I12" si="0">SUMIF(B$6:B$19,H6,D$6:D$19)-SUMIF(C$6:C$19,H6,D$6:D$19)</f>
        <v>1</v>
      </c>
      <c r="J6" s="3" t="s">
        <v>25</v>
      </c>
      <c r="K6">
        <v>1</v>
      </c>
    </row>
    <row r="7" spans="1:11" x14ac:dyDescent="0.2">
      <c r="B7" t="s">
        <v>11</v>
      </c>
      <c r="C7" t="s">
        <v>15</v>
      </c>
      <c r="D7" s="1">
        <v>0</v>
      </c>
      <c r="E7">
        <v>5</v>
      </c>
      <c r="H7" t="s">
        <v>12</v>
      </c>
      <c r="I7">
        <f t="shared" si="0"/>
        <v>0</v>
      </c>
      <c r="J7" s="3" t="s">
        <v>25</v>
      </c>
      <c r="K7">
        <v>0</v>
      </c>
    </row>
    <row r="8" spans="1:11" x14ac:dyDescent="0.2">
      <c r="B8" t="s">
        <v>11</v>
      </c>
      <c r="C8" t="s">
        <v>13</v>
      </c>
      <c r="D8" s="1">
        <v>0</v>
      </c>
      <c r="E8">
        <v>4</v>
      </c>
      <c r="H8" t="s">
        <v>15</v>
      </c>
      <c r="I8">
        <f t="shared" si="0"/>
        <v>0</v>
      </c>
      <c r="J8" s="3" t="s">
        <v>25</v>
      </c>
      <c r="K8">
        <v>0</v>
      </c>
    </row>
    <row r="9" spans="1:11" x14ac:dyDescent="0.2">
      <c r="B9" t="s">
        <v>12</v>
      </c>
      <c r="C9" t="s">
        <v>15</v>
      </c>
      <c r="D9" s="1">
        <v>1</v>
      </c>
      <c r="E9">
        <v>2</v>
      </c>
      <c r="H9" t="s">
        <v>13</v>
      </c>
      <c r="I9">
        <f t="shared" si="0"/>
        <v>0</v>
      </c>
      <c r="J9" s="3" t="s">
        <v>25</v>
      </c>
      <c r="K9">
        <v>0</v>
      </c>
    </row>
    <row r="10" spans="1:11" x14ac:dyDescent="0.2">
      <c r="B10" t="s">
        <v>7</v>
      </c>
      <c r="C10" t="s">
        <v>9</v>
      </c>
      <c r="D10" s="1">
        <v>0</v>
      </c>
      <c r="E10">
        <v>7</v>
      </c>
      <c r="H10" t="s">
        <v>9</v>
      </c>
      <c r="I10">
        <f t="shared" si="0"/>
        <v>0</v>
      </c>
      <c r="J10" s="3" t="s">
        <v>25</v>
      </c>
      <c r="K10">
        <v>0</v>
      </c>
    </row>
    <row r="11" spans="1:11" x14ac:dyDescent="0.2">
      <c r="B11" t="s">
        <v>8</v>
      </c>
      <c r="C11" t="s">
        <v>13</v>
      </c>
      <c r="D11" s="1">
        <v>0</v>
      </c>
      <c r="E11">
        <v>1</v>
      </c>
      <c r="H11" t="s">
        <v>23</v>
      </c>
      <c r="I11">
        <f t="shared" si="0"/>
        <v>0</v>
      </c>
      <c r="J11" s="3" t="s">
        <v>25</v>
      </c>
      <c r="K11">
        <v>0</v>
      </c>
    </row>
    <row r="12" spans="1:11" x14ac:dyDescent="0.2">
      <c r="B12" t="s">
        <v>15</v>
      </c>
      <c r="C12" t="s">
        <v>9</v>
      </c>
      <c r="D12" s="1">
        <v>0</v>
      </c>
      <c r="E12">
        <v>4</v>
      </c>
      <c r="H12" t="s">
        <v>16</v>
      </c>
      <c r="I12">
        <f t="shared" si="0"/>
        <v>-1</v>
      </c>
      <c r="J12" s="3" t="s">
        <v>25</v>
      </c>
      <c r="K12">
        <v>-1</v>
      </c>
    </row>
    <row r="13" spans="1:11" x14ac:dyDescent="0.2">
      <c r="B13" t="s">
        <v>15</v>
      </c>
      <c r="C13" t="s">
        <v>10</v>
      </c>
      <c r="D13" s="1">
        <v>1</v>
      </c>
      <c r="E13">
        <v>3</v>
      </c>
    </row>
    <row r="14" spans="1:11" x14ac:dyDescent="0.2">
      <c r="B14" t="s">
        <v>13</v>
      </c>
      <c r="C14" t="s">
        <v>15</v>
      </c>
      <c r="D14" s="1">
        <v>0</v>
      </c>
      <c r="E14">
        <v>1</v>
      </c>
    </row>
    <row r="15" spans="1:11" x14ac:dyDescent="0.2">
      <c r="B15" t="s">
        <v>13</v>
      </c>
      <c r="C15" t="s">
        <v>10</v>
      </c>
      <c r="D15" s="1">
        <v>0</v>
      </c>
      <c r="E15">
        <v>4</v>
      </c>
    </row>
    <row r="16" spans="1:11" x14ac:dyDescent="0.2">
      <c r="B16" t="s">
        <v>9</v>
      </c>
      <c r="C16" t="s">
        <v>10</v>
      </c>
      <c r="D16" s="1">
        <v>0</v>
      </c>
      <c r="E16">
        <v>1</v>
      </c>
    </row>
    <row r="17" spans="2:5" x14ac:dyDescent="0.2">
      <c r="B17" t="s">
        <v>9</v>
      </c>
      <c r="C17" t="s">
        <v>16</v>
      </c>
      <c r="D17" s="1">
        <v>1</v>
      </c>
      <c r="E17">
        <v>5</v>
      </c>
    </row>
    <row r="18" spans="2:5" x14ac:dyDescent="0.2">
      <c r="B18" t="s">
        <v>10</v>
      </c>
      <c r="C18" t="s">
        <v>9</v>
      </c>
      <c r="D18" s="1">
        <v>1</v>
      </c>
      <c r="E18">
        <v>1</v>
      </c>
    </row>
    <row r="19" spans="2:5" x14ac:dyDescent="0.2">
      <c r="B19" t="s">
        <v>10</v>
      </c>
      <c r="C19" t="s">
        <v>16</v>
      </c>
      <c r="D19" s="1">
        <v>0</v>
      </c>
      <c r="E19">
        <v>7</v>
      </c>
    </row>
    <row r="21" spans="2:5" x14ac:dyDescent="0.2">
      <c r="C21" s="4" t="s">
        <v>14</v>
      </c>
      <c r="D21">
        <f>SUMPRODUCT(D6:D19,E6:E19)</f>
        <v>13</v>
      </c>
    </row>
  </sheetData>
  <mergeCells count="1">
    <mergeCell ref="A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FFBF-F11B-4AF7-8DC4-0874CC5C59C0}">
  <dimension ref="A1:K24"/>
  <sheetViews>
    <sheetView topLeftCell="A3" workbookViewId="0">
      <selection activeCell="I17" sqref="I17"/>
    </sheetView>
  </sheetViews>
  <sheetFormatPr defaultColWidth="9.14453125" defaultRowHeight="15" x14ac:dyDescent="0.2"/>
  <cols>
    <col min="3" max="4" width="12.64453125" bestFit="1" customWidth="1"/>
    <col min="8" max="8" width="6.45703125" customWidth="1"/>
    <col min="9" max="9" width="8.47265625" bestFit="1" customWidth="1"/>
    <col min="10" max="10" width="5.37890625" customWidth="1"/>
    <col min="11" max="11" width="14.9296875" bestFit="1" customWidth="1"/>
  </cols>
  <sheetData>
    <row r="1" spans="1:11" ht="18.75" x14ac:dyDescent="0.25">
      <c r="A1" s="29" t="s">
        <v>55</v>
      </c>
      <c r="B1" s="29"/>
      <c r="C1" s="29"/>
      <c r="D1" s="29"/>
      <c r="E1" s="5"/>
    </row>
    <row r="5" spans="1:11" x14ac:dyDescent="0.2">
      <c r="B5" s="2" t="s">
        <v>4</v>
      </c>
      <c r="C5" s="2" t="s">
        <v>5</v>
      </c>
      <c r="D5" s="2" t="s">
        <v>20</v>
      </c>
      <c r="F5" s="2" t="s">
        <v>21</v>
      </c>
      <c r="H5" s="2" t="s">
        <v>1</v>
      </c>
      <c r="I5" s="2" t="s">
        <v>28</v>
      </c>
      <c r="K5" s="2" t="s">
        <v>3</v>
      </c>
    </row>
    <row r="6" spans="1:11" x14ac:dyDescent="0.2">
      <c r="B6" t="s">
        <v>56</v>
      </c>
      <c r="C6" t="s">
        <v>12</v>
      </c>
      <c r="D6">
        <v>75</v>
      </c>
      <c r="E6" s="3" t="s">
        <v>22</v>
      </c>
      <c r="F6" s="1">
        <v>75</v>
      </c>
      <c r="H6" t="s">
        <v>56</v>
      </c>
      <c r="I6">
        <f>SUMIF(B$6:B$22,H6,D$6:D$22)-SUMIF(C$6:C$22,H6,D$6:D$22)</f>
        <v>140</v>
      </c>
      <c r="J6" s="3" t="s">
        <v>25</v>
      </c>
      <c r="K6">
        <f>I6</f>
        <v>140</v>
      </c>
    </row>
    <row r="7" spans="1:11" x14ac:dyDescent="0.2">
      <c r="B7" t="s">
        <v>56</v>
      </c>
      <c r="C7" t="s">
        <v>15</v>
      </c>
      <c r="D7">
        <v>65</v>
      </c>
      <c r="E7" s="3" t="s">
        <v>22</v>
      </c>
      <c r="F7" s="1">
        <v>65</v>
      </c>
      <c r="H7" t="s">
        <v>57</v>
      </c>
      <c r="I7">
        <f t="shared" ref="I7:I15" si="0">SUMIF(B$6:B$22,H7,D$6:D$22)-SUMIF(C$6:C$22,H7,D$6:D$22)</f>
        <v>140</v>
      </c>
      <c r="J7" s="3" t="s">
        <v>25</v>
      </c>
      <c r="K7">
        <f>I7</f>
        <v>140</v>
      </c>
    </row>
    <row r="8" spans="1:11" x14ac:dyDescent="0.2">
      <c r="B8" t="s">
        <v>57</v>
      </c>
      <c r="C8" t="s">
        <v>12</v>
      </c>
      <c r="D8">
        <v>30</v>
      </c>
      <c r="E8" s="3" t="s">
        <v>22</v>
      </c>
      <c r="F8" s="1">
        <v>40</v>
      </c>
      <c r="H8" t="s">
        <v>58</v>
      </c>
      <c r="I8">
        <f t="shared" si="0"/>
        <v>115</v>
      </c>
      <c r="J8" s="3" t="s">
        <v>25</v>
      </c>
      <c r="K8">
        <f>I8</f>
        <v>115</v>
      </c>
    </row>
    <row r="9" spans="1:11" x14ac:dyDescent="0.2">
      <c r="B9" t="s">
        <v>57</v>
      </c>
      <c r="C9" t="s">
        <v>15</v>
      </c>
      <c r="D9">
        <v>50</v>
      </c>
      <c r="E9" s="3" t="s">
        <v>22</v>
      </c>
      <c r="F9" s="1">
        <v>50</v>
      </c>
      <c r="H9" t="s">
        <v>12</v>
      </c>
      <c r="I9">
        <f t="shared" si="0"/>
        <v>0</v>
      </c>
      <c r="J9" s="3" t="s">
        <v>25</v>
      </c>
      <c r="K9">
        <v>0</v>
      </c>
    </row>
    <row r="10" spans="1:11" x14ac:dyDescent="0.2">
      <c r="B10" t="s">
        <v>57</v>
      </c>
      <c r="C10" t="s">
        <v>13</v>
      </c>
      <c r="D10">
        <v>60</v>
      </c>
      <c r="E10" s="3" t="s">
        <v>22</v>
      </c>
      <c r="F10" s="1">
        <v>60</v>
      </c>
      <c r="H10" t="s">
        <v>15</v>
      </c>
      <c r="I10">
        <f t="shared" si="0"/>
        <v>0</v>
      </c>
      <c r="J10" s="3" t="s">
        <v>25</v>
      </c>
      <c r="K10">
        <v>0</v>
      </c>
    </row>
    <row r="11" spans="1:11" x14ac:dyDescent="0.2">
      <c r="B11" t="s">
        <v>58</v>
      </c>
      <c r="C11" t="s">
        <v>15</v>
      </c>
      <c r="D11">
        <v>45</v>
      </c>
      <c r="E11" s="3" t="s">
        <v>22</v>
      </c>
      <c r="F11" s="1">
        <v>80</v>
      </c>
      <c r="H11" t="s">
        <v>13</v>
      </c>
      <c r="I11">
        <f t="shared" si="0"/>
        <v>0</v>
      </c>
      <c r="J11" s="3" t="s">
        <v>25</v>
      </c>
      <c r="K11">
        <v>0</v>
      </c>
    </row>
    <row r="12" spans="1:11" x14ac:dyDescent="0.2">
      <c r="B12" t="s">
        <v>58</v>
      </c>
      <c r="C12" t="s">
        <v>13</v>
      </c>
      <c r="D12">
        <v>70</v>
      </c>
      <c r="E12" s="3" t="s">
        <v>22</v>
      </c>
      <c r="F12" s="1">
        <v>70</v>
      </c>
      <c r="H12" t="s">
        <v>9</v>
      </c>
      <c r="I12">
        <f t="shared" si="0"/>
        <v>0</v>
      </c>
      <c r="J12" s="3" t="s">
        <v>25</v>
      </c>
      <c r="K12">
        <v>0</v>
      </c>
    </row>
    <row r="13" spans="1:11" x14ac:dyDescent="0.2">
      <c r="B13" t="s">
        <v>12</v>
      </c>
      <c r="C13" t="s">
        <v>9</v>
      </c>
      <c r="D13" s="1">
        <v>60</v>
      </c>
      <c r="E13" s="3" t="s">
        <v>22</v>
      </c>
      <c r="F13">
        <v>60</v>
      </c>
      <c r="H13" t="s">
        <v>23</v>
      </c>
      <c r="I13">
        <f t="shared" si="0"/>
        <v>0</v>
      </c>
      <c r="J13" s="3" t="s">
        <v>25</v>
      </c>
      <c r="K13">
        <v>0</v>
      </c>
    </row>
    <row r="14" spans="1:11" x14ac:dyDescent="0.2">
      <c r="B14" t="s">
        <v>12</v>
      </c>
      <c r="C14" t="s">
        <v>23</v>
      </c>
      <c r="D14" s="1">
        <v>45</v>
      </c>
      <c r="E14" s="3" t="s">
        <v>22</v>
      </c>
      <c r="F14">
        <v>45</v>
      </c>
      <c r="H14" t="s">
        <v>42</v>
      </c>
      <c r="I14">
        <f t="shared" si="0"/>
        <v>0</v>
      </c>
      <c r="J14" s="3" t="s">
        <v>25</v>
      </c>
      <c r="K14">
        <v>0</v>
      </c>
    </row>
    <row r="15" spans="1:11" x14ac:dyDescent="0.2">
      <c r="B15" t="s">
        <v>15</v>
      </c>
      <c r="C15" t="s">
        <v>9</v>
      </c>
      <c r="D15" s="1">
        <v>60</v>
      </c>
      <c r="E15" s="3" t="s">
        <v>22</v>
      </c>
      <c r="F15">
        <v>70</v>
      </c>
      <c r="H15" t="s">
        <v>16</v>
      </c>
      <c r="I15">
        <f t="shared" si="0"/>
        <v>-395</v>
      </c>
      <c r="J15" s="3" t="s">
        <v>25</v>
      </c>
      <c r="K15">
        <f>-SUM(I6:I8)</f>
        <v>-395</v>
      </c>
    </row>
    <row r="16" spans="1:11" x14ac:dyDescent="0.2">
      <c r="B16" t="s">
        <v>15</v>
      </c>
      <c r="C16" t="s">
        <v>23</v>
      </c>
      <c r="D16" s="1">
        <v>55</v>
      </c>
      <c r="E16" s="3" t="s">
        <v>22</v>
      </c>
      <c r="F16">
        <v>55</v>
      </c>
      <c r="J16" s="3"/>
    </row>
    <row r="17" spans="2:6" x14ac:dyDescent="0.2">
      <c r="B17" t="s">
        <v>15</v>
      </c>
      <c r="C17" t="s">
        <v>42</v>
      </c>
      <c r="D17" s="1">
        <v>45</v>
      </c>
      <c r="E17" s="3" t="s">
        <v>22</v>
      </c>
      <c r="F17">
        <v>45</v>
      </c>
    </row>
    <row r="18" spans="2:6" x14ac:dyDescent="0.2">
      <c r="B18" t="s">
        <v>13</v>
      </c>
      <c r="C18" t="s">
        <v>23</v>
      </c>
      <c r="D18" s="1">
        <v>45</v>
      </c>
      <c r="E18" s="3" t="s">
        <v>22</v>
      </c>
      <c r="F18">
        <v>70</v>
      </c>
    </row>
    <row r="19" spans="2:6" x14ac:dyDescent="0.2">
      <c r="B19" t="s">
        <v>13</v>
      </c>
      <c r="C19" t="s">
        <v>42</v>
      </c>
      <c r="D19" s="1">
        <v>85</v>
      </c>
      <c r="E19" s="3" t="s">
        <v>22</v>
      </c>
      <c r="F19">
        <v>90</v>
      </c>
    </row>
    <row r="20" spans="2:6" x14ac:dyDescent="0.2">
      <c r="B20" t="s">
        <v>9</v>
      </c>
      <c r="C20" t="s">
        <v>16</v>
      </c>
      <c r="D20" s="1">
        <v>120</v>
      </c>
      <c r="E20" s="3" t="s">
        <v>22</v>
      </c>
      <c r="F20">
        <v>120</v>
      </c>
    </row>
    <row r="21" spans="2:6" x14ac:dyDescent="0.2">
      <c r="B21" t="s">
        <v>23</v>
      </c>
      <c r="C21" t="s">
        <v>16</v>
      </c>
      <c r="D21" s="1">
        <v>145</v>
      </c>
      <c r="E21" s="3" t="s">
        <v>22</v>
      </c>
      <c r="F21">
        <v>190</v>
      </c>
    </row>
    <row r="22" spans="2:6" x14ac:dyDescent="0.2">
      <c r="B22" t="s">
        <v>42</v>
      </c>
      <c r="C22" t="s">
        <v>16</v>
      </c>
      <c r="D22" s="1">
        <v>130</v>
      </c>
      <c r="E22" s="3" t="s">
        <v>22</v>
      </c>
      <c r="F22">
        <v>130</v>
      </c>
    </row>
    <row r="24" spans="2:6" x14ac:dyDescent="0.2">
      <c r="C24" s="4" t="s">
        <v>24</v>
      </c>
      <c r="D24">
        <f>SUM(I6:I8)</f>
        <v>395</v>
      </c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560-B894-42B1-A3DE-D993D4BAFEC4}">
  <dimension ref="A1:K37"/>
  <sheetViews>
    <sheetView topLeftCell="A2" workbookViewId="0">
      <selection activeCell="M4" sqref="M4"/>
    </sheetView>
  </sheetViews>
  <sheetFormatPr defaultColWidth="9.14453125" defaultRowHeight="15" x14ac:dyDescent="0.2"/>
  <cols>
    <col min="2" max="3" width="12.375" bestFit="1" customWidth="1"/>
    <col min="4" max="4" width="12.64453125" bestFit="1" customWidth="1"/>
    <col min="6" max="6" width="29.0546875" bestFit="1" customWidth="1"/>
    <col min="8" max="8" width="11.296875" bestFit="1" customWidth="1"/>
    <col min="9" max="9" width="10.22265625" bestFit="1" customWidth="1"/>
    <col min="10" max="10" width="5.37890625" customWidth="1"/>
    <col min="11" max="11" width="14.9296875" bestFit="1" customWidth="1"/>
  </cols>
  <sheetData>
    <row r="1" spans="1:11" ht="18.75" x14ac:dyDescent="0.25">
      <c r="A1" s="29" t="s">
        <v>59</v>
      </c>
      <c r="B1" s="29"/>
      <c r="C1" s="29"/>
      <c r="D1" s="5"/>
      <c r="E1" s="5"/>
    </row>
    <row r="5" spans="1:11" x14ac:dyDescent="0.2">
      <c r="B5" s="2" t="s">
        <v>4</v>
      </c>
      <c r="C5" s="2" t="s">
        <v>5</v>
      </c>
      <c r="D5" s="2" t="s">
        <v>20</v>
      </c>
      <c r="F5" s="2" t="s">
        <v>68</v>
      </c>
      <c r="H5" s="2" t="s">
        <v>1</v>
      </c>
      <c r="I5" s="2" t="s">
        <v>28</v>
      </c>
      <c r="K5" s="2" t="s">
        <v>3</v>
      </c>
    </row>
    <row r="6" spans="1:11" x14ac:dyDescent="0.2">
      <c r="B6" t="s">
        <v>60</v>
      </c>
      <c r="C6" t="s">
        <v>64</v>
      </c>
      <c r="D6" s="20">
        <v>11</v>
      </c>
      <c r="E6" s="3" t="s">
        <v>22</v>
      </c>
      <c r="F6" s="1">
        <v>11</v>
      </c>
      <c r="H6" t="s">
        <v>60</v>
      </c>
      <c r="I6" s="21">
        <f>SUMIF(B$6:B$37,H6,D$6:D$37)-SUMIF(C$6:C$37,H6,D$6:D$37)</f>
        <v>28</v>
      </c>
      <c r="J6" s="3" t="s">
        <v>25</v>
      </c>
      <c r="K6" s="19">
        <f>I6</f>
        <v>28</v>
      </c>
    </row>
    <row r="7" spans="1:11" x14ac:dyDescent="0.2">
      <c r="B7" t="s">
        <v>60</v>
      </c>
      <c r="C7" t="s">
        <v>65</v>
      </c>
      <c r="D7" s="20">
        <v>7</v>
      </c>
      <c r="E7" s="3" t="s">
        <v>22</v>
      </c>
      <c r="F7" s="1">
        <v>7</v>
      </c>
      <c r="H7" t="s">
        <v>61</v>
      </c>
      <c r="I7" s="21">
        <f t="shared" ref="I7:I12" si="0">SUMIF(B$6:B$37,H7,D$6:D$37)-SUMIF(C$6:C$37,H7,D$6:D$37)</f>
        <v>24</v>
      </c>
      <c r="J7" s="3" t="s">
        <v>25</v>
      </c>
      <c r="K7" s="19">
        <f>I7</f>
        <v>24</v>
      </c>
    </row>
    <row r="8" spans="1:11" x14ac:dyDescent="0.2">
      <c r="B8" t="s">
        <v>60</v>
      </c>
      <c r="C8" t="s">
        <v>66</v>
      </c>
      <c r="D8" s="20">
        <v>2</v>
      </c>
      <c r="E8" s="3" t="s">
        <v>22</v>
      </c>
      <c r="F8" s="1">
        <v>2</v>
      </c>
      <c r="H8" t="s">
        <v>62</v>
      </c>
      <c r="I8" s="21">
        <f t="shared" si="0"/>
        <v>28</v>
      </c>
      <c r="J8" s="3" t="s">
        <v>25</v>
      </c>
      <c r="K8" s="19">
        <f>I8</f>
        <v>28</v>
      </c>
    </row>
    <row r="9" spans="1:11" x14ac:dyDescent="0.2">
      <c r="B9" t="s">
        <v>60</v>
      </c>
      <c r="C9" t="s">
        <v>67</v>
      </c>
      <c r="D9" s="20">
        <v>8</v>
      </c>
      <c r="E9" s="3" t="s">
        <v>22</v>
      </c>
      <c r="F9" s="1">
        <v>8</v>
      </c>
      <c r="H9" t="s">
        <v>63</v>
      </c>
      <c r="I9" s="21">
        <f t="shared" si="0"/>
        <v>28</v>
      </c>
      <c r="J9" s="3" t="s">
        <v>25</v>
      </c>
      <c r="K9" s="19">
        <f>I9</f>
        <v>28</v>
      </c>
    </row>
    <row r="10" spans="1:11" x14ac:dyDescent="0.2">
      <c r="B10" t="s">
        <v>61</v>
      </c>
      <c r="C10" t="s">
        <v>64</v>
      </c>
      <c r="D10" s="20">
        <v>5</v>
      </c>
      <c r="E10" s="3" t="s">
        <v>22</v>
      </c>
      <c r="F10" s="1">
        <v>5</v>
      </c>
      <c r="H10" t="s">
        <v>64</v>
      </c>
      <c r="I10" s="21">
        <f t="shared" si="0"/>
        <v>0</v>
      </c>
      <c r="J10" s="3" t="s">
        <v>25</v>
      </c>
      <c r="K10" s="19">
        <v>0</v>
      </c>
    </row>
    <row r="11" spans="1:11" x14ac:dyDescent="0.2">
      <c r="B11" t="s">
        <v>61</v>
      </c>
      <c r="C11" t="s">
        <v>65</v>
      </c>
      <c r="D11" s="20">
        <v>4</v>
      </c>
      <c r="E11" s="3" t="s">
        <v>22</v>
      </c>
      <c r="F11" s="1">
        <v>4</v>
      </c>
      <c r="H11" t="s">
        <v>65</v>
      </c>
      <c r="I11" s="21">
        <f t="shared" si="0"/>
        <v>0</v>
      </c>
      <c r="J11" s="3" t="s">
        <v>25</v>
      </c>
      <c r="K11" s="19">
        <v>0</v>
      </c>
    </row>
    <row r="12" spans="1:11" x14ac:dyDescent="0.2">
      <c r="B12" t="s">
        <v>61</v>
      </c>
      <c r="C12" t="s">
        <v>66</v>
      </c>
      <c r="D12" s="20">
        <v>8</v>
      </c>
      <c r="E12" s="3" t="s">
        <v>22</v>
      </c>
      <c r="F12" s="1">
        <v>8</v>
      </c>
      <c r="H12" t="s">
        <v>66</v>
      </c>
      <c r="I12" s="21">
        <f t="shared" si="0"/>
        <v>0</v>
      </c>
      <c r="J12" s="3" t="s">
        <v>25</v>
      </c>
      <c r="K12" s="19">
        <v>0</v>
      </c>
    </row>
    <row r="13" spans="1:11" x14ac:dyDescent="0.2">
      <c r="B13" t="s">
        <v>61</v>
      </c>
      <c r="C13" t="s">
        <v>67</v>
      </c>
      <c r="D13" s="22">
        <v>7</v>
      </c>
      <c r="E13" s="3" t="s">
        <v>22</v>
      </c>
      <c r="F13">
        <v>7</v>
      </c>
      <c r="H13" t="s">
        <v>67</v>
      </c>
      <c r="I13" s="21">
        <f>SUMIF(B$6:B$37,H13,D$6:D$37)-SUMIF(C$6:C$37,H13,D$6:D$37)</f>
        <v>0</v>
      </c>
      <c r="J13" s="3" t="s">
        <v>25</v>
      </c>
      <c r="K13" s="19">
        <v>0</v>
      </c>
    </row>
    <row r="14" spans="1:11" x14ac:dyDescent="0.2">
      <c r="B14" t="s">
        <v>62</v>
      </c>
      <c r="C14" t="s">
        <v>64</v>
      </c>
      <c r="D14" s="20">
        <v>7</v>
      </c>
      <c r="E14" s="3" t="s">
        <v>22</v>
      </c>
      <c r="F14">
        <v>7</v>
      </c>
      <c r="H14" t="s">
        <v>69</v>
      </c>
      <c r="I14" s="21">
        <f t="shared" ref="I14:I17" si="1">SUMIF(B$6:B$37,H14,D$6:D$37)-SUMIF(C$6:C$37,H14,D$6:D$37)</f>
        <v>-26</v>
      </c>
      <c r="J14" s="3" t="s">
        <v>25</v>
      </c>
      <c r="K14" s="19">
        <f>I14</f>
        <v>-26</v>
      </c>
    </row>
    <row r="15" spans="1:11" x14ac:dyDescent="0.2">
      <c r="B15" t="s">
        <v>62</v>
      </c>
      <c r="C15" t="s">
        <v>65</v>
      </c>
      <c r="D15" s="20">
        <v>3</v>
      </c>
      <c r="E15" s="3" t="s">
        <v>22</v>
      </c>
      <c r="F15">
        <v>3</v>
      </c>
      <c r="H15" t="s">
        <v>70</v>
      </c>
      <c r="I15" s="21">
        <f t="shared" si="1"/>
        <v>-33</v>
      </c>
      <c r="J15" s="3" t="s">
        <v>25</v>
      </c>
      <c r="K15" s="19">
        <f>I15</f>
        <v>-33</v>
      </c>
    </row>
    <row r="16" spans="1:11" x14ac:dyDescent="0.2">
      <c r="B16" t="s">
        <v>62</v>
      </c>
      <c r="C16" t="s">
        <v>66</v>
      </c>
      <c r="D16" s="20">
        <v>12</v>
      </c>
      <c r="E16" s="3" t="s">
        <v>22</v>
      </c>
      <c r="F16">
        <v>12</v>
      </c>
      <c r="H16" t="s">
        <v>71</v>
      </c>
      <c r="I16" s="21">
        <f t="shared" si="1"/>
        <v>-30</v>
      </c>
      <c r="J16" s="3" t="s">
        <v>25</v>
      </c>
      <c r="K16" s="19">
        <f>I16</f>
        <v>-30</v>
      </c>
    </row>
    <row r="17" spans="2:11" x14ac:dyDescent="0.2">
      <c r="B17" t="s">
        <v>62</v>
      </c>
      <c r="C17" t="s">
        <v>67</v>
      </c>
      <c r="D17" s="20">
        <v>6</v>
      </c>
      <c r="E17" s="3" t="s">
        <v>22</v>
      </c>
      <c r="F17">
        <v>6</v>
      </c>
      <c r="H17" t="s">
        <v>72</v>
      </c>
      <c r="I17" s="21">
        <f t="shared" si="1"/>
        <v>-19</v>
      </c>
      <c r="J17" s="3" t="s">
        <v>25</v>
      </c>
      <c r="K17" s="19">
        <f>I17</f>
        <v>-19</v>
      </c>
    </row>
    <row r="18" spans="2:11" x14ac:dyDescent="0.2">
      <c r="B18" t="s">
        <v>63</v>
      </c>
      <c r="C18" t="s">
        <v>64</v>
      </c>
      <c r="D18" s="20">
        <v>1</v>
      </c>
      <c r="E18" s="3" t="s">
        <v>22</v>
      </c>
      <c r="F18">
        <v>8</v>
      </c>
      <c r="I18" s="18"/>
      <c r="K18" s="19"/>
    </row>
    <row r="19" spans="2:11" x14ac:dyDescent="0.2">
      <c r="B19" t="s">
        <v>63</v>
      </c>
      <c r="C19" t="s">
        <v>65</v>
      </c>
      <c r="D19" s="20">
        <v>9</v>
      </c>
      <c r="E19" s="3" t="s">
        <v>22</v>
      </c>
      <c r="F19">
        <v>9</v>
      </c>
      <c r="I19" s="18"/>
      <c r="K19" s="19"/>
    </row>
    <row r="20" spans="2:11" x14ac:dyDescent="0.2">
      <c r="B20" t="s">
        <v>63</v>
      </c>
      <c r="C20" t="s">
        <v>66</v>
      </c>
      <c r="D20" s="20">
        <v>3</v>
      </c>
      <c r="E20" s="3" t="s">
        <v>22</v>
      </c>
      <c r="F20">
        <v>4</v>
      </c>
      <c r="H20" s="4" t="s">
        <v>24</v>
      </c>
      <c r="I20" s="19">
        <f>SUM(I6:I9)</f>
        <v>108</v>
      </c>
      <c r="K20" s="19">
        <f>SUM(K14:K17)</f>
        <v>-108</v>
      </c>
    </row>
    <row r="21" spans="2:11" x14ac:dyDescent="0.2">
      <c r="B21" t="s">
        <v>63</v>
      </c>
      <c r="C21" t="s">
        <v>67</v>
      </c>
      <c r="D21" s="22">
        <v>15</v>
      </c>
      <c r="E21" s="3" t="s">
        <v>22</v>
      </c>
      <c r="F21">
        <v>15</v>
      </c>
      <c r="K21" s="19"/>
    </row>
    <row r="22" spans="2:11" x14ac:dyDescent="0.2">
      <c r="B22" t="s">
        <v>64</v>
      </c>
      <c r="C22" t="s">
        <v>69</v>
      </c>
      <c r="D22" s="20">
        <v>5</v>
      </c>
      <c r="E22" s="3" t="s">
        <v>22</v>
      </c>
      <c r="F22">
        <v>5</v>
      </c>
      <c r="I22" s="18"/>
      <c r="K22" s="19"/>
    </row>
    <row r="23" spans="2:11" x14ac:dyDescent="0.2">
      <c r="B23" t="s">
        <v>64</v>
      </c>
      <c r="C23" t="s">
        <v>70</v>
      </c>
      <c r="D23" s="20">
        <v>9</v>
      </c>
      <c r="E23" s="3" t="s">
        <v>22</v>
      </c>
      <c r="F23">
        <v>9</v>
      </c>
      <c r="I23" s="18"/>
      <c r="K23" s="19"/>
    </row>
    <row r="24" spans="2:11" x14ac:dyDescent="0.2">
      <c r="B24" t="s">
        <v>64</v>
      </c>
      <c r="C24" t="s">
        <v>71</v>
      </c>
      <c r="D24" s="20">
        <v>6</v>
      </c>
      <c r="E24" s="3" t="s">
        <v>22</v>
      </c>
      <c r="F24">
        <v>6</v>
      </c>
      <c r="K24" s="19"/>
    </row>
    <row r="25" spans="2:11" x14ac:dyDescent="0.2">
      <c r="B25" t="s">
        <v>64</v>
      </c>
      <c r="C25" t="s">
        <v>72</v>
      </c>
      <c r="D25" s="20">
        <v>4</v>
      </c>
      <c r="E25" s="3" t="s">
        <v>22</v>
      </c>
      <c r="F25">
        <v>4</v>
      </c>
    </row>
    <row r="26" spans="2:11" x14ac:dyDescent="0.2">
      <c r="B26" t="s">
        <v>65</v>
      </c>
      <c r="C26" t="s">
        <v>69</v>
      </c>
      <c r="D26" s="20">
        <v>8</v>
      </c>
      <c r="E26" s="3" t="s">
        <v>22</v>
      </c>
      <c r="F26">
        <v>8</v>
      </c>
    </row>
    <row r="27" spans="2:11" x14ac:dyDescent="0.2">
      <c r="B27" t="s">
        <v>65</v>
      </c>
      <c r="C27" t="s">
        <v>70</v>
      </c>
      <c r="D27" s="20">
        <v>7</v>
      </c>
      <c r="E27" s="3" t="s">
        <v>22</v>
      </c>
      <c r="F27">
        <v>7</v>
      </c>
    </row>
    <row r="28" spans="2:11" x14ac:dyDescent="0.2">
      <c r="B28" t="s">
        <v>65</v>
      </c>
      <c r="C28" t="s">
        <v>71</v>
      </c>
      <c r="D28" s="20">
        <v>8</v>
      </c>
      <c r="E28" s="3" t="s">
        <v>22</v>
      </c>
      <c r="F28">
        <v>9</v>
      </c>
    </row>
    <row r="29" spans="2:11" x14ac:dyDescent="0.2">
      <c r="B29" t="s">
        <v>65</v>
      </c>
      <c r="C29" t="s">
        <v>72</v>
      </c>
      <c r="D29" s="20">
        <v>0</v>
      </c>
      <c r="E29" s="3" t="s">
        <v>22</v>
      </c>
      <c r="F29">
        <v>5</v>
      </c>
    </row>
    <row r="30" spans="2:11" x14ac:dyDescent="0.2">
      <c r="B30" t="s">
        <v>66</v>
      </c>
      <c r="C30" t="s">
        <v>69</v>
      </c>
      <c r="D30" s="22">
        <v>4</v>
      </c>
      <c r="E30" s="3" t="s">
        <v>22</v>
      </c>
      <c r="F30">
        <v>4</v>
      </c>
    </row>
    <row r="31" spans="2:11" x14ac:dyDescent="0.2">
      <c r="B31" t="s">
        <v>66</v>
      </c>
      <c r="C31" t="s">
        <v>70</v>
      </c>
      <c r="D31" s="20">
        <v>6</v>
      </c>
      <c r="E31" s="3" t="s">
        <v>22</v>
      </c>
      <c r="F31">
        <v>6</v>
      </c>
    </row>
    <row r="32" spans="2:11" x14ac:dyDescent="0.2">
      <c r="B32" t="s">
        <v>66</v>
      </c>
      <c r="C32" t="s">
        <v>71</v>
      </c>
      <c r="D32" s="20">
        <v>7</v>
      </c>
      <c r="E32" s="3" t="s">
        <v>22</v>
      </c>
      <c r="F32">
        <v>7</v>
      </c>
    </row>
    <row r="33" spans="2:6" x14ac:dyDescent="0.2">
      <c r="B33" t="s">
        <v>66</v>
      </c>
      <c r="C33" t="s">
        <v>72</v>
      </c>
      <c r="D33" s="20">
        <v>8</v>
      </c>
      <c r="E33" s="3" t="s">
        <v>22</v>
      </c>
      <c r="F33">
        <v>8</v>
      </c>
    </row>
    <row r="34" spans="2:6" x14ac:dyDescent="0.2">
      <c r="B34" t="s">
        <v>67</v>
      </c>
      <c r="C34" t="s">
        <v>69</v>
      </c>
      <c r="D34" s="20">
        <v>9</v>
      </c>
      <c r="E34" s="3" t="s">
        <v>22</v>
      </c>
      <c r="F34">
        <v>12</v>
      </c>
    </row>
    <row r="35" spans="2:6" x14ac:dyDescent="0.2">
      <c r="B35" t="s">
        <v>67</v>
      </c>
      <c r="C35" t="s">
        <v>70</v>
      </c>
      <c r="D35" s="20">
        <v>11</v>
      </c>
      <c r="E35" s="3" t="s">
        <v>22</v>
      </c>
      <c r="F35">
        <v>11</v>
      </c>
    </row>
    <row r="36" spans="2:6" x14ac:dyDescent="0.2">
      <c r="B36" t="s">
        <v>67</v>
      </c>
      <c r="C36" t="s">
        <v>71</v>
      </c>
      <c r="D36" s="20">
        <v>9</v>
      </c>
      <c r="E36" s="3" t="s">
        <v>22</v>
      </c>
      <c r="F36">
        <v>9</v>
      </c>
    </row>
    <row r="37" spans="2:6" x14ac:dyDescent="0.2">
      <c r="B37" t="s">
        <v>67</v>
      </c>
      <c r="C37" t="s">
        <v>72</v>
      </c>
      <c r="D37" s="20">
        <v>7</v>
      </c>
      <c r="E37" s="3" t="s">
        <v>22</v>
      </c>
      <c r="F37">
        <v>7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4DDAE-C5A7-BF4D-A4CD-28628D9485AA}">
  <dimension ref="A1:L21"/>
  <sheetViews>
    <sheetView zoomScaleNormal="60" zoomScaleSheetLayoutView="100" workbookViewId="0">
      <selection activeCell="D21" sqref="D21"/>
    </sheetView>
  </sheetViews>
  <sheetFormatPr defaultColWidth="9.14453125" defaultRowHeight="15" x14ac:dyDescent="0.2"/>
  <cols>
    <col min="2" max="4" width="12.10546875" bestFit="1" customWidth="1"/>
    <col min="5" max="5" width="8.609375"/>
    <col min="6" max="6" width="16.140625" bestFit="1" customWidth="1"/>
    <col min="7" max="7" width="16.8125" bestFit="1" customWidth="1"/>
    <col min="8" max="8" width="8.609375"/>
    <col min="9" max="9" width="12.10546875" bestFit="1" customWidth="1"/>
    <col min="10" max="10" width="8.609375"/>
    <col min="11" max="11" width="5.37890625" customWidth="1"/>
    <col min="12" max="12" width="15.46875" bestFit="1" customWidth="1"/>
  </cols>
  <sheetData>
    <row r="1" spans="1:12" ht="18.75" x14ac:dyDescent="0.25">
      <c r="A1" s="29" t="s">
        <v>74</v>
      </c>
      <c r="B1" s="29"/>
      <c r="C1" s="29"/>
      <c r="D1" s="29"/>
      <c r="E1" s="5"/>
      <c r="F1" s="5"/>
      <c r="G1" s="5"/>
      <c r="H1" s="5"/>
    </row>
    <row r="5" spans="1:12" x14ac:dyDescent="0.2">
      <c r="B5" s="2" t="s">
        <v>4</v>
      </c>
      <c r="C5" s="2" t="s">
        <v>5</v>
      </c>
      <c r="D5" s="2" t="s">
        <v>26</v>
      </c>
      <c r="E5" s="3"/>
      <c r="F5" s="2" t="s">
        <v>73</v>
      </c>
      <c r="G5" s="2" t="s">
        <v>31</v>
      </c>
      <c r="I5" s="2" t="s">
        <v>1</v>
      </c>
      <c r="J5" s="2" t="s">
        <v>28</v>
      </c>
      <c r="L5" s="2" t="s">
        <v>29</v>
      </c>
    </row>
    <row r="6" spans="1:12" x14ac:dyDescent="0.2">
      <c r="B6" t="s">
        <v>75</v>
      </c>
      <c r="C6" t="s">
        <v>77</v>
      </c>
      <c r="D6">
        <v>125</v>
      </c>
      <c r="E6" s="3" t="s">
        <v>22</v>
      </c>
      <c r="F6">
        <v>125</v>
      </c>
      <c r="G6" s="7">
        <v>425</v>
      </c>
      <c r="I6" t="s">
        <v>75</v>
      </c>
      <c r="J6">
        <f>SUMIF(B$6:B$15,I6,D$6:D$15)-SUMIF(C$6:C$15,I6,D$6:D$15)</f>
        <v>200</v>
      </c>
      <c r="K6" s="3" t="s">
        <v>25</v>
      </c>
      <c r="L6">
        <v>200</v>
      </c>
    </row>
    <row r="7" spans="1:12" x14ac:dyDescent="0.2">
      <c r="B7" t="s">
        <v>75</v>
      </c>
      <c r="C7" t="s">
        <v>78</v>
      </c>
      <c r="D7">
        <v>75</v>
      </c>
      <c r="E7" s="3" t="s">
        <v>22</v>
      </c>
      <c r="F7">
        <v>150</v>
      </c>
      <c r="G7" s="7">
        <v>560</v>
      </c>
      <c r="I7" t="s">
        <v>76</v>
      </c>
      <c r="J7">
        <f t="shared" ref="J7:J12" si="0">SUMIF(B$6:B$15,I7,D$6:D$15)-SUMIF(C$6:C$15,I7,D$6:D$15)</f>
        <v>300</v>
      </c>
      <c r="K7" s="3" t="s">
        <v>25</v>
      </c>
      <c r="L7">
        <v>300</v>
      </c>
    </row>
    <row r="8" spans="1:12" x14ac:dyDescent="0.2">
      <c r="B8" t="s">
        <v>76</v>
      </c>
      <c r="C8" t="s">
        <v>77</v>
      </c>
      <c r="D8">
        <v>125</v>
      </c>
      <c r="E8" s="3" t="s">
        <v>22</v>
      </c>
      <c r="F8">
        <v>175</v>
      </c>
      <c r="G8" s="7">
        <v>510</v>
      </c>
      <c r="I8" t="s">
        <v>77</v>
      </c>
      <c r="J8">
        <f t="shared" si="0"/>
        <v>0</v>
      </c>
      <c r="K8" s="3" t="s">
        <v>25</v>
      </c>
      <c r="L8">
        <v>0</v>
      </c>
    </row>
    <row r="9" spans="1:12" x14ac:dyDescent="0.2">
      <c r="B9" t="s">
        <v>76</v>
      </c>
      <c r="C9" t="s">
        <v>78</v>
      </c>
      <c r="D9">
        <v>175</v>
      </c>
      <c r="E9" s="3" t="s">
        <v>22</v>
      </c>
      <c r="F9">
        <v>200</v>
      </c>
      <c r="G9" s="7">
        <v>600</v>
      </c>
      <c r="I9" t="s">
        <v>78</v>
      </c>
      <c r="J9">
        <f t="shared" si="0"/>
        <v>0</v>
      </c>
      <c r="K9" s="3" t="s">
        <v>25</v>
      </c>
      <c r="L9">
        <v>0</v>
      </c>
    </row>
    <row r="10" spans="1:12" x14ac:dyDescent="0.2">
      <c r="B10" t="s">
        <v>77</v>
      </c>
      <c r="C10" t="s">
        <v>79</v>
      </c>
      <c r="D10">
        <v>100</v>
      </c>
      <c r="E10" s="3" t="s">
        <v>22</v>
      </c>
      <c r="F10">
        <v>100</v>
      </c>
      <c r="G10" s="7">
        <v>470</v>
      </c>
      <c r="I10" t="s">
        <v>79</v>
      </c>
      <c r="J10">
        <f t="shared" si="0"/>
        <v>-150</v>
      </c>
      <c r="K10" s="3" t="s">
        <v>25</v>
      </c>
      <c r="L10">
        <v>-150</v>
      </c>
    </row>
    <row r="11" spans="1:12" x14ac:dyDescent="0.2">
      <c r="B11" t="s">
        <v>77</v>
      </c>
      <c r="C11" t="s">
        <v>80</v>
      </c>
      <c r="D11">
        <v>50</v>
      </c>
      <c r="E11" s="3" t="s">
        <v>22</v>
      </c>
      <c r="F11">
        <v>150</v>
      </c>
      <c r="G11" s="7">
        <v>505</v>
      </c>
      <c r="I11" t="s">
        <v>80</v>
      </c>
      <c r="J11">
        <f t="shared" si="0"/>
        <v>-200</v>
      </c>
      <c r="K11" s="3" t="s">
        <v>25</v>
      </c>
      <c r="L11">
        <v>-200</v>
      </c>
    </row>
    <row r="12" spans="1:12" x14ac:dyDescent="0.2">
      <c r="B12" t="s">
        <v>77</v>
      </c>
      <c r="C12" t="s">
        <v>81</v>
      </c>
      <c r="D12">
        <v>100</v>
      </c>
      <c r="E12" s="3" t="s">
        <v>22</v>
      </c>
      <c r="F12">
        <v>100</v>
      </c>
      <c r="G12" s="7">
        <v>490</v>
      </c>
      <c r="I12" t="s">
        <v>81</v>
      </c>
      <c r="J12">
        <f t="shared" si="0"/>
        <v>-150</v>
      </c>
      <c r="K12" s="3" t="s">
        <v>25</v>
      </c>
      <c r="L12">
        <v>-150</v>
      </c>
    </row>
    <row r="13" spans="1:12" x14ac:dyDescent="0.2">
      <c r="B13" t="s">
        <v>78</v>
      </c>
      <c r="C13" t="s">
        <v>79</v>
      </c>
      <c r="D13">
        <v>50</v>
      </c>
      <c r="E13" s="3" t="s">
        <v>22</v>
      </c>
      <c r="F13">
        <v>125</v>
      </c>
      <c r="G13" s="7">
        <v>390</v>
      </c>
    </row>
    <row r="14" spans="1:12" x14ac:dyDescent="0.2">
      <c r="B14" t="s">
        <v>78</v>
      </c>
      <c r="C14" t="s">
        <v>80</v>
      </c>
      <c r="D14">
        <v>150</v>
      </c>
      <c r="E14" s="3" t="s">
        <v>22</v>
      </c>
      <c r="F14">
        <v>150</v>
      </c>
      <c r="G14" s="7">
        <v>410</v>
      </c>
    </row>
    <row r="15" spans="1:12" x14ac:dyDescent="0.2">
      <c r="B15" t="s">
        <v>78</v>
      </c>
      <c r="C15" t="s">
        <v>81</v>
      </c>
      <c r="D15">
        <v>50</v>
      </c>
      <c r="E15" s="3" t="s">
        <v>22</v>
      </c>
      <c r="F15">
        <v>75</v>
      </c>
      <c r="G15" s="7">
        <v>440</v>
      </c>
    </row>
    <row r="21" spans="3:4" x14ac:dyDescent="0.2">
      <c r="C21" s="4" t="s">
        <v>27</v>
      </c>
      <c r="D21" s="6">
        <f>SUMPRODUCT(D6:D15,G6:G15)</f>
        <v>488125</v>
      </c>
    </row>
  </sheetData>
  <mergeCells count="1">
    <mergeCell ref="A1:D1"/>
  </mergeCells>
  <phoneticPr fontId="7" alignment="center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5E0C-0B07-A848-9169-B1CA26DEE852}">
  <dimension ref="A1:N21"/>
  <sheetViews>
    <sheetView zoomScaleNormal="60" zoomScaleSheetLayoutView="100" workbookViewId="0">
      <selection activeCell="D9" sqref="D9"/>
    </sheetView>
  </sheetViews>
  <sheetFormatPr defaultColWidth="9.14453125" defaultRowHeight="15" x14ac:dyDescent="0.2"/>
  <cols>
    <col min="2" max="3" width="12.10546875" bestFit="1" customWidth="1"/>
    <col min="4" max="4" width="13.71875" bestFit="1" customWidth="1"/>
    <col min="6" max="7" width="13.046875" bestFit="1" customWidth="1"/>
    <col min="8" max="8" width="9.953125" bestFit="1" customWidth="1"/>
    <col min="9" max="9" width="16.8125" customWidth="1"/>
    <col min="11" max="11" width="12.10546875" bestFit="1" customWidth="1"/>
    <col min="13" max="13" width="5.37890625" customWidth="1"/>
    <col min="14" max="14" width="15.46875" bestFit="1" customWidth="1"/>
  </cols>
  <sheetData>
    <row r="1" spans="1:14" ht="18.75" x14ac:dyDescent="0.25">
      <c r="A1" s="5" t="s">
        <v>91</v>
      </c>
      <c r="B1" s="5"/>
      <c r="C1" s="5"/>
      <c r="D1" s="5"/>
      <c r="E1" s="5"/>
      <c r="F1" s="5"/>
      <c r="G1" s="5"/>
      <c r="H1" s="5"/>
      <c r="I1" s="5"/>
      <c r="J1" s="5"/>
    </row>
    <row r="4" spans="1:14" x14ac:dyDescent="0.2">
      <c r="F4" s="7" t="s">
        <v>90</v>
      </c>
    </row>
    <row r="5" spans="1:14" x14ac:dyDescent="0.2">
      <c r="B5" s="2" t="s">
        <v>4</v>
      </c>
      <c r="C5" s="2" t="s">
        <v>5</v>
      </c>
      <c r="D5" s="2" t="s">
        <v>26</v>
      </c>
      <c r="E5" s="3"/>
      <c r="F5" s="2" t="s">
        <v>89</v>
      </c>
      <c r="G5" s="2" t="s">
        <v>0</v>
      </c>
      <c r="H5" s="2" t="s">
        <v>87</v>
      </c>
      <c r="I5" s="2" t="s">
        <v>88</v>
      </c>
      <c r="K5" s="2" t="s">
        <v>1</v>
      </c>
      <c r="L5" s="2" t="s">
        <v>28</v>
      </c>
      <c r="N5" s="2" t="s">
        <v>29</v>
      </c>
    </row>
    <row r="6" spans="1:14" x14ac:dyDescent="0.2">
      <c r="B6" t="s">
        <v>82</v>
      </c>
      <c r="C6" t="s">
        <v>77</v>
      </c>
      <c r="D6">
        <v>0</v>
      </c>
      <c r="E6" s="3"/>
      <c r="F6" s="7">
        <v>22500</v>
      </c>
      <c r="G6">
        <v>1600</v>
      </c>
      <c r="H6" s="7">
        <v>300</v>
      </c>
      <c r="I6" s="7">
        <v>40</v>
      </c>
      <c r="K6" t="s">
        <v>82</v>
      </c>
      <c r="L6">
        <f>SUMIF(B$6:B$15,K6,D$6:D$15)-SUMIF(C$6:C$15,K6,D$6:D$15)</f>
        <v>6</v>
      </c>
      <c r="M6" s="3" t="s">
        <v>25</v>
      </c>
      <c r="N6">
        <v>6</v>
      </c>
    </row>
    <row r="7" spans="1:14" x14ac:dyDescent="0.2">
      <c r="B7" t="s">
        <v>82</v>
      </c>
      <c r="C7" t="s">
        <v>78</v>
      </c>
      <c r="D7">
        <v>6</v>
      </c>
      <c r="E7" s="3"/>
      <c r="F7" s="7">
        <v>22500</v>
      </c>
      <c r="G7">
        <v>400</v>
      </c>
      <c r="H7" s="7">
        <v>300</v>
      </c>
      <c r="I7" s="7">
        <v>40</v>
      </c>
      <c r="K7" t="s">
        <v>83</v>
      </c>
      <c r="L7">
        <f t="shared" ref="L7:L12" si="0">SUMIF(B$6:B$15,K7,D$6:D$15)-SUMIF(C$6:C$15,K7,D$6:D$15)</f>
        <v>4</v>
      </c>
      <c r="M7" s="3" t="s">
        <v>25</v>
      </c>
      <c r="N7">
        <v>6</v>
      </c>
    </row>
    <row r="8" spans="1:14" x14ac:dyDescent="0.2">
      <c r="B8" t="s">
        <v>83</v>
      </c>
      <c r="C8" t="s">
        <v>77</v>
      </c>
      <c r="D8">
        <v>4</v>
      </c>
      <c r="E8" s="3"/>
      <c r="F8" s="7">
        <v>22700</v>
      </c>
      <c r="G8">
        <v>500</v>
      </c>
      <c r="H8" s="7">
        <v>200</v>
      </c>
      <c r="I8" s="7">
        <v>50</v>
      </c>
      <c r="K8" t="s">
        <v>84</v>
      </c>
      <c r="L8">
        <f t="shared" si="0"/>
        <v>6</v>
      </c>
      <c r="M8" s="3" t="s">
        <v>25</v>
      </c>
      <c r="N8">
        <v>6</v>
      </c>
    </row>
    <row r="9" spans="1:14" x14ac:dyDescent="0.2">
      <c r="B9" t="s">
        <v>83</v>
      </c>
      <c r="C9" t="s">
        <v>78</v>
      </c>
      <c r="D9">
        <v>0</v>
      </c>
      <c r="E9" s="3"/>
      <c r="F9" s="7">
        <v>22700</v>
      </c>
      <c r="G9">
        <v>600</v>
      </c>
      <c r="H9" s="7">
        <v>200</v>
      </c>
      <c r="I9" s="7">
        <v>50</v>
      </c>
      <c r="K9" t="s">
        <v>77</v>
      </c>
      <c r="L9">
        <f t="shared" si="0"/>
        <v>0</v>
      </c>
      <c r="M9" s="3" t="s">
        <v>25</v>
      </c>
      <c r="N9">
        <v>0</v>
      </c>
    </row>
    <row r="10" spans="1:14" x14ac:dyDescent="0.2">
      <c r="B10" t="s">
        <v>84</v>
      </c>
      <c r="C10" t="s">
        <v>77</v>
      </c>
      <c r="D10">
        <v>0</v>
      </c>
      <c r="E10" s="3"/>
      <c r="F10" s="7">
        <v>22300</v>
      </c>
      <c r="G10">
        <v>2000</v>
      </c>
      <c r="H10" s="7">
        <v>500</v>
      </c>
      <c r="I10" s="7">
        <v>20</v>
      </c>
      <c r="K10" t="s">
        <v>78</v>
      </c>
      <c r="L10">
        <f>SUMIF(B$6:B$15,K10,D$6:D$15)-SUMIF(C$6:C$15,K10,D$6:D$15)</f>
        <v>0</v>
      </c>
      <c r="M10" s="3" t="s">
        <v>25</v>
      </c>
      <c r="N10">
        <v>0</v>
      </c>
    </row>
    <row r="11" spans="1:14" x14ac:dyDescent="0.2">
      <c r="B11" t="s">
        <v>84</v>
      </c>
      <c r="C11" t="s">
        <v>78</v>
      </c>
      <c r="D11">
        <v>6</v>
      </c>
      <c r="E11" s="3"/>
      <c r="F11" s="7">
        <v>22300</v>
      </c>
      <c r="G11">
        <v>1000</v>
      </c>
      <c r="H11" s="7">
        <v>500</v>
      </c>
      <c r="I11" s="7">
        <v>20</v>
      </c>
      <c r="K11" t="s">
        <v>85</v>
      </c>
      <c r="L11">
        <f t="shared" si="0"/>
        <v>-10</v>
      </c>
      <c r="M11" s="3" t="s">
        <v>25</v>
      </c>
      <c r="N11">
        <v>-10</v>
      </c>
    </row>
    <row r="12" spans="1:14" x14ac:dyDescent="0.2">
      <c r="B12" t="s">
        <v>77</v>
      </c>
      <c r="C12" t="s">
        <v>85</v>
      </c>
      <c r="D12">
        <v>4</v>
      </c>
      <c r="E12" s="3"/>
      <c r="F12" s="3">
        <v>0</v>
      </c>
      <c r="G12" s="3">
        <v>0</v>
      </c>
      <c r="H12" s="7">
        <v>200</v>
      </c>
      <c r="I12" s="3">
        <v>0</v>
      </c>
      <c r="K12" t="s">
        <v>86</v>
      </c>
      <c r="L12">
        <f t="shared" si="0"/>
        <v>-6</v>
      </c>
      <c r="M12" s="3" t="s">
        <v>25</v>
      </c>
      <c r="N12">
        <v>-6</v>
      </c>
    </row>
    <row r="13" spans="1:14" x14ac:dyDescent="0.2">
      <c r="B13" t="s">
        <v>77</v>
      </c>
      <c r="C13" t="s">
        <v>86</v>
      </c>
      <c r="D13">
        <v>0</v>
      </c>
      <c r="E13" s="3"/>
      <c r="F13" s="3">
        <v>0</v>
      </c>
      <c r="G13" s="3">
        <v>0</v>
      </c>
      <c r="H13" s="7">
        <v>700</v>
      </c>
      <c r="I13" s="3">
        <v>0</v>
      </c>
    </row>
    <row r="14" spans="1:14" x14ac:dyDescent="0.2">
      <c r="B14" t="s">
        <v>78</v>
      </c>
      <c r="C14" t="s">
        <v>85</v>
      </c>
      <c r="D14">
        <v>6</v>
      </c>
      <c r="E14" s="3"/>
      <c r="F14" s="3">
        <v>0</v>
      </c>
      <c r="G14" s="3">
        <v>0</v>
      </c>
      <c r="H14" s="7">
        <v>400</v>
      </c>
      <c r="I14" s="3">
        <v>0</v>
      </c>
    </row>
    <row r="15" spans="1:14" x14ac:dyDescent="0.2">
      <c r="B15" t="s">
        <v>78</v>
      </c>
      <c r="C15" t="s">
        <v>86</v>
      </c>
      <c r="D15">
        <v>6</v>
      </c>
      <c r="E15" s="3"/>
      <c r="F15" s="3">
        <v>0</v>
      </c>
      <c r="G15" s="3">
        <v>0</v>
      </c>
      <c r="H15" s="7">
        <v>500</v>
      </c>
      <c r="I15" s="3">
        <v>0</v>
      </c>
    </row>
    <row r="20" spans="3:8" x14ac:dyDescent="0.2">
      <c r="H20" s="7"/>
    </row>
    <row r="21" spans="3:8" x14ac:dyDescent="0.2">
      <c r="C21" s="4" t="s">
        <v>27</v>
      </c>
      <c r="D21" s="6">
        <f>SUMPRODUCT(D6:D15,F6:F15)+SUMPRODUCT(D6:D15,H6:H15)+SUMPRODUCT(D6:D15,G6:G15,I6:I15)</f>
        <v>687400</v>
      </c>
      <c r="H21" s="7"/>
    </row>
  </sheetData>
  <phoneticPr fontId="7" alignment="center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AC3E-AA27-D94A-A0D8-0D64B6D980D4}">
  <dimension ref="A1:L14"/>
  <sheetViews>
    <sheetView zoomScaleNormal="60" zoomScaleSheetLayoutView="100" workbookViewId="0">
      <selection activeCell="G15" sqref="G15"/>
    </sheetView>
  </sheetViews>
  <sheetFormatPr defaultColWidth="9.14453125" defaultRowHeight="15" x14ac:dyDescent="0.2"/>
  <cols>
    <col min="3" max="3" width="9.68359375" bestFit="1" customWidth="1"/>
    <col min="4" max="4" width="9.4140625" bestFit="1" customWidth="1"/>
    <col min="7" max="7" width="16.8125" bestFit="1" customWidth="1"/>
    <col min="11" max="11" width="5.37890625" customWidth="1"/>
    <col min="12" max="12" width="15.46875" bestFit="1" customWidth="1"/>
  </cols>
  <sheetData>
    <row r="1" spans="1:12" ht="18.75" x14ac:dyDescent="0.25">
      <c r="A1" s="5" t="s">
        <v>92</v>
      </c>
      <c r="B1" s="5"/>
      <c r="C1" s="5"/>
      <c r="D1" s="5"/>
      <c r="E1" s="5"/>
      <c r="F1" s="5"/>
      <c r="G1" s="5"/>
      <c r="H1" s="5"/>
    </row>
    <row r="5" spans="1:12" x14ac:dyDescent="0.2">
      <c r="B5" s="2" t="s">
        <v>4</v>
      </c>
      <c r="C5" s="2" t="s">
        <v>5</v>
      </c>
      <c r="D5" s="2" t="s">
        <v>26</v>
      </c>
      <c r="E5" s="3"/>
      <c r="F5" s="2" t="s">
        <v>21</v>
      </c>
      <c r="G5" s="2" t="s">
        <v>31</v>
      </c>
      <c r="I5" s="2" t="s">
        <v>1</v>
      </c>
      <c r="J5" s="2" t="s">
        <v>28</v>
      </c>
      <c r="L5" s="2" t="s">
        <v>29</v>
      </c>
    </row>
    <row r="6" spans="1:12" x14ac:dyDescent="0.2">
      <c r="B6" t="s">
        <v>12</v>
      </c>
      <c r="C6" t="s">
        <v>9</v>
      </c>
      <c r="D6">
        <v>40</v>
      </c>
      <c r="E6" s="3" t="s">
        <v>22</v>
      </c>
      <c r="F6">
        <v>40</v>
      </c>
      <c r="G6" s="7">
        <v>6</v>
      </c>
      <c r="I6" t="s">
        <v>12</v>
      </c>
      <c r="J6">
        <f>SUMIF(B$6:B$12,I6,D$6:D$12)-SUMIF(C$6:C$12,I6,D$6:D$12)</f>
        <v>50</v>
      </c>
      <c r="K6" s="3" t="s">
        <v>25</v>
      </c>
      <c r="L6">
        <v>50</v>
      </c>
    </row>
    <row r="7" spans="1:12" x14ac:dyDescent="0.2">
      <c r="B7" t="s">
        <v>12</v>
      </c>
      <c r="C7" t="s">
        <v>13</v>
      </c>
      <c r="D7">
        <v>10</v>
      </c>
      <c r="G7" s="7">
        <v>4</v>
      </c>
      <c r="I7" t="s">
        <v>15</v>
      </c>
      <c r="J7">
        <f t="shared" ref="J7:J10" si="0">SUMIF(B$6:B$12,I7,D$6:D$12)-SUMIF(C$6:C$12,I7,D$6:D$12)</f>
        <v>80</v>
      </c>
      <c r="K7" s="3" t="s">
        <v>25</v>
      </c>
      <c r="L7">
        <v>80</v>
      </c>
    </row>
    <row r="8" spans="1:12" x14ac:dyDescent="0.2">
      <c r="B8" t="s">
        <v>15</v>
      </c>
      <c r="C8" t="s">
        <v>12</v>
      </c>
      <c r="D8">
        <v>0</v>
      </c>
      <c r="E8" s="3"/>
      <c r="G8" s="7">
        <v>1</v>
      </c>
      <c r="I8" t="s">
        <v>13</v>
      </c>
      <c r="J8">
        <f t="shared" si="0"/>
        <v>0</v>
      </c>
      <c r="K8" s="3" t="s">
        <v>25</v>
      </c>
      <c r="L8">
        <v>0</v>
      </c>
    </row>
    <row r="9" spans="1:12" x14ac:dyDescent="0.2">
      <c r="B9" t="s">
        <v>15</v>
      </c>
      <c r="C9" t="s">
        <v>13</v>
      </c>
      <c r="D9">
        <v>40</v>
      </c>
      <c r="G9" s="7">
        <v>2</v>
      </c>
      <c r="I9" t="s">
        <v>9</v>
      </c>
      <c r="J9">
        <f t="shared" si="0"/>
        <v>-70</v>
      </c>
      <c r="K9" s="3" t="s">
        <v>25</v>
      </c>
      <c r="L9">
        <v>-70</v>
      </c>
    </row>
    <row r="10" spans="1:12" x14ac:dyDescent="0.2">
      <c r="B10" t="s">
        <v>15</v>
      </c>
      <c r="C10" t="s">
        <v>23</v>
      </c>
      <c r="D10">
        <v>40</v>
      </c>
      <c r="E10" s="3" t="s">
        <v>22</v>
      </c>
      <c r="F10">
        <v>40</v>
      </c>
      <c r="G10" s="7">
        <v>5</v>
      </c>
      <c r="I10" t="s">
        <v>23</v>
      </c>
      <c r="J10">
        <f t="shared" si="0"/>
        <v>-60</v>
      </c>
      <c r="K10" s="3" t="s">
        <v>25</v>
      </c>
      <c r="L10">
        <v>-60</v>
      </c>
    </row>
    <row r="11" spans="1:12" x14ac:dyDescent="0.2">
      <c r="B11" t="s">
        <v>13</v>
      </c>
      <c r="C11" t="s">
        <v>9</v>
      </c>
      <c r="D11">
        <v>30</v>
      </c>
      <c r="E11" s="3"/>
      <c r="G11" s="7">
        <v>3</v>
      </c>
      <c r="K11" s="3"/>
    </row>
    <row r="12" spans="1:12" x14ac:dyDescent="0.2">
      <c r="B12" t="s">
        <v>13</v>
      </c>
      <c r="C12" t="s">
        <v>23</v>
      </c>
      <c r="D12">
        <v>20</v>
      </c>
      <c r="E12" s="3"/>
      <c r="G12" s="7">
        <v>5</v>
      </c>
      <c r="K12" s="3"/>
    </row>
    <row r="13" spans="1:12" x14ac:dyDescent="0.2">
      <c r="E13" s="3"/>
    </row>
    <row r="14" spans="1:12" x14ac:dyDescent="0.2">
      <c r="C14" s="4" t="s">
        <v>27</v>
      </c>
      <c r="D14" s="6">
        <f>SUMPRODUCT(D6:D12,G6:G12)</f>
        <v>750</v>
      </c>
    </row>
  </sheetData>
  <phoneticPr fontId="7" alignment="center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D0EE-B5B9-1B46-9F57-1F9CC9C11E33}">
  <dimension ref="A1:O36"/>
  <sheetViews>
    <sheetView tabSelected="1" zoomScale="91" zoomScaleNormal="60" zoomScaleSheetLayoutView="100" workbookViewId="0">
      <selection activeCell="D1" sqref="D1"/>
    </sheetView>
  </sheetViews>
  <sheetFormatPr defaultColWidth="9.14453125" defaultRowHeight="15" x14ac:dyDescent="0.2"/>
  <cols>
    <col min="2" max="2" width="14.2578125" bestFit="1" customWidth="1"/>
    <col min="3" max="3" width="14.2578125" customWidth="1"/>
    <col min="4" max="4" width="17.08203125" bestFit="1" customWidth="1"/>
    <col min="5" max="5" width="8.609375"/>
    <col min="6" max="6" width="18.96484375" bestFit="1" customWidth="1"/>
    <col min="7" max="7" width="18.96484375" customWidth="1"/>
    <col min="8" max="8" width="16.8125" bestFit="1" customWidth="1"/>
    <col min="9" max="9" width="14.9296875" bestFit="1" customWidth="1"/>
    <col min="10" max="10" width="16.140625" bestFit="1" customWidth="1"/>
    <col min="11" max="11" width="19.1015625" bestFit="1" customWidth="1"/>
    <col min="12" max="12" width="5.37890625" customWidth="1"/>
    <col min="13" max="13" width="20.04296875" bestFit="1" customWidth="1"/>
    <col min="14" max="14" width="16.41015625" bestFit="1" customWidth="1"/>
    <col min="15" max="15" width="12.5078125" bestFit="1" customWidth="1"/>
  </cols>
  <sheetData>
    <row r="1" spans="1:15" ht="18.75" x14ac:dyDescent="0.25">
      <c r="A1" s="5" t="s">
        <v>108</v>
      </c>
      <c r="B1" s="5"/>
      <c r="C1" s="5"/>
      <c r="D1" s="5"/>
      <c r="E1" s="5"/>
      <c r="F1" s="5"/>
      <c r="G1" s="5"/>
      <c r="H1" s="5"/>
      <c r="I1" s="5"/>
    </row>
    <row r="5" spans="1:15" x14ac:dyDescent="0.2">
      <c r="B5" s="2" t="s">
        <v>4</v>
      </c>
      <c r="C5" s="2" t="s">
        <v>5</v>
      </c>
      <c r="D5" s="2" t="s">
        <v>125</v>
      </c>
      <c r="E5" s="3"/>
      <c r="F5" s="2" t="s">
        <v>110</v>
      </c>
      <c r="G5" s="2" t="s">
        <v>112</v>
      </c>
      <c r="H5" s="2" t="s">
        <v>111</v>
      </c>
      <c r="J5" s="2" t="s">
        <v>1</v>
      </c>
      <c r="K5" s="2" t="s">
        <v>28</v>
      </c>
      <c r="M5" s="2" t="s">
        <v>29</v>
      </c>
    </row>
    <row r="6" spans="1:15" x14ac:dyDescent="0.2">
      <c r="B6" t="s">
        <v>121</v>
      </c>
      <c r="C6" t="s">
        <v>115</v>
      </c>
      <c r="D6" s="7">
        <v>0</v>
      </c>
      <c r="E6" s="3" t="s">
        <v>22</v>
      </c>
      <c r="F6" s="7">
        <v>5000000</v>
      </c>
      <c r="G6" s="27">
        <v>5.0000000000000001E-3</v>
      </c>
      <c r="H6">
        <v>50</v>
      </c>
      <c r="J6" t="s">
        <v>121</v>
      </c>
      <c r="K6" s="7">
        <f>SUMIF(B$6:B$30,J6,D$6:D$30)-SUMIF(C$6:C$30,J6,D$6:D$30)</f>
        <v>9600000</v>
      </c>
      <c r="L6" s="3" t="s">
        <v>25</v>
      </c>
      <c r="M6" s="7">
        <f>H8*N6</f>
        <v>9600000</v>
      </c>
      <c r="N6" s="26">
        <f>15000000*80</f>
        <v>1200000000</v>
      </c>
      <c r="O6" t="s">
        <v>122</v>
      </c>
    </row>
    <row r="7" spans="1:15" x14ac:dyDescent="0.2">
      <c r="B7" t="s">
        <v>121</v>
      </c>
      <c r="C7" t="s">
        <v>116</v>
      </c>
      <c r="D7" s="7">
        <v>0</v>
      </c>
      <c r="E7" s="3" t="s">
        <v>22</v>
      </c>
      <c r="F7" s="7">
        <v>5000000</v>
      </c>
      <c r="G7" s="27">
        <v>5.0000000000000001E-3</v>
      </c>
      <c r="H7">
        <v>0.04</v>
      </c>
      <c r="J7" t="s">
        <v>115</v>
      </c>
      <c r="K7" s="7">
        <f t="shared" ref="K7:K12" si="0">SUMIF(B$6:B$30,J7,D$6:D$30)-SUMIF(C$6:C$30,J7,D$6:D$30)</f>
        <v>1680000.0000000002</v>
      </c>
      <c r="L7" s="3" t="s">
        <v>25</v>
      </c>
      <c r="M7" s="7">
        <f>H15*N7</f>
        <v>1680000.0000000002</v>
      </c>
      <c r="N7" s="26">
        <v>10500000000</v>
      </c>
      <c r="O7" t="s">
        <v>123</v>
      </c>
    </row>
    <row r="8" spans="1:15" x14ac:dyDescent="0.2">
      <c r="B8" t="s">
        <v>121</v>
      </c>
      <c r="C8" s="1" t="s">
        <v>109</v>
      </c>
      <c r="D8" s="7">
        <v>2000000</v>
      </c>
      <c r="E8" s="3" t="s">
        <v>22</v>
      </c>
      <c r="F8" s="7">
        <v>2000000</v>
      </c>
      <c r="G8" s="27">
        <v>4.0000000000000001E-3</v>
      </c>
      <c r="H8">
        <v>8.0000000000000002E-3</v>
      </c>
      <c r="J8" t="s">
        <v>116</v>
      </c>
      <c r="K8" s="7">
        <f t="shared" si="0"/>
        <v>5600000</v>
      </c>
      <c r="L8" s="3" t="s">
        <v>25</v>
      </c>
      <c r="M8" s="7">
        <f>H22*N8</f>
        <v>5600000</v>
      </c>
      <c r="N8" s="26">
        <v>28000000</v>
      </c>
      <c r="O8" t="s">
        <v>124</v>
      </c>
    </row>
    <row r="9" spans="1:15" x14ac:dyDescent="0.2">
      <c r="B9" t="s">
        <v>121</v>
      </c>
      <c r="C9" s="1" t="s">
        <v>120</v>
      </c>
      <c r="D9" s="7">
        <v>2000000</v>
      </c>
      <c r="E9" s="3" t="s">
        <v>22</v>
      </c>
      <c r="F9" s="7">
        <v>2000000</v>
      </c>
      <c r="G9" s="27">
        <v>4.0000000000000001E-3</v>
      </c>
      <c r="H9">
        <v>0.01</v>
      </c>
      <c r="J9" t="s">
        <v>114</v>
      </c>
      <c r="K9" s="7">
        <f t="shared" si="0"/>
        <v>0</v>
      </c>
      <c r="L9" s="3" t="s">
        <v>25</v>
      </c>
      <c r="M9">
        <v>0</v>
      </c>
      <c r="N9" s="26">
        <v>2</v>
      </c>
    </row>
    <row r="10" spans="1:15" x14ac:dyDescent="0.2">
      <c r="B10" t="s">
        <v>121</v>
      </c>
      <c r="C10" t="s">
        <v>117</v>
      </c>
      <c r="D10" s="7">
        <v>2000000</v>
      </c>
      <c r="E10" s="3" t="s">
        <v>22</v>
      </c>
      <c r="F10" s="7">
        <v>2000000</v>
      </c>
      <c r="G10" s="27">
        <v>4.0000000000000001E-3</v>
      </c>
      <c r="H10">
        <v>6.4000000000000003E-3</v>
      </c>
      <c r="J10" t="s">
        <v>117</v>
      </c>
      <c r="K10" s="7">
        <f t="shared" si="0"/>
        <v>0</v>
      </c>
      <c r="L10" s="3" t="s">
        <v>25</v>
      </c>
      <c r="M10">
        <v>0</v>
      </c>
      <c r="N10" s="26">
        <v>3</v>
      </c>
    </row>
    <row r="11" spans="1:15" x14ac:dyDescent="0.2">
      <c r="B11" t="s">
        <v>121</v>
      </c>
      <c r="C11" t="s">
        <v>118</v>
      </c>
      <c r="D11" s="7">
        <v>2000000</v>
      </c>
      <c r="E11" s="3" t="s">
        <v>22</v>
      </c>
      <c r="F11" s="7">
        <v>2000000</v>
      </c>
      <c r="G11" s="27">
        <v>2.5000000000000001E-3</v>
      </c>
      <c r="H11">
        <v>4.7999999999999996E-3</v>
      </c>
      <c r="J11" t="s">
        <v>118</v>
      </c>
      <c r="K11" s="7">
        <f t="shared" si="0"/>
        <v>0</v>
      </c>
      <c r="L11" s="3" t="s">
        <v>25</v>
      </c>
      <c r="M11">
        <v>0</v>
      </c>
      <c r="N11" s="26">
        <v>4</v>
      </c>
    </row>
    <row r="12" spans="1:15" x14ac:dyDescent="0.2">
      <c r="B12" t="s">
        <v>121</v>
      </c>
      <c r="C12" t="s">
        <v>119</v>
      </c>
      <c r="D12" s="7">
        <v>1600000</v>
      </c>
      <c r="E12" s="3" t="s">
        <v>22</v>
      </c>
      <c r="F12" s="7">
        <v>4000000</v>
      </c>
      <c r="G12" s="27">
        <v>5.0000000000000001E-3</v>
      </c>
      <c r="H12">
        <v>7.6799999999999993E-2</v>
      </c>
      <c r="J12" t="s">
        <v>119</v>
      </c>
      <c r="K12" s="7">
        <f t="shared" si="0"/>
        <v>0</v>
      </c>
      <c r="L12" s="3" t="s">
        <v>25</v>
      </c>
      <c r="M12">
        <v>0</v>
      </c>
      <c r="N12" s="26">
        <v>5</v>
      </c>
    </row>
    <row r="13" spans="1:15" x14ac:dyDescent="0.2">
      <c r="B13" t="s">
        <v>115</v>
      </c>
      <c r="C13" t="s">
        <v>121</v>
      </c>
      <c r="D13" s="7">
        <v>0</v>
      </c>
      <c r="E13" s="3" t="s">
        <v>22</v>
      </c>
      <c r="F13" s="7">
        <v>5000000</v>
      </c>
      <c r="G13" s="27">
        <v>5.0000000000000001E-3</v>
      </c>
      <c r="H13">
        <f>1/50</f>
        <v>0.02</v>
      </c>
      <c r="J13" s="1" t="s">
        <v>113</v>
      </c>
      <c r="K13" s="7">
        <f>SUMIF(B$6:B$30,J13,D$6:D$30)-SUMIF(C$6:C$30,J13,D$6:D$30)</f>
        <v>-16880000</v>
      </c>
      <c r="L13" s="3" t="s">
        <v>25</v>
      </c>
      <c r="M13" s="7">
        <f>-SUM(M6:M8)</f>
        <v>-16880000</v>
      </c>
      <c r="N13" s="26">
        <v>1</v>
      </c>
    </row>
    <row r="14" spans="1:15" x14ac:dyDescent="0.2">
      <c r="B14" t="s">
        <v>115</v>
      </c>
      <c r="C14" t="s">
        <v>116</v>
      </c>
      <c r="D14" s="7">
        <v>0</v>
      </c>
      <c r="E14" s="3" t="s">
        <v>22</v>
      </c>
      <c r="F14" s="7">
        <v>200000</v>
      </c>
      <c r="G14" s="27">
        <v>7.0000000000000001E-3</v>
      </c>
      <c r="H14">
        <v>8.0000000000000004E-4</v>
      </c>
    </row>
    <row r="15" spans="1:15" x14ac:dyDescent="0.2">
      <c r="B15" t="s">
        <v>115</v>
      </c>
      <c r="C15" s="1" t="s">
        <v>109</v>
      </c>
      <c r="D15" s="7">
        <v>200000</v>
      </c>
      <c r="E15" s="3" t="s">
        <v>22</v>
      </c>
      <c r="F15" s="7">
        <v>200000</v>
      </c>
      <c r="G15" s="27">
        <v>5.0000000000000001E-3</v>
      </c>
      <c r="H15">
        <v>1.6000000000000001E-4</v>
      </c>
    </row>
    <row r="16" spans="1:15" x14ac:dyDescent="0.2">
      <c r="B16" t="s">
        <v>115</v>
      </c>
      <c r="C16" s="1" t="s">
        <v>120</v>
      </c>
      <c r="D16" s="7">
        <v>200000</v>
      </c>
      <c r="E16" s="3" t="s">
        <v>22</v>
      </c>
      <c r="F16" s="7">
        <v>200000</v>
      </c>
      <c r="G16" s="27">
        <v>3.0000000000000001E-3</v>
      </c>
      <c r="H16">
        <v>2.0000000000000001E-4</v>
      </c>
    </row>
    <row r="17" spans="2:8" x14ac:dyDescent="0.2">
      <c r="B17" t="s">
        <v>115</v>
      </c>
      <c r="C17" t="s">
        <v>117</v>
      </c>
      <c r="D17" s="7">
        <v>1000000</v>
      </c>
      <c r="E17" s="3" t="s">
        <v>22</v>
      </c>
      <c r="F17" s="7">
        <v>1000000</v>
      </c>
      <c r="G17" s="27">
        <v>3.0000000000000001E-3</v>
      </c>
      <c r="H17">
        <v>1.2799999999999999E-4</v>
      </c>
    </row>
    <row r="18" spans="2:8" x14ac:dyDescent="0.2">
      <c r="B18" t="s">
        <v>115</v>
      </c>
      <c r="C18" t="s">
        <v>118</v>
      </c>
      <c r="D18" s="7">
        <v>80000.000000000233</v>
      </c>
      <c r="E18" s="3" t="s">
        <v>22</v>
      </c>
      <c r="F18" s="7">
        <v>500000</v>
      </c>
      <c r="G18" s="27">
        <v>7.4999999999999997E-3</v>
      </c>
      <c r="H18">
        <v>9.6000000000000002E-5</v>
      </c>
    </row>
    <row r="19" spans="2:8" x14ac:dyDescent="0.2">
      <c r="B19" t="s">
        <v>115</v>
      </c>
      <c r="C19" t="s">
        <v>119</v>
      </c>
      <c r="D19" s="7">
        <v>200000</v>
      </c>
      <c r="E19" s="3" t="s">
        <v>22</v>
      </c>
      <c r="F19" s="7">
        <v>200000</v>
      </c>
      <c r="G19" s="27">
        <v>7.4999999999999997E-3</v>
      </c>
      <c r="H19">
        <v>1.536E-3</v>
      </c>
    </row>
    <row r="20" spans="2:8" x14ac:dyDescent="0.2">
      <c r="B20" t="s">
        <v>116</v>
      </c>
      <c r="C20" t="s">
        <v>121</v>
      </c>
      <c r="D20" s="7">
        <v>0</v>
      </c>
      <c r="E20" s="3" t="s">
        <v>22</v>
      </c>
      <c r="F20" s="7">
        <v>3000000</v>
      </c>
      <c r="G20" s="27">
        <v>5.0000000000000001E-3</v>
      </c>
      <c r="H20">
        <f>1/0.04</f>
        <v>25</v>
      </c>
    </row>
    <row r="21" spans="2:8" x14ac:dyDescent="0.2">
      <c r="B21" t="s">
        <v>116</v>
      </c>
      <c r="C21" t="s">
        <v>115</v>
      </c>
      <c r="D21" s="7">
        <v>0</v>
      </c>
      <c r="E21" s="3" t="s">
        <v>22</v>
      </c>
      <c r="F21" s="7">
        <v>4500000</v>
      </c>
      <c r="G21" s="27">
        <v>7.0000000000000001E-3</v>
      </c>
      <c r="H21">
        <f>1/0.0008</f>
        <v>1250</v>
      </c>
    </row>
    <row r="22" spans="2:8" x14ac:dyDescent="0.2">
      <c r="B22" t="s">
        <v>116</v>
      </c>
      <c r="C22" s="1" t="s">
        <v>109</v>
      </c>
      <c r="D22" s="7">
        <v>1100000</v>
      </c>
      <c r="E22" s="3" t="s">
        <v>22</v>
      </c>
      <c r="F22" s="7">
        <v>1500000</v>
      </c>
      <c r="G22" s="27">
        <v>7.0000000000000001E-3</v>
      </c>
      <c r="H22">
        <v>0.2</v>
      </c>
    </row>
    <row r="23" spans="2:8" x14ac:dyDescent="0.2">
      <c r="B23" t="s">
        <v>116</v>
      </c>
      <c r="C23" s="1" t="s">
        <v>120</v>
      </c>
      <c r="D23" s="7">
        <v>0</v>
      </c>
      <c r="E23" s="3" t="s">
        <v>22</v>
      </c>
      <c r="F23" s="7">
        <v>1500000</v>
      </c>
      <c r="G23" s="27">
        <v>7.0000000000000001E-3</v>
      </c>
      <c r="H23">
        <v>0.25</v>
      </c>
    </row>
    <row r="24" spans="2:8" x14ac:dyDescent="0.2">
      <c r="B24" t="s">
        <v>116</v>
      </c>
      <c r="C24" t="s">
        <v>117</v>
      </c>
      <c r="D24" s="7">
        <v>2500000</v>
      </c>
      <c r="E24" s="3" t="s">
        <v>22</v>
      </c>
      <c r="F24" s="7">
        <v>2500000</v>
      </c>
      <c r="G24" s="27">
        <v>4.0000000000000001E-3</v>
      </c>
      <c r="H24">
        <v>0.16</v>
      </c>
    </row>
    <row r="25" spans="2:8" x14ac:dyDescent="0.2">
      <c r="B25" t="s">
        <v>116</v>
      </c>
      <c r="C25" t="s">
        <v>118</v>
      </c>
      <c r="D25" s="7">
        <v>1000000</v>
      </c>
      <c r="E25" s="3" t="s">
        <v>22</v>
      </c>
      <c r="F25" s="7">
        <v>1000000</v>
      </c>
      <c r="G25" s="27">
        <v>4.4999999999999997E-3</v>
      </c>
      <c r="H25">
        <v>0.12</v>
      </c>
    </row>
    <row r="26" spans="2:8" x14ac:dyDescent="0.2">
      <c r="B26" t="s">
        <v>116</v>
      </c>
      <c r="C26" t="s">
        <v>119</v>
      </c>
      <c r="D26" s="7">
        <v>1000000</v>
      </c>
      <c r="E26" s="3" t="s">
        <v>22</v>
      </c>
      <c r="F26" s="7">
        <v>1000000</v>
      </c>
      <c r="G26" s="27">
        <v>5.0000000000000001E-3</v>
      </c>
      <c r="H26">
        <v>1.92</v>
      </c>
    </row>
    <row r="27" spans="2:8" x14ac:dyDescent="0.2">
      <c r="B27" t="s">
        <v>114</v>
      </c>
      <c r="C27" s="1" t="s">
        <v>109</v>
      </c>
      <c r="D27" s="7">
        <v>2200000</v>
      </c>
      <c r="E27" s="3"/>
      <c r="F27" s="7">
        <v>0</v>
      </c>
      <c r="G27" s="27">
        <v>5.0000000000000001E-4</v>
      </c>
      <c r="H27">
        <f>1/1.25</f>
        <v>0.8</v>
      </c>
    </row>
    <row r="28" spans="2:8" x14ac:dyDescent="0.2">
      <c r="B28" t="s">
        <v>117</v>
      </c>
      <c r="C28" s="1" t="s">
        <v>109</v>
      </c>
      <c r="D28" s="7">
        <v>5500000</v>
      </c>
      <c r="E28" s="3"/>
      <c r="F28" s="7">
        <v>0</v>
      </c>
      <c r="G28" s="27">
        <v>1E-3</v>
      </c>
      <c r="H28">
        <f>1/0.8</f>
        <v>1.25</v>
      </c>
    </row>
    <row r="29" spans="2:8" x14ac:dyDescent="0.2">
      <c r="B29" t="s">
        <v>118</v>
      </c>
      <c r="C29" s="1" t="s">
        <v>109</v>
      </c>
      <c r="D29" s="7">
        <v>3080000</v>
      </c>
      <c r="E29" s="3"/>
      <c r="F29" s="7">
        <v>0</v>
      </c>
      <c r="G29" s="27">
        <v>1E-3</v>
      </c>
      <c r="H29" s="28">
        <f>1/0.6</f>
        <v>1.6666666666666667</v>
      </c>
    </row>
    <row r="30" spans="2:8" x14ac:dyDescent="0.2">
      <c r="B30" t="s">
        <v>119</v>
      </c>
      <c r="C30" s="1" t="s">
        <v>109</v>
      </c>
      <c r="D30" s="7">
        <v>2800000</v>
      </c>
      <c r="E30" s="3"/>
      <c r="F30" s="7">
        <v>0</v>
      </c>
      <c r="G30" s="27">
        <v>1E-3</v>
      </c>
      <c r="H30" s="28">
        <f>1/9.6</f>
        <v>0.10416666666666667</v>
      </c>
    </row>
    <row r="33" spans="3:7" x14ac:dyDescent="0.2">
      <c r="C33" s="4" t="s">
        <v>27</v>
      </c>
      <c r="D33" s="6">
        <f>SUMPRODUCT(D6:D30,G6:G30)</f>
        <v>83380</v>
      </c>
    </row>
    <row r="34" spans="3:7" x14ac:dyDescent="0.2">
      <c r="F34" s="7"/>
      <c r="G34" s="27"/>
    </row>
    <row r="35" spans="3:7" x14ac:dyDescent="0.2">
      <c r="F35" s="7"/>
      <c r="G35" s="27"/>
    </row>
    <row r="36" spans="3:7" x14ac:dyDescent="0.2">
      <c r="F36" s="7"/>
      <c r="G36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43AC-1944-954D-95E9-FA6951EDB1E6}">
  <dimension ref="A1:K19"/>
  <sheetViews>
    <sheetView zoomScaleNormal="60" zoomScaleSheetLayoutView="100" workbookViewId="0">
      <selection activeCell="I7" sqref="I7"/>
    </sheetView>
  </sheetViews>
  <sheetFormatPr defaultColWidth="9.14453125" defaultRowHeight="15" x14ac:dyDescent="0.2"/>
  <cols>
    <col min="3" max="4" width="12.64453125" bestFit="1" customWidth="1"/>
    <col min="8" max="8" width="6.45703125" customWidth="1"/>
    <col min="9" max="9" width="8.47265625" bestFit="1" customWidth="1"/>
    <col min="10" max="10" width="5.37890625" customWidth="1"/>
    <col min="11" max="11" width="14.9296875" bestFit="1" customWidth="1"/>
  </cols>
  <sheetData>
    <row r="1" spans="1:11" ht="18.75" x14ac:dyDescent="0.25">
      <c r="A1" s="29" t="s">
        <v>19</v>
      </c>
      <c r="B1" s="29"/>
      <c r="C1" s="29"/>
      <c r="D1" s="29"/>
      <c r="E1" s="29"/>
    </row>
    <row r="5" spans="1:11" x14ac:dyDescent="0.2">
      <c r="B5" s="2" t="s">
        <v>4</v>
      </c>
      <c r="C5" s="2" t="s">
        <v>5</v>
      </c>
      <c r="D5" s="2" t="s">
        <v>20</v>
      </c>
      <c r="F5" s="2" t="s">
        <v>21</v>
      </c>
      <c r="H5" s="2" t="s">
        <v>1</v>
      </c>
      <c r="I5" s="2" t="s">
        <v>28</v>
      </c>
      <c r="K5" s="2" t="s">
        <v>3</v>
      </c>
    </row>
    <row r="6" spans="1:11" x14ac:dyDescent="0.2">
      <c r="B6" t="s">
        <v>11</v>
      </c>
      <c r="C6" t="s">
        <v>12</v>
      </c>
      <c r="D6" s="1">
        <v>3</v>
      </c>
      <c r="E6" s="3" t="s">
        <v>22</v>
      </c>
      <c r="F6">
        <v>5</v>
      </c>
      <c r="H6" t="s">
        <v>11</v>
      </c>
      <c r="I6">
        <f>SUMIF(B$6:B$17,H6,D$6:D$17)-SUMIF(C$6:C$17,H6,D$6:D$17)</f>
        <v>14</v>
      </c>
      <c r="J6" s="3" t="s">
        <v>25</v>
      </c>
      <c r="K6">
        <v>14</v>
      </c>
    </row>
    <row r="7" spans="1:11" x14ac:dyDescent="0.2">
      <c r="B7" t="s">
        <v>11</v>
      </c>
      <c r="C7" t="s">
        <v>15</v>
      </c>
      <c r="D7" s="1">
        <v>7</v>
      </c>
      <c r="E7" s="3" t="s">
        <v>22</v>
      </c>
      <c r="F7">
        <v>7</v>
      </c>
      <c r="H7" t="s">
        <v>12</v>
      </c>
      <c r="I7">
        <f t="shared" ref="I7:I11" si="0">SUMIF(B$6:B$17,H7,D$6:D$17)-SUMIF(C$6:C$17,H7,D$6:D$17)</f>
        <v>0</v>
      </c>
      <c r="J7" s="3" t="s">
        <v>25</v>
      </c>
      <c r="K7">
        <v>0</v>
      </c>
    </row>
    <row r="8" spans="1:11" x14ac:dyDescent="0.2">
      <c r="B8" t="s">
        <v>11</v>
      </c>
      <c r="C8" t="s">
        <v>13</v>
      </c>
      <c r="D8" s="1">
        <v>4</v>
      </c>
      <c r="E8" s="3" t="s">
        <v>22</v>
      </c>
      <c r="F8">
        <v>4</v>
      </c>
      <c r="H8" t="s">
        <v>15</v>
      </c>
      <c r="I8">
        <f t="shared" si="0"/>
        <v>0</v>
      </c>
      <c r="J8" s="3" t="s">
        <v>25</v>
      </c>
      <c r="K8">
        <v>0</v>
      </c>
    </row>
    <row r="9" spans="1:11" x14ac:dyDescent="0.2">
      <c r="B9" t="s">
        <v>12</v>
      </c>
      <c r="C9" t="s">
        <v>15</v>
      </c>
      <c r="D9" s="1">
        <v>0</v>
      </c>
      <c r="E9" s="3" t="s">
        <v>22</v>
      </c>
      <c r="F9">
        <v>1</v>
      </c>
      <c r="H9" t="s">
        <v>13</v>
      </c>
      <c r="I9">
        <f t="shared" si="0"/>
        <v>0</v>
      </c>
      <c r="J9" s="3" t="s">
        <v>25</v>
      </c>
      <c r="K9">
        <v>0</v>
      </c>
    </row>
    <row r="10" spans="1:11" x14ac:dyDescent="0.2">
      <c r="B10" t="s">
        <v>12</v>
      </c>
      <c r="C10" t="s">
        <v>9</v>
      </c>
      <c r="D10" s="1">
        <v>3</v>
      </c>
      <c r="E10" s="3" t="s">
        <v>22</v>
      </c>
      <c r="F10">
        <v>3</v>
      </c>
      <c r="H10" t="s">
        <v>9</v>
      </c>
      <c r="I10">
        <f>SUMIF(B$6:B$17,H10,D$6:D$17)-SUMIF(C$6:C$17,H10,D$6:D$17)</f>
        <v>0</v>
      </c>
      <c r="J10" s="3" t="s">
        <v>25</v>
      </c>
      <c r="K10">
        <v>0</v>
      </c>
    </row>
    <row r="11" spans="1:11" x14ac:dyDescent="0.2">
      <c r="B11" t="s">
        <v>15</v>
      </c>
      <c r="C11" t="s">
        <v>13</v>
      </c>
      <c r="D11" s="1">
        <v>0</v>
      </c>
      <c r="E11" s="3" t="s">
        <v>22</v>
      </c>
      <c r="F11">
        <v>2</v>
      </c>
      <c r="H11" t="s">
        <v>23</v>
      </c>
      <c r="I11">
        <f t="shared" si="0"/>
        <v>0</v>
      </c>
      <c r="J11" s="3" t="s">
        <v>25</v>
      </c>
      <c r="K11">
        <v>0</v>
      </c>
    </row>
    <row r="12" spans="1:11" x14ac:dyDescent="0.2">
      <c r="B12" t="s">
        <v>15</v>
      </c>
      <c r="C12" t="s">
        <v>9</v>
      </c>
      <c r="D12" s="1">
        <v>4</v>
      </c>
      <c r="E12" s="3" t="s">
        <v>22</v>
      </c>
      <c r="F12">
        <v>4</v>
      </c>
      <c r="H12" t="s">
        <v>16</v>
      </c>
      <c r="I12">
        <f>SUMIF(B$6:B$17,H12,D$6:D$17)-SUMIF(C$6:C$17,H12,D$6:D$17)</f>
        <v>-14</v>
      </c>
      <c r="J12" s="3" t="s">
        <v>25</v>
      </c>
      <c r="K12">
        <v>-14</v>
      </c>
    </row>
    <row r="13" spans="1:11" x14ac:dyDescent="0.2">
      <c r="B13" t="s">
        <v>15</v>
      </c>
      <c r="C13" t="s">
        <v>23</v>
      </c>
      <c r="D13" s="1">
        <v>3</v>
      </c>
      <c r="E13" s="3" t="s">
        <v>22</v>
      </c>
      <c r="F13">
        <v>5</v>
      </c>
    </row>
    <row r="14" spans="1:11" x14ac:dyDescent="0.2">
      <c r="B14" t="s">
        <v>13</v>
      </c>
      <c r="C14" t="s">
        <v>23</v>
      </c>
      <c r="D14" s="1">
        <v>4</v>
      </c>
      <c r="E14" s="3" t="s">
        <v>22</v>
      </c>
      <c r="F14">
        <v>4</v>
      </c>
    </row>
    <row r="15" spans="1:11" x14ac:dyDescent="0.2">
      <c r="B15" t="s">
        <v>9</v>
      </c>
      <c r="C15" t="s">
        <v>16</v>
      </c>
      <c r="D15" s="1">
        <v>8</v>
      </c>
      <c r="E15" s="3" t="s">
        <v>22</v>
      </c>
      <c r="F15">
        <v>9</v>
      </c>
    </row>
    <row r="16" spans="1:11" x14ac:dyDescent="0.2">
      <c r="B16" t="s">
        <v>23</v>
      </c>
      <c r="C16" t="s">
        <v>9</v>
      </c>
      <c r="D16" s="1">
        <v>1</v>
      </c>
      <c r="E16" s="3" t="s">
        <v>22</v>
      </c>
      <c r="F16">
        <v>1</v>
      </c>
    </row>
    <row r="17" spans="2:6" x14ac:dyDescent="0.2">
      <c r="B17" t="s">
        <v>23</v>
      </c>
      <c r="C17" t="s">
        <v>16</v>
      </c>
      <c r="D17" s="1">
        <v>6</v>
      </c>
      <c r="E17" s="3" t="s">
        <v>22</v>
      </c>
      <c r="F17">
        <v>6</v>
      </c>
    </row>
    <row r="19" spans="2:6" x14ac:dyDescent="0.2">
      <c r="C19" s="4" t="s">
        <v>24</v>
      </c>
      <c r="D19">
        <f>I6</f>
        <v>14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36351-C047-D042-AE0C-E80CF40A80F6}">
  <dimension ref="A1:L14"/>
  <sheetViews>
    <sheetView zoomScaleNormal="60" zoomScaleSheetLayoutView="100" workbookViewId="0">
      <selection activeCell="D18" sqref="D18"/>
    </sheetView>
  </sheetViews>
  <sheetFormatPr defaultColWidth="9.14453125" defaultRowHeight="15" x14ac:dyDescent="0.2"/>
  <cols>
    <col min="3" max="3" width="9.68359375" bestFit="1" customWidth="1"/>
    <col min="4" max="4" width="9.4140625" bestFit="1" customWidth="1"/>
    <col min="7" max="7" width="16.8125" bestFit="1" customWidth="1"/>
    <col min="11" max="11" width="5.37890625" customWidth="1"/>
    <col min="12" max="12" width="15.46875" bestFit="1" customWidth="1"/>
  </cols>
  <sheetData>
    <row r="1" spans="1:12" ht="18.75" x14ac:dyDescent="0.25">
      <c r="A1" s="29" t="s">
        <v>30</v>
      </c>
      <c r="B1" s="29"/>
      <c r="C1" s="29"/>
      <c r="D1" s="29"/>
      <c r="E1" s="29"/>
      <c r="F1" s="29"/>
      <c r="G1" s="29"/>
      <c r="H1" s="5"/>
    </row>
    <row r="5" spans="1:12" x14ac:dyDescent="0.2">
      <c r="B5" s="2" t="s">
        <v>4</v>
      </c>
      <c r="C5" s="2" t="s">
        <v>5</v>
      </c>
      <c r="D5" s="2" t="s">
        <v>26</v>
      </c>
      <c r="E5" s="3"/>
      <c r="F5" s="2" t="s">
        <v>21</v>
      </c>
      <c r="G5" s="2" t="s">
        <v>31</v>
      </c>
      <c r="I5" s="2" t="s">
        <v>1</v>
      </c>
      <c r="J5" s="2" t="s">
        <v>28</v>
      </c>
      <c r="L5" s="2" t="s">
        <v>29</v>
      </c>
    </row>
    <row r="6" spans="1:12" x14ac:dyDescent="0.2">
      <c r="B6" t="s">
        <v>12</v>
      </c>
      <c r="C6" t="s">
        <v>15</v>
      </c>
      <c r="D6">
        <v>0</v>
      </c>
      <c r="E6" s="3" t="s">
        <v>22</v>
      </c>
      <c r="F6">
        <v>10</v>
      </c>
      <c r="G6" s="7">
        <v>2</v>
      </c>
      <c r="I6" t="s">
        <v>12</v>
      </c>
      <c r="J6">
        <f>SUMIF(B$6:B$12,I6,D$6:D$12)-SUMIF(C$6:C$12,I6,D$6:D$12)</f>
        <v>50</v>
      </c>
      <c r="K6" s="3" t="s">
        <v>25</v>
      </c>
      <c r="L6">
        <v>50</v>
      </c>
    </row>
    <row r="7" spans="1:12" x14ac:dyDescent="0.2">
      <c r="B7" t="s">
        <v>12</v>
      </c>
      <c r="C7" t="s">
        <v>13</v>
      </c>
      <c r="D7">
        <v>40</v>
      </c>
      <c r="E7" s="3"/>
      <c r="G7" s="7">
        <v>4</v>
      </c>
      <c r="I7" t="s">
        <v>15</v>
      </c>
      <c r="J7">
        <f t="shared" ref="J7:J10" si="0">SUMIF(B$6:B$12,I7,D$6:D$12)-SUMIF(C$6:C$12,I7,D$6:D$12)</f>
        <v>40</v>
      </c>
      <c r="K7" s="3" t="s">
        <v>25</v>
      </c>
      <c r="L7">
        <v>40</v>
      </c>
    </row>
    <row r="8" spans="1:12" x14ac:dyDescent="0.2">
      <c r="B8" t="s">
        <v>12</v>
      </c>
      <c r="C8" t="s">
        <v>9</v>
      </c>
      <c r="D8">
        <v>10</v>
      </c>
      <c r="E8" s="3"/>
      <c r="G8" s="7">
        <v>9</v>
      </c>
      <c r="I8" t="s">
        <v>13</v>
      </c>
      <c r="J8">
        <f t="shared" si="0"/>
        <v>0</v>
      </c>
      <c r="K8" s="3" t="s">
        <v>25</v>
      </c>
      <c r="L8">
        <v>0</v>
      </c>
    </row>
    <row r="9" spans="1:12" x14ac:dyDescent="0.2">
      <c r="B9" t="s">
        <v>15</v>
      </c>
      <c r="C9" t="s">
        <v>13</v>
      </c>
      <c r="D9">
        <v>40</v>
      </c>
      <c r="E9" s="3"/>
      <c r="G9" s="7">
        <v>3</v>
      </c>
      <c r="I9" t="s">
        <v>9</v>
      </c>
      <c r="J9">
        <f t="shared" si="0"/>
        <v>-30</v>
      </c>
      <c r="K9" s="3" t="s">
        <v>25</v>
      </c>
      <c r="L9">
        <v>-30</v>
      </c>
    </row>
    <row r="10" spans="1:12" x14ac:dyDescent="0.2">
      <c r="B10" t="s">
        <v>13</v>
      </c>
      <c r="C10" t="s">
        <v>23</v>
      </c>
      <c r="D10">
        <v>80</v>
      </c>
      <c r="E10" s="3" t="s">
        <v>22</v>
      </c>
      <c r="F10">
        <v>80</v>
      </c>
      <c r="G10" s="7">
        <v>1</v>
      </c>
      <c r="I10" t="s">
        <v>23</v>
      </c>
      <c r="J10">
        <f t="shared" si="0"/>
        <v>-60</v>
      </c>
      <c r="K10" s="3" t="s">
        <v>25</v>
      </c>
      <c r="L10">
        <v>-60</v>
      </c>
    </row>
    <row r="11" spans="1:12" x14ac:dyDescent="0.2">
      <c r="B11" t="s">
        <v>9</v>
      </c>
      <c r="C11" t="s">
        <v>23</v>
      </c>
      <c r="D11">
        <v>0</v>
      </c>
      <c r="E11" s="3"/>
      <c r="G11" s="7">
        <v>3</v>
      </c>
      <c r="K11" s="3"/>
    </row>
    <row r="12" spans="1:12" x14ac:dyDescent="0.2">
      <c r="B12" t="s">
        <v>23</v>
      </c>
      <c r="C12" t="s">
        <v>9</v>
      </c>
      <c r="D12">
        <v>20</v>
      </c>
      <c r="E12" s="3"/>
      <c r="G12" s="7">
        <v>2</v>
      </c>
      <c r="K12" s="3"/>
    </row>
    <row r="13" spans="1:12" x14ac:dyDescent="0.2">
      <c r="E13" s="3"/>
    </row>
    <row r="14" spans="1:12" x14ac:dyDescent="0.2">
      <c r="C14" s="4" t="s">
        <v>27</v>
      </c>
      <c r="D14" s="6">
        <f>SUMPRODUCT(D6:D12,G6:G12)</f>
        <v>490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4D288-C561-7E48-85E0-5CF35AFD62E9}">
  <dimension ref="A1:M34"/>
  <sheetViews>
    <sheetView topLeftCell="A5" zoomScaleNormal="60" zoomScaleSheetLayoutView="100" workbookViewId="0">
      <selection activeCell="J13" sqref="J13"/>
    </sheetView>
  </sheetViews>
  <sheetFormatPr defaultColWidth="9.14453125" defaultRowHeight="15" x14ac:dyDescent="0.2"/>
  <cols>
    <col min="1" max="1" width="10.22265625" customWidth="1"/>
    <col min="2" max="2" width="7.3984375" bestFit="1" customWidth="1"/>
    <col min="3" max="3" width="20.58203125" customWidth="1"/>
    <col min="4" max="4" width="18.83203125" customWidth="1"/>
    <col min="5" max="5" width="21.7890625" customWidth="1"/>
    <col min="6" max="6" width="20.17578125" customWidth="1"/>
    <col min="7" max="7" width="15.46875" bestFit="1" customWidth="1"/>
    <col min="8" max="8" width="15.73828125" bestFit="1" customWidth="1"/>
    <col min="9" max="9" width="11.97265625" customWidth="1"/>
    <col min="10" max="10" width="11.43359375" bestFit="1" customWidth="1"/>
    <col min="11" max="11" width="10.22265625" customWidth="1"/>
    <col min="12" max="12" width="17.890625" bestFit="1" customWidth="1"/>
    <col min="13" max="13" width="12.64453125" customWidth="1"/>
    <col min="15" max="15" width="17.21875" customWidth="1"/>
    <col min="19" max="19" width="14.2578125" customWidth="1"/>
  </cols>
  <sheetData>
    <row r="1" spans="1:12" ht="18.75" x14ac:dyDescent="0.25">
      <c r="A1" s="5" t="s">
        <v>107</v>
      </c>
    </row>
    <row r="2" spans="1:12" x14ac:dyDescent="0.2">
      <c r="A2" t="s">
        <v>105</v>
      </c>
    </row>
    <row r="5" spans="1:12" s="4" customFormat="1" x14ac:dyDescent="0.2">
      <c r="C5" s="30" t="s">
        <v>99</v>
      </c>
      <c r="D5" s="30"/>
      <c r="E5" s="30" t="s">
        <v>106</v>
      </c>
      <c r="F5" s="30"/>
    </row>
    <row r="6" spans="1:12" s="4" customFormat="1" ht="26.25" x14ac:dyDescent="0.2">
      <c r="B6" s="15" t="s">
        <v>51</v>
      </c>
      <c r="C6" s="16" t="s">
        <v>49</v>
      </c>
      <c r="D6" s="15" t="s">
        <v>48</v>
      </c>
      <c r="E6" s="16" t="s">
        <v>49</v>
      </c>
      <c r="F6" s="15" t="s">
        <v>48</v>
      </c>
      <c r="G6" s="15" t="s">
        <v>47</v>
      </c>
      <c r="H6" s="15" t="s">
        <v>46</v>
      </c>
      <c r="J6" s="15" t="s">
        <v>45</v>
      </c>
      <c r="K6" s="15" t="s">
        <v>44</v>
      </c>
      <c r="L6" s="15" t="s">
        <v>43</v>
      </c>
    </row>
    <row r="7" spans="1:12" x14ac:dyDescent="0.2">
      <c r="B7" s="12" t="s">
        <v>12</v>
      </c>
      <c r="C7" s="12">
        <v>32</v>
      </c>
      <c r="D7" s="12">
        <v>28</v>
      </c>
      <c r="E7" s="11">
        <v>160</v>
      </c>
      <c r="F7" s="25">
        <v>180</v>
      </c>
      <c r="G7" s="12">
        <f>C7-D7</f>
        <v>4</v>
      </c>
      <c r="H7" s="11">
        <f>(F7-E7)/G7</f>
        <v>5</v>
      </c>
      <c r="I7" s="17" t="s">
        <v>12</v>
      </c>
      <c r="J7">
        <v>0</v>
      </c>
      <c r="K7">
        <v>0</v>
      </c>
      <c r="L7">
        <f>J7+C7-K7</f>
        <v>32</v>
      </c>
    </row>
    <row r="8" spans="1:12" x14ac:dyDescent="0.2">
      <c r="B8" s="12" t="s">
        <v>15</v>
      </c>
      <c r="C8" s="12">
        <v>28</v>
      </c>
      <c r="D8" s="12">
        <v>25</v>
      </c>
      <c r="E8" s="11">
        <v>125</v>
      </c>
      <c r="F8" s="25">
        <v>146</v>
      </c>
      <c r="G8" s="12">
        <f t="shared" ref="G8:G14" si="0">C8-D8</f>
        <v>3</v>
      </c>
      <c r="H8" s="11">
        <f t="shared" ref="H8:H14" si="1">(F8-E8)/G8</f>
        <v>7</v>
      </c>
      <c r="I8" s="17" t="s">
        <v>15</v>
      </c>
      <c r="J8">
        <v>0</v>
      </c>
      <c r="K8">
        <v>3</v>
      </c>
      <c r="L8">
        <f t="shared" ref="L8:L9" si="2">J8+C8-K8</f>
        <v>25</v>
      </c>
    </row>
    <row r="9" spans="1:12" x14ac:dyDescent="0.2">
      <c r="B9" s="12" t="s">
        <v>13</v>
      </c>
      <c r="C9" s="12">
        <v>36</v>
      </c>
      <c r="D9" s="12">
        <v>31</v>
      </c>
      <c r="E9" s="11">
        <v>170</v>
      </c>
      <c r="F9" s="25">
        <v>210</v>
      </c>
      <c r="G9" s="12">
        <f t="shared" si="0"/>
        <v>5</v>
      </c>
      <c r="H9" s="11">
        <f t="shared" si="1"/>
        <v>8</v>
      </c>
      <c r="I9" s="17" t="s">
        <v>13</v>
      </c>
      <c r="J9">
        <v>32</v>
      </c>
      <c r="K9">
        <v>0</v>
      </c>
      <c r="L9">
        <f t="shared" si="2"/>
        <v>68</v>
      </c>
    </row>
    <row r="10" spans="1:12" x14ac:dyDescent="0.2">
      <c r="B10" s="12" t="s">
        <v>9</v>
      </c>
      <c r="C10" s="12">
        <v>16</v>
      </c>
      <c r="D10" s="12">
        <v>13</v>
      </c>
      <c r="E10" s="11">
        <v>60</v>
      </c>
      <c r="F10" s="11">
        <v>72</v>
      </c>
      <c r="G10" s="12">
        <f t="shared" si="0"/>
        <v>3</v>
      </c>
      <c r="H10" s="11">
        <f t="shared" si="1"/>
        <v>4</v>
      </c>
      <c r="I10" s="17" t="s">
        <v>9</v>
      </c>
      <c r="J10">
        <v>25</v>
      </c>
      <c r="K10">
        <v>0</v>
      </c>
      <c r="L10">
        <f>J10+C10-K10</f>
        <v>41</v>
      </c>
    </row>
    <row r="11" spans="1:12" x14ac:dyDescent="0.2">
      <c r="B11" t="s">
        <v>23</v>
      </c>
      <c r="C11">
        <v>32</v>
      </c>
      <c r="D11">
        <v>27</v>
      </c>
      <c r="E11" s="11">
        <v>135</v>
      </c>
      <c r="F11" s="11">
        <v>160</v>
      </c>
      <c r="G11" s="12">
        <f t="shared" si="0"/>
        <v>5</v>
      </c>
      <c r="H11" s="11">
        <f t="shared" si="1"/>
        <v>5</v>
      </c>
      <c r="I11" s="3" t="s">
        <v>23</v>
      </c>
      <c r="J11">
        <v>25</v>
      </c>
      <c r="K11">
        <v>0</v>
      </c>
      <c r="L11">
        <f>J11+C11-K11</f>
        <v>57</v>
      </c>
    </row>
    <row r="12" spans="1:12" x14ac:dyDescent="0.2">
      <c r="B12" t="s">
        <v>42</v>
      </c>
      <c r="C12">
        <v>54</v>
      </c>
      <c r="D12">
        <v>47</v>
      </c>
      <c r="E12" s="11">
        <v>215</v>
      </c>
      <c r="F12" s="11">
        <v>257</v>
      </c>
      <c r="G12" s="12">
        <f t="shared" si="0"/>
        <v>7</v>
      </c>
      <c r="H12" s="11">
        <f t="shared" si="1"/>
        <v>6</v>
      </c>
      <c r="I12" s="3" t="s">
        <v>42</v>
      </c>
      <c r="J12">
        <v>25</v>
      </c>
      <c r="K12">
        <v>3</v>
      </c>
      <c r="L12">
        <f t="shared" ref="L12:L14" si="3">J12+C12-K12</f>
        <v>76</v>
      </c>
    </row>
    <row r="13" spans="1:12" x14ac:dyDescent="0.2">
      <c r="B13" t="s">
        <v>41</v>
      </c>
      <c r="C13">
        <v>17</v>
      </c>
      <c r="D13">
        <v>15</v>
      </c>
      <c r="E13" s="11">
        <v>90</v>
      </c>
      <c r="F13" s="11">
        <v>96</v>
      </c>
      <c r="G13" s="12">
        <f t="shared" si="0"/>
        <v>2</v>
      </c>
      <c r="H13" s="11">
        <f t="shared" si="1"/>
        <v>3</v>
      </c>
      <c r="I13" s="3" t="s">
        <v>41</v>
      </c>
      <c r="J13">
        <v>41</v>
      </c>
      <c r="K13">
        <v>0</v>
      </c>
      <c r="L13">
        <f t="shared" si="3"/>
        <v>58</v>
      </c>
    </row>
    <row r="14" spans="1:12" x14ac:dyDescent="0.2">
      <c r="B14" s="12" t="s">
        <v>40</v>
      </c>
      <c r="C14" s="12">
        <v>20</v>
      </c>
      <c r="D14" s="12">
        <v>17</v>
      </c>
      <c r="E14" s="11">
        <v>120</v>
      </c>
      <c r="F14" s="11">
        <v>132</v>
      </c>
      <c r="G14" s="12">
        <f t="shared" si="0"/>
        <v>3</v>
      </c>
      <c r="H14" s="11">
        <f t="shared" si="1"/>
        <v>4</v>
      </c>
      <c r="I14" s="17" t="s">
        <v>40</v>
      </c>
      <c r="J14">
        <v>58</v>
      </c>
      <c r="K14">
        <v>0</v>
      </c>
      <c r="L14">
        <f t="shared" si="3"/>
        <v>78</v>
      </c>
    </row>
    <row r="15" spans="1:12" x14ac:dyDescent="0.2">
      <c r="B15" s="12" t="s">
        <v>39</v>
      </c>
      <c r="C15" s="12">
        <v>34</v>
      </c>
      <c r="D15" s="12">
        <v>30</v>
      </c>
      <c r="E15" s="11">
        <v>190</v>
      </c>
      <c r="F15" s="11">
        <v>226</v>
      </c>
      <c r="G15" s="12">
        <f t="shared" ref="G15" si="4">C15-D15</f>
        <v>4</v>
      </c>
      <c r="H15" s="11">
        <f t="shared" ref="H15" si="5">(F15-E15)/G15</f>
        <v>9</v>
      </c>
      <c r="I15" s="17" t="s">
        <v>39</v>
      </c>
      <c r="J15">
        <v>58</v>
      </c>
      <c r="K15">
        <v>0</v>
      </c>
      <c r="L15">
        <f t="shared" ref="L15" si="6">J15+C15-K15</f>
        <v>92</v>
      </c>
    </row>
    <row r="16" spans="1:12" x14ac:dyDescent="0.2">
      <c r="B16" t="s">
        <v>38</v>
      </c>
      <c r="C16" s="12">
        <v>18</v>
      </c>
      <c r="D16" s="12">
        <v>16</v>
      </c>
      <c r="E16" s="11">
        <v>80</v>
      </c>
      <c r="F16" s="11">
        <v>84</v>
      </c>
      <c r="G16" s="12">
        <f t="shared" ref="G16" si="7">C16-D16</f>
        <v>2</v>
      </c>
      <c r="H16" s="11">
        <f t="shared" ref="H16" si="8">(F16-E16)/G16</f>
        <v>2</v>
      </c>
      <c r="I16" s="3" t="s">
        <v>38</v>
      </c>
      <c r="J16">
        <v>76</v>
      </c>
      <c r="K16">
        <v>2</v>
      </c>
      <c r="L16">
        <f t="shared" ref="L16" si="9">J16+C16-K16</f>
        <v>92</v>
      </c>
    </row>
    <row r="19" spans="2:13" x14ac:dyDescent="0.2">
      <c r="L19" s="4" t="s">
        <v>100</v>
      </c>
      <c r="M19" s="4"/>
    </row>
    <row r="20" spans="2:13" ht="27.75" x14ac:dyDescent="0.2">
      <c r="I20" s="10" t="s">
        <v>32</v>
      </c>
      <c r="J20">
        <v>92</v>
      </c>
      <c r="K20" s="3" t="s">
        <v>22</v>
      </c>
      <c r="L20" s="3">
        <v>92</v>
      </c>
    </row>
    <row r="21" spans="2:13" x14ac:dyDescent="0.2">
      <c r="I21" s="4"/>
    </row>
    <row r="22" spans="2:13" x14ac:dyDescent="0.2">
      <c r="B22" s="23"/>
      <c r="C22" s="23"/>
      <c r="D22" s="23"/>
      <c r="E22" s="23"/>
      <c r="F22" s="24"/>
      <c r="I22" s="4" t="s">
        <v>27</v>
      </c>
      <c r="J22" s="8">
        <f>SUM(E7:E16)+SUMPRODUCT(H7:H16,K7:K16)</f>
        <v>1388</v>
      </c>
    </row>
    <row r="23" spans="2:13" x14ac:dyDescent="0.2">
      <c r="B23" s="12"/>
      <c r="C23" s="12"/>
      <c r="D23" s="12"/>
      <c r="E23" s="11"/>
      <c r="F23" s="25"/>
    </row>
    <row r="24" spans="2:13" x14ac:dyDescent="0.2">
      <c r="B24" s="12"/>
      <c r="C24" s="12"/>
      <c r="D24" s="12"/>
      <c r="E24" s="11"/>
      <c r="F24" s="25"/>
    </row>
    <row r="25" spans="2:13" x14ac:dyDescent="0.2">
      <c r="B25" s="12"/>
      <c r="C25" s="12"/>
      <c r="D25" s="12"/>
      <c r="E25" s="11"/>
      <c r="F25" s="25"/>
    </row>
    <row r="26" spans="2:13" x14ac:dyDescent="0.2">
      <c r="B26" s="12"/>
      <c r="C26" s="12"/>
      <c r="D26" s="12"/>
      <c r="E26" s="11"/>
      <c r="F26" s="25"/>
    </row>
    <row r="27" spans="2:13" x14ac:dyDescent="0.2">
      <c r="B27" s="12"/>
      <c r="C27" s="12"/>
      <c r="D27" s="12"/>
      <c r="E27" s="11"/>
      <c r="F27" s="25"/>
    </row>
    <row r="28" spans="2:13" x14ac:dyDescent="0.2">
      <c r="B28" s="12"/>
      <c r="C28" s="12"/>
      <c r="D28" s="12"/>
      <c r="E28" s="11"/>
      <c r="F28" s="25"/>
    </row>
    <row r="29" spans="2:13" ht="30" customHeight="1" x14ac:dyDescent="0.2">
      <c r="B29" s="12"/>
      <c r="C29" s="12"/>
      <c r="D29" s="12"/>
      <c r="E29" s="11"/>
      <c r="F29" s="25"/>
    </row>
    <row r="30" spans="2:13" x14ac:dyDescent="0.2">
      <c r="B30" s="12"/>
      <c r="C30" s="12"/>
      <c r="D30" s="12"/>
      <c r="E30" s="11"/>
      <c r="F30" s="25"/>
    </row>
    <row r="31" spans="2:13" x14ac:dyDescent="0.2">
      <c r="B31" s="12"/>
      <c r="C31" s="12"/>
      <c r="D31" s="12"/>
      <c r="E31" s="11"/>
      <c r="F31" s="25"/>
    </row>
    <row r="32" spans="2:13" x14ac:dyDescent="0.2">
      <c r="B32" s="12"/>
      <c r="C32" s="12"/>
      <c r="D32" s="12"/>
      <c r="E32" s="11"/>
      <c r="F32" s="25"/>
    </row>
    <row r="33" spans="2:6" x14ac:dyDescent="0.2">
      <c r="B33" s="12"/>
      <c r="C33" s="12"/>
      <c r="D33" s="12"/>
      <c r="E33" s="11"/>
      <c r="F33" s="25"/>
    </row>
    <row r="34" spans="2:6" x14ac:dyDescent="0.2">
      <c r="B34" s="12"/>
      <c r="C34" s="12"/>
      <c r="D34" s="12"/>
      <c r="E34" s="11"/>
      <c r="F34" s="25"/>
    </row>
  </sheetData>
  <mergeCells count="2">
    <mergeCell ref="C5:D5"/>
    <mergeCell ref="E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6650-1AB9-1E4C-ADD5-1E6E69A36238}">
  <dimension ref="A1:M29"/>
  <sheetViews>
    <sheetView topLeftCell="A5" zoomScaleNormal="60" zoomScaleSheetLayoutView="100" workbookViewId="0">
      <selection activeCell="K20" sqref="K20"/>
    </sheetView>
  </sheetViews>
  <sheetFormatPr defaultColWidth="9.14453125" defaultRowHeight="15" x14ac:dyDescent="0.2"/>
  <cols>
    <col min="1" max="1" width="10.22265625" customWidth="1"/>
    <col min="2" max="2" width="7.3984375" bestFit="1" customWidth="1"/>
    <col min="3" max="3" width="20.58203125" customWidth="1"/>
    <col min="4" max="4" width="18.83203125" customWidth="1"/>
    <col min="5" max="5" width="14.52734375" customWidth="1"/>
    <col min="6" max="6" width="12.64453125" customWidth="1"/>
    <col min="7" max="7" width="15.46875" bestFit="1" customWidth="1"/>
    <col min="8" max="8" width="15.73828125" bestFit="1" customWidth="1"/>
    <col min="9" max="9" width="11.97265625" customWidth="1"/>
    <col min="10" max="10" width="11.43359375" bestFit="1" customWidth="1"/>
    <col min="11" max="11" width="10.22265625" customWidth="1"/>
    <col min="12" max="12" width="17.890625" bestFit="1" customWidth="1"/>
    <col min="13" max="13" width="12.64453125" customWidth="1"/>
    <col min="15" max="15" width="17.21875" customWidth="1"/>
    <col min="19" max="19" width="14.2578125" customWidth="1"/>
  </cols>
  <sheetData>
    <row r="1" spans="1:12" ht="18.75" x14ac:dyDescent="0.25">
      <c r="A1" s="5" t="s">
        <v>103</v>
      </c>
    </row>
    <row r="2" spans="1:12" x14ac:dyDescent="0.2">
      <c r="A2" t="s">
        <v>105</v>
      </c>
    </row>
    <row r="5" spans="1:12" s="4" customFormat="1" x14ac:dyDescent="0.2">
      <c r="C5" s="30" t="s">
        <v>99</v>
      </c>
      <c r="D5" s="30"/>
      <c r="E5" s="30" t="s">
        <v>106</v>
      </c>
      <c r="F5" s="30"/>
    </row>
    <row r="6" spans="1:12" s="4" customFormat="1" ht="26.25" x14ac:dyDescent="0.2">
      <c r="B6" s="15" t="s">
        <v>51</v>
      </c>
      <c r="C6" s="16" t="s">
        <v>49</v>
      </c>
      <c r="D6" s="15" t="s">
        <v>48</v>
      </c>
      <c r="E6" s="16" t="s">
        <v>49</v>
      </c>
      <c r="F6" s="15" t="s">
        <v>48</v>
      </c>
      <c r="G6" s="15" t="s">
        <v>47</v>
      </c>
      <c r="H6" s="15" t="s">
        <v>46</v>
      </c>
      <c r="J6" s="15" t="s">
        <v>45</v>
      </c>
      <c r="K6" s="15" t="s">
        <v>44</v>
      </c>
      <c r="L6" s="15" t="s">
        <v>43</v>
      </c>
    </row>
    <row r="7" spans="1:12" x14ac:dyDescent="0.2">
      <c r="B7" s="12" t="s">
        <v>12</v>
      </c>
      <c r="C7" s="12">
        <v>5</v>
      </c>
      <c r="D7" s="12">
        <v>3</v>
      </c>
      <c r="E7" s="11">
        <v>20</v>
      </c>
      <c r="F7" s="25">
        <v>30</v>
      </c>
      <c r="G7" s="12">
        <f>C7-D7</f>
        <v>2</v>
      </c>
      <c r="H7" s="11">
        <f>(F7-E7)/G7</f>
        <v>5</v>
      </c>
      <c r="I7" s="17" t="s">
        <v>12</v>
      </c>
      <c r="J7">
        <v>0</v>
      </c>
      <c r="K7">
        <v>2</v>
      </c>
      <c r="L7">
        <f>J7+C7-K7</f>
        <v>3</v>
      </c>
    </row>
    <row r="8" spans="1:12" x14ac:dyDescent="0.2">
      <c r="B8" s="12" t="s">
        <v>15</v>
      </c>
      <c r="C8" s="12">
        <v>3</v>
      </c>
      <c r="D8" s="12">
        <v>2</v>
      </c>
      <c r="E8" s="11">
        <v>10</v>
      </c>
      <c r="F8" s="25">
        <v>20</v>
      </c>
      <c r="G8" s="12">
        <f t="shared" ref="G8:G14" si="0">C8-D8</f>
        <v>1</v>
      </c>
      <c r="H8" s="11">
        <f t="shared" ref="H8:H14" si="1">(F8-E8)/G8</f>
        <v>10</v>
      </c>
      <c r="I8" s="17" t="s">
        <v>15</v>
      </c>
      <c r="J8">
        <v>0</v>
      </c>
      <c r="K8">
        <v>1</v>
      </c>
      <c r="L8">
        <f t="shared" ref="L8:L9" si="2">J8+C8-K8</f>
        <v>2</v>
      </c>
    </row>
    <row r="9" spans="1:12" x14ac:dyDescent="0.2">
      <c r="B9" s="12" t="s">
        <v>13</v>
      </c>
      <c r="C9" s="12">
        <v>4</v>
      </c>
      <c r="D9" s="12">
        <v>2</v>
      </c>
      <c r="E9" s="11">
        <v>16</v>
      </c>
      <c r="F9" s="25">
        <v>24</v>
      </c>
      <c r="G9" s="12">
        <f t="shared" si="0"/>
        <v>2</v>
      </c>
      <c r="H9" s="11">
        <f t="shared" si="1"/>
        <v>4</v>
      </c>
      <c r="I9" s="17" t="s">
        <v>13</v>
      </c>
      <c r="J9">
        <v>3</v>
      </c>
      <c r="K9">
        <v>0</v>
      </c>
      <c r="L9">
        <f t="shared" si="2"/>
        <v>7</v>
      </c>
    </row>
    <row r="10" spans="1:12" x14ac:dyDescent="0.2">
      <c r="B10" s="12" t="s">
        <v>9</v>
      </c>
      <c r="C10" s="12">
        <v>6</v>
      </c>
      <c r="D10" s="12">
        <v>3</v>
      </c>
      <c r="E10" s="11">
        <v>25</v>
      </c>
      <c r="F10" s="11">
        <v>43</v>
      </c>
      <c r="G10" s="12">
        <f t="shared" si="0"/>
        <v>3</v>
      </c>
      <c r="H10" s="11">
        <f t="shared" si="1"/>
        <v>6</v>
      </c>
      <c r="I10" s="17" t="s">
        <v>9</v>
      </c>
      <c r="J10">
        <v>3</v>
      </c>
      <c r="K10">
        <v>0</v>
      </c>
      <c r="L10">
        <f>J10+C10-K10</f>
        <v>9</v>
      </c>
    </row>
    <row r="11" spans="1:12" x14ac:dyDescent="0.2">
      <c r="B11" t="s">
        <v>23</v>
      </c>
      <c r="C11">
        <v>5</v>
      </c>
      <c r="D11">
        <v>4</v>
      </c>
      <c r="E11" s="11">
        <v>22</v>
      </c>
      <c r="F11" s="11">
        <v>30</v>
      </c>
      <c r="G11" s="12">
        <f t="shared" si="0"/>
        <v>1</v>
      </c>
      <c r="H11" s="11">
        <f t="shared" si="1"/>
        <v>8</v>
      </c>
      <c r="I11" s="3" t="s">
        <v>23</v>
      </c>
      <c r="J11">
        <v>2</v>
      </c>
      <c r="K11">
        <v>0</v>
      </c>
      <c r="L11">
        <f>J11+C11-K11</f>
        <v>7</v>
      </c>
    </row>
    <row r="12" spans="1:12" x14ac:dyDescent="0.2">
      <c r="B12" t="s">
        <v>42</v>
      </c>
      <c r="C12">
        <v>7</v>
      </c>
      <c r="D12">
        <v>4</v>
      </c>
      <c r="E12" s="11">
        <v>30</v>
      </c>
      <c r="F12" s="11">
        <v>48</v>
      </c>
      <c r="G12" s="12">
        <f t="shared" si="0"/>
        <v>3</v>
      </c>
      <c r="H12" s="11">
        <f t="shared" si="1"/>
        <v>6</v>
      </c>
      <c r="I12" s="3" t="s">
        <v>42</v>
      </c>
      <c r="J12">
        <v>2</v>
      </c>
      <c r="K12">
        <v>0</v>
      </c>
      <c r="L12">
        <f t="shared" ref="L12:L14" si="3">J12+C12-K12</f>
        <v>9</v>
      </c>
    </row>
    <row r="13" spans="1:12" x14ac:dyDescent="0.2">
      <c r="B13" t="s">
        <v>41</v>
      </c>
      <c r="C13">
        <v>9</v>
      </c>
      <c r="D13">
        <v>5</v>
      </c>
      <c r="E13" s="11">
        <v>25</v>
      </c>
      <c r="F13" s="11">
        <v>45</v>
      </c>
      <c r="G13" s="12">
        <f t="shared" si="0"/>
        <v>4</v>
      </c>
      <c r="H13" s="11">
        <f t="shared" si="1"/>
        <v>5</v>
      </c>
      <c r="I13" s="3" t="s">
        <v>41</v>
      </c>
      <c r="J13">
        <v>7</v>
      </c>
      <c r="K13">
        <v>1</v>
      </c>
      <c r="L13">
        <f t="shared" si="3"/>
        <v>15</v>
      </c>
    </row>
    <row r="14" spans="1:12" x14ac:dyDescent="0.2">
      <c r="B14" s="12" t="s">
        <v>40</v>
      </c>
      <c r="C14" s="12">
        <v>8</v>
      </c>
      <c r="D14" s="12">
        <v>6</v>
      </c>
      <c r="E14" s="11">
        <v>30</v>
      </c>
      <c r="F14" s="11">
        <v>44</v>
      </c>
      <c r="G14" s="12">
        <f t="shared" si="0"/>
        <v>2</v>
      </c>
      <c r="H14" s="11">
        <f t="shared" si="1"/>
        <v>7</v>
      </c>
      <c r="I14" s="17" t="s">
        <v>40</v>
      </c>
      <c r="J14">
        <v>9</v>
      </c>
      <c r="K14">
        <v>2</v>
      </c>
      <c r="L14">
        <f t="shared" si="3"/>
        <v>15</v>
      </c>
    </row>
    <row r="15" spans="1:12" x14ac:dyDescent="0.2">
      <c r="B15" s="12"/>
      <c r="C15" s="12"/>
      <c r="D15" s="12"/>
      <c r="E15" s="11"/>
      <c r="F15" s="25"/>
      <c r="G15" s="12"/>
      <c r="H15" s="11"/>
    </row>
    <row r="16" spans="1:12" x14ac:dyDescent="0.2">
      <c r="B16" s="12"/>
      <c r="C16" s="12"/>
      <c r="D16" s="12"/>
      <c r="E16" s="11"/>
      <c r="F16" s="25"/>
      <c r="G16" s="12"/>
      <c r="H16" s="11"/>
    </row>
    <row r="17" spans="2:13" x14ac:dyDescent="0.2">
      <c r="B17" s="12"/>
      <c r="C17" s="12"/>
      <c r="D17" s="12"/>
      <c r="E17" s="11"/>
      <c r="F17" s="25"/>
      <c r="G17" s="12"/>
      <c r="H17" s="11"/>
      <c r="L17" s="4" t="s">
        <v>100</v>
      </c>
      <c r="M17" s="4"/>
    </row>
    <row r="18" spans="2:13" ht="27.75" x14ac:dyDescent="0.2">
      <c r="B18" s="12"/>
      <c r="C18" s="14"/>
      <c r="D18" s="13"/>
      <c r="E18" s="11"/>
      <c r="F18" s="11"/>
      <c r="G18" s="12"/>
      <c r="H18" s="11"/>
      <c r="I18" s="10" t="s">
        <v>32</v>
      </c>
      <c r="J18">
        <v>15</v>
      </c>
      <c r="K18" s="3" t="s">
        <v>22</v>
      </c>
      <c r="L18" s="3">
        <v>15</v>
      </c>
      <c r="M18" s="11"/>
    </row>
    <row r="19" spans="2:13" x14ac:dyDescent="0.2">
      <c r="B19" s="12"/>
      <c r="C19" s="14"/>
      <c r="D19" s="13"/>
      <c r="E19" s="11"/>
      <c r="F19" s="11"/>
      <c r="G19" s="12"/>
      <c r="H19" s="11"/>
      <c r="I19" s="4"/>
    </row>
    <row r="20" spans="2:13" x14ac:dyDescent="0.2">
      <c r="B20" s="12"/>
      <c r="C20" s="14"/>
      <c r="D20" s="13"/>
      <c r="E20" s="11"/>
      <c r="F20" s="11"/>
      <c r="G20" s="12"/>
      <c r="H20" s="11"/>
      <c r="I20" s="4" t="s">
        <v>27</v>
      </c>
      <c r="J20" s="8">
        <f>SUM(E7:E14)+SUMPRODUCT(H7:H14,K7:K14)</f>
        <v>217</v>
      </c>
    </row>
    <row r="29" spans="2:13" ht="30" customHeight="1" x14ac:dyDescent="0.2"/>
  </sheetData>
  <mergeCells count="2">
    <mergeCell ref="C5:D5"/>
    <mergeCell ref="E5:F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A610-D2E9-6B40-9F0B-C5657BEC142B}">
  <dimension ref="A1:M29"/>
  <sheetViews>
    <sheetView zoomScaleNormal="60" zoomScaleSheetLayoutView="100" workbookViewId="0">
      <selection activeCell="J16" sqref="J16"/>
    </sheetView>
  </sheetViews>
  <sheetFormatPr defaultColWidth="9.14453125" defaultRowHeight="15" x14ac:dyDescent="0.2"/>
  <cols>
    <col min="1" max="1" width="10.22265625" customWidth="1"/>
    <col min="2" max="2" width="7.3984375" bestFit="1" customWidth="1"/>
    <col min="3" max="3" width="20.58203125" customWidth="1"/>
    <col min="4" max="4" width="18.83203125" customWidth="1"/>
    <col min="5" max="5" width="14.52734375" customWidth="1"/>
    <col min="6" max="6" width="12.64453125" customWidth="1"/>
    <col min="7" max="7" width="15.46875" bestFit="1" customWidth="1"/>
    <col min="8" max="8" width="15.73828125" bestFit="1" customWidth="1"/>
    <col min="9" max="9" width="11.97265625" customWidth="1"/>
    <col min="10" max="10" width="11.43359375" bestFit="1" customWidth="1"/>
    <col min="11" max="11" width="10.22265625" customWidth="1"/>
    <col min="12" max="12" width="17.890625" bestFit="1" customWidth="1"/>
    <col min="13" max="13" width="12.64453125" customWidth="1"/>
    <col min="15" max="15" width="17.21875" customWidth="1"/>
    <col min="19" max="19" width="14.2578125" customWidth="1"/>
  </cols>
  <sheetData>
    <row r="1" spans="1:13" ht="18.75" x14ac:dyDescent="0.25">
      <c r="A1" s="5" t="s">
        <v>98</v>
      </c>
    </row>
    <row r="5" spans="1:13" s="4" customFormat="1" x14ac:dyDescent="0.2">
      <c r="C5" s="30" t="s">
        <v>99</v>
      </c>
      <c r="D5" s="30"/>
      <c r="E5" s="30" t="s">
        <v>95</v>
      </c>
      <c r="F5" s="30"/>
    </row>
    <row r="6" spans="1:13" s="4" customFormat="1" ht="26.25" x14ac:dyDescent="0.2">
      <c r="B6" s="15" t="s">
        <v>51</v>
      </c>
      <c r="C6" s="16" t="s">
        <v>49</v>
      </c>
      <c r="D6" s="15" t="s">
        <v>48</v>
      </c>
      <c r="E6" s="16" t="s">
        <v>49</v>
      </c>
      <c r="F6" s="15" t="s">
        <v>48</v>
      </c>
      <c r="G6" s="15" t="s">
        <v>47</v>
      </c>
      <c r="H6" s="15" t="s">
        <v>46</v>
      </c>
      <c r="J6" s="15" t="s">
        <v>45</v>
      </c>
      <c r="K6" s="15" t="s">
        <v>44</v>
      </c>
      <c r="L6" s="15" t="s">
        <v>43</v>
      </c>
    </row>
    <row r="7" spans="1:13" x14ac:dyDescent="0.2">
      <c r="B7" s="12" t="s">
        <v>12</v>
      </c>
      <c r="C7" s="12">
        <v>3</v>
      </c>
      <c r="D7" s="12">
        <v>2</v>
      </c>
      <c r="E7" s="11">
        <v>54000</v>
      </c>
      <c r="F7" s="25">
        <v>60000</v>
      </c>
      <c r="G7" s="12">
        <f>C7-D7</f>
        <v>1</v>
      </c>
      <c r="H7" s="11">
        <f>(F7-E7)/G7</f>
        <v>6000</v>
      </c>
      <c r="I7" s="17" t="s">
        <v>12</v>
      </c>
      <c r="J7">
        <v>0</v>
      </c>
      <c r="K7">
        <v>0</v>
      </c>
      <c r="L7">
        <f>J7+C7-K7</f>
        <v>3</v>
      </c>
    </row>
    <row r="8" spans="1:13" x14ac:dyDescent="0.2">
      <c r="B8" s="12" t="s">
        <v>15</v>
      </c>
      <c r="C8" s="12">
        <v>4</v>
      </c>
      <c r="D8" s="12">
        <v>3</v>
      </c>
      <c r="E8" s="11">
        <v>62000</v>
      </c>
      <c r="F8" s="25">
        <v>65000</v>
      </c>
      <c r="G8" s="12">
        <f t="shared" ref="G8:G11" si="0">C8-D8</f>
        <v>1</v>
      </c>
      <c r="H8" s="11">
        <f t="shared" ref="H8:H10" si="1">(F8-E8)/G8</f>
        <v>3000</v>
      </c>
      <c r="I8" s="17" t="s">
        <v>15</v>
      </c>
      <c r="J8">
        <v>3</v>
      </c>
      <c r="K8">
        <v>1</v>
      </c>
      <c r="L8">
        <f t="shared" ref="L8:L11" si="2">J8+C8-K8</f>
        <v>6</v>
      </c>
    </row>
    <row r="9" spans="1:13" x14ac:dyDescent="0.2">
      <c r="B9" s="12" t="s">
        <v>13</v>
      </c>
      <c r="C9" s="12">
        <v>5</v>
      </c>
      <c r="D9" s="12">
        <v>2</v>
      </c>
      <c r="E9" s="11">
        <v>66000</v>
      </c>
      <c r="F9" s="25">
        <v>70000</v>
      </c>
      <c r="G9" s="12">
        <f t="shared" si="0"/>
        <v>3</v>
      </c>
      <c r="H9" s="11">
        <f t="shared" si="1"/>
        <v>1333.3333333333333</v>
      </c>
      <c r="I9" s="17" t="s">
        <v>13</v>
      </c>
      <c r="J9">
        <v>3</v>
      </c>
      <c r="K9">
        <v>2</v>
      </c>
      <c r="L9">
        <f t="shared" si="2"/>
        <v>6</v>
      </c>
    </row>
    <row r="10" spans="1:13" x14ac:dyDescent="0.2">
      <c r="B10" s="12" t="s">
        <v>9</v>
      </c>
      <c r="C10" s="12">
        <v>3</v>
      </c>
      <c r="D10" s="12">
        <v>1</v>
      </c>
      <c r="E10" s="11">
        <v>40000</v>
      </c>
      <c r="F10" s="11">
        <v>43000</v>
      </c>
      <c r="G10" s="12">
        <f t="shared" si="0"/>
        <v>2</v>
      </c>
      <c r="H10" s="11">
        <f t="shared" si="1"/>
        <v>1500</v>
      </c>
      <c r="I10" s="17" t="s">
        <v>9</v>
      </c>
      <c r="J10">
        <v>6</v>
      </c>
      <c r="K10">
        <v>1</v>
      </c>
      <c r="L10">
        <f t="shared" si="2"/>
        <v>8</v>
      </c>
    </row>
    <row r="11" spans="1:13" x14ac:dyDescent="0.2">
      <c r="B11" t="s">
        <v>23</v>
      </c>
      <c r="C11">
        <v>4</v>
      </c>
      <c r="D11">
        <v>2</v>
      </c>
      <c r="E11" s="11">
        <v>75000</v>
      </c>
      <c r="F11" s="11">
        <v>80000</v>
      </c>
      <c r="G11" s="12">
        <f t="shared" si="0"/>
        <v>2</v>
      </c>
      <c r="H11" s="11">
        <f t="shared" ref="H11" si="3">(F11-E11)/G11</f>
        <v>2500</v>
      </c>
      <c r="I11" s="17" t="s">
        <v>23</v>
      </c>
      <c r="J11">
        <v>6</v>
      </c>
      <c r="K11">
        <v>2</v>
      </c>
      <c r="L11">
        <f t="shared" si="2"/>
        <v>8</v>
      </c>
    </row>
    <row r="12" spans="1:13" x14ac:dyDescent="0.2">
      <c r="G12" s="12"/>
      <c r="H12" s="11"/>
      <c r="I12" s="17"/>
    </row>
    <row r="13" spans="1:13" x14ac:dyDescent="0.2">
      <c r="G13" s="12"/>
      <c r="H13" s="11"/>
      <c r="I13" s="17"/>
    </row>
    <row r="14" spans="1:13" x14ac:dyDescent="0.2">
      <c r="B14" s="12"/>
      <c r="C14" s="12"/>
      <c r="D14" s="12"/>
      <c r="E14" s="11"/>
      <c r="F14" s="25"/>
      <c r="G14" s="12"/>
      <c r="H14" s="11"/>
      <c r="L14" s="4" t="s">
        <v>100</v>
      </c>
      <c r="M14" s="4" t="s">
        <v>101</v>
      </c>
    </row>
    <row r="15" spans="1:13" ht="27.75" x14ac:dyDescent="0.2">
      <c r="B15" s="12"/>
      <c r="C15" s="12"/>
      <c r="D15" s="12"/>
      <c r="E15" s="11"/>
      <c r="F15" s="25"/>
      <c r="G15" s="12"/>
      <c r="H15" s="11"/>
      <c r="I15" s="10" t="s">
        <v>32</v>
      </c>
      <c r="J15">
        <v>8</v>
      </c>
      <c r="K15" s="9" t="s">
        <v>22</v>
      </c>
      <c r="L15" s="3" t="s">
        <v>102</v>
      </c>
      <c r="M15" s="11">
        <v>5000</v>
      </c>
    </row>
    <row r="16" spans="1:13" x14ac:dyDescent="0.2">
      <c r="B16" s="12"/>
      <c r="C16" s="12"/>
      <c r="D16" s="12"/>
      <c r="E16" s="11"/>
      <c r="F16" s="25"/>
      <c r="G16" s="12"/>
      <c r="H16" s="11"/>
      <c r="I16" s="4"/>
    </row>
    <row r="17" spans="2:10" x14ac:dyDescent="0.2">
      <c r="B17" s="12"/>
      <c r="C17" s="12"/>
      <c r="D17" s="12"/>
      <c r="E17" s="11"/>
      <c r="F17" s="25"/>
      <c r="G17" s="12"/>
      <c r="H17" s="11"/>
      <c r="I17" s="4" t="s">
        <v>27</v>
      </c>
      <c r="J17" s="8">
        <f>SUM(E7:E11)+SUMPRODUCT(H7:H11,K7:K11)+(J15*M15)</f>
        <v>349166.66666666669</v>
      </c>
    </row>
    <row r="18" spans="2:10" x14ac:dyDescent="0.2">
      <c r="B18" s="12"/>
      <c r="C18" s="14"/>
      <c r="D18" s="13"/>
      <c r="E18" s="11"/>
      <c r="F18" s="11"/>
      <c r="G18" s="12"/>
      <c r="H18" s="11"/>
    </row>
    <row r="19" spans="2:10" x14ac:dyDescent="0.2">
      <c r="B19" s="12"/>
      <c r="C19" s="14"/>
      <c r="D19" s="13"/>
      <c r="E19" s="11"/>
      <c r="F19" s="11"/>
      <c r="G19" s="12"/>
      <c r="H19" s="11"/>
      <c r="I19" s="17"/>
    </row>
    <row r="20" spans="2:10" x14ac:dyDescent="0.2">
      <c r="B20" s="12"/>
      <c r="C20" s="14"/>
      <c r="D20" s="13"/>
      <c r="E20" s="11"/>
      <c r="F20" s="11"/>
      <c r="G20" s="12"/>
      <c r="H20" s="11"/>
      <c r="I20" s="17"/>
    </row>
    <row r="29" spans="2:10" ht="30" customHeight="1" x14ac:dyDescent="0.2"/>
  </sheetData>
  <mergeCells count="2">
    <mergeCell ref="C5:D5"/>
    <mergeCell ref="E5:F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C6C42-3ACD-9940-BDE4-E2B4F43408FB}">
  <dimension ref="A1:L29"/>
  <sheetViews>
    <sheetView zoomScale="95" zoomScaleNormal="60" zoomScaleSheetLayoutView="100" workbookViewId="0">
      <selection activeCell="J12" sqref="J12"/>
    </sheetView>
  </sheetViews>
  <sheetFormatPr defaultColWidth="9.14453125" defaultRowHeight="15" x14ac:dyDescent="0.2"/>
  <cols>
    <col min="1" max="1" width="10.22265625" customWidth="1"/>
    <col min="2" max="2" width="7.6640625" bestFit="1" customWidth="1"/>
    <col min="3" max="3" width="20.58203125" customWidth="1"/>
    <col min="4" max="4" width="18.83203125" customWidth="1"/>
    <col min="5" max="5" width="14.52734375" customWidth="1"/>
    <col min="6" max="6" width="12.64453125" customWidth="1"/>
    <col min="7" max="7" width="15.46875" bestFit="1" customWidth="1"/>
    <col min="8" max="8" width="15.73828125" bestFit="1" customWidth="1"/>
    <col min="9" max="9" width="11.97265625" customWidth="1"/>
    <col min="10" max="10" width="11.43359375" bestFit="1" customWidth="1"/>
    <col min="11" max="11" width="10.22265625" customWidth="1"/>
    <col min="12" max="12" width="17.890625" bestFit="1" customWidth="1"/>
    <col min="13" max="13" width="10.0859375" bestFit="1" customWidth="1"/>
    <col min="15" max="15" width="17.21875" customWidth="1"/>
    <col min="19" max="19" width="14.2578125" customWidth="1"/>
  </cols>
  <sheetData>
    <row r="1" spans="1:12" ht="18.75" x14ac:dyDescent="0.25">
      <c r="A1" s="5" t="s">
        <v>97</v>
      </c>
    </row>
    <row r="5" spans="1:12" s="4" customFormat="1" x14ac:dyDescent="0.2">
      <c r="C5" s="30" t="s">
        <v>94</v>
      </c>
      <c r="D5" s="30"/>
      <c r="E5" s="30" t="s">
        <v>95</v>
      </c>
      <c r="F5" s="30"/>
    </row>
    <row r="6" spans="1:12" s="4" customFormat="1" ht="26.25" x14ac:dyDescent="0.2">
      <c r="B6" s="15" t="s">
        <v>51</v>
      </c>
      <c r="C6" s="16" t="s">
        <v>49</v>
      </c>
      <c r="D6" s="15" t="s">
        <v>48</v>
      </c>
      <c r="E6" s="16" t="s">
        <v>49</v>
      </c>
      <c r="F6" s="15" t="s">
        <v>48</v>
      </c>
      <c r="G6" s="15" t="s">
        <v>47</v>
      </c>
      <c r="H6" s="15" t="s">
        <v>96</v>
      </c>
      <c r="J6" s="15" t="s">
        <v>45</v>
      </c>
      <c r="K6" s="15" t="s">
        <v>44</v>
      </c>
      <c r="L6" s="15" t="s">
        <v>43</v>
      </c>
    </row>
    <row r="7" spans="1:12" x14ac:dyDescent="0.2">
      <c r="B7" s="12" t="s">
        <v>12</v>
      </c>
      <c r="C7" s="12">
        <v>8</v>
      </c>
      <c r="D7" s="12">
        <v>5</v>
      </c>
      <c r="E7" s="11">
        <v>25000</v>
      </c>
      <c r="F7" s="25">
        <v>40000</v>
      </c>
      <c r="G7" s="12">
        <f>C7-D7</f>
        <v>3</v>
      </c>
      <c r="H7" s="11">
        <f>(F7-E7)/G7</f>
        <v>5000</v>
      </c>
      <c r="I7" s="17" t="s">
        <v>12</v>
      </c>
      <c r="J7">
        <v>0</v>
      </c>
      <c r="K7">
        <v>0</v>
      </c>
      <c r="L7">
        <f>J7+C7-K7</f>
        <v>8</v>
      </c>
    </row>
    <row r="8" spans="1:12" x14ac:dyDescent="0.2">
      <c r="B8" s="12" t="s">
        <v>15</v>
      </c>
      <c r="C8" s="12">
        <v>9</v>
      </c>
      <c r="D8" s="12">
        <v>7</v>
      </c>
      <c r="E8" s="11">
        <v>20000</v>
      </c>
      <c r="F8" s="25">
        <v>30000</v>
      </c>
      <c r="G8" s="12">
        <f t="shared" ref="G8:G10" si="0">C8-D8</f>
        <v>2</v>
      </c>
      <c r="H8" s="11">
        <f t="shared" ref="H8:H10" si="1">(F8-E8)/G8</f>
        <v>5000</v>
      </c>
      <c r="I8" s="17" t="s">
        <v>15</v>
      </c>
      <c r="J8">
        <v>0</v>
      </c>
      <c r="K8">
        <v>2</v>
      </c>
      <c r="L8">
        <f t="shared" ref="L8:L10" si="2">J8+C8-K8</f>
        <v>7</v>
      </c>
    </row>
    <row r="9" spans="1:12" x14ac:dyDescent="0.2">
      <c r="B9" s="12" t="s">
        <v>13</v>
      </c>
      <c r="C9" s="12">
        <v>6</v>
      </c>
      <c r="D9" s="12">
        <v>4</v>
      </c>
      <c r="E9" s="11">
        <v>16000</v>
      </c>
      <c r="F9" s="25">
        <v>24000</v>
      </c>
      <c r="G9" s="12">
        <f t="shared" si="0"/>
        <v>2</v>
      </c>
      <c r="H9" s="11">
        <f t="shared" si="1"/>
        <v>4000</v>
      </c>
      <c r="I9" s="17" t="s">
        <v>13</v>
      </c>
      <c r="J9">
        <v>8</v>
      </c>
      <c r="K9">
        <v>2</v>
      </c>
      <c r="L9">
        <f t="shared" si="2"/>
        <v>12</v>
      </c>
    </row>
    <row r="10" spans="1:12" x14ac:dyDescent="0.2">
      <c r="B10" s="12" t="s">
        <v>9</v>
      </c>
      <c r="C10" s="12">
        <v>7</v>
      </c>
      <c r="D10" s="12">
        <v>4</v>
      </c>
      <c r="E10" s="11">
        <v>27000</v>
      </c>
      <c r="F10" s="25">
        <v>45000</v>
      </c>
      <c r="G10" s="12">
        <f t="shared" si="0"/>
        <v>3</v>
      </c>
      <c r="H10" s="11">
        <f t="shared" si="1"/>
        <v>6000</v>
      </c>
      <c r="I10" s="17" t="s">
        <v>9</v>
      </c>
      <c r="J10">
        <v>7</v>
      </c>
      <c r="K10">
        <v>2</v>
      </c>
      <c r="L10">
        <f t="shared" si="2"/>
        <v>12</v>
      </c>
    </row>
    <row r="11" spans="1:12" x14ac:dyDescent="0.2">
      <c r="G11" s="12"/>
      <c r="H11" s="11"/>
      <c r="I11" s="17"/>
    </row>
    <row r="12" spans="1:12" x14ac:dyDescent="0.2">
      <c r="G12" s="12"/>
      <c r="H12" s="11"/>
      <c r="I12" s="17"/>
    </row>
    <row r="13" spans="1:12" x14ac:dyDescent="0.2">
      <c r="G13" s="12"/>
      <c r="H13" s="11"/>
      <c r="I13" s="17"/>
    </row>
    <row r="14" spans="1:12" x14ac:dyDescent="0.2">
      <c r="B14" s="12"/>
      <c r="C14" s="12"/>
      <c r="D14" s="12"/>
      <c r="E14" s="11"/>
      <c r="F14" s="25"/>
      <c r="G14" s="12"/>
      <c r="H14" s="11"/>
      <c r="L14" s="4" t="s">
        <v>93</v>
      </c>
    </row>
    <row r="15" spans="1:12" ht="27.75" x14ac:dyDescent="0.2">
      <c r="B15" s="12"/>
      <c r="C15" s="12"/>
      <c r="D15" s="12"/>
      <c r="E15" s="11"/>
      <c r="F15" s="25"/>
      <c r="G15" s="12"/>
      <c r="H15" s="11"/>
      <c r="I15" s="10" t="s">
        <v>32</v>
      </c>
      <c r="J15">
        <v>12</v>
      </c>
      <c r="K15" s="9" t="s">
        <v>22</v>
      </c>
      <c r="L15">
        <v>12</v>
      </c>
    </row>
    <row r="16" spans="1:12" x14ac:dyDescent="0.2">
      <c r="B16" s="12"/>
      <c r="C16" s="12"/>
      <c r="D16" s="12"/>
      <c r="E16" s="11"/>
      <c r="F16" s="25"/>
      <c r="G16" s="12"/>
      <c r="H16" s="11"/>
      <c r="I16" s="4"/>
    </row>
    <row r="17" spans="2:10" x14ac:dyDescent="0.2">
      <c r="B17" s="12"/>
      <c r="C17" s="12"/>
      <c r="D17" s="12"/>
      <c r="E17" s="11"/>
      <c r="F17" s="25"/>
      <c r="G17" s="12"/>
      <c r="H17" s="11"/>
      <c r="I17" s="4" t="s">
        <v>27</v>
      </c>
      <c r="J17" s="8">
        <f>SUM(E7:E10)+SUMPRODUCT(H7:H10,K7:K10)</f>
        <v>118000</v>
      </c>
    </row>
    <row r="18" spans="2:10" x14ac:dyDescent="0.2">
      <c r="B18" s="12"/>
      <c r="C18" s="14"/>
      <c r="D18" s="13"/>
      <c r="E18" s="11"/>
      <c r="F18" s="11"/>
      <c r="G18" s="12"/>
      <c r="H18" s="11"/>
    </row>
    <row r="19" spans="2:10" x14ac:dyDescent="0.2">
      <c r="B19" s="12"/>
      <c r="C19" s="14"/>
      <c r="D19" s="13"/>
      <c r="E19" s="11"/>
      <c r="F19" s="11"/>
      <c r="G19" s="12"/>
      <c r="H19" s="11"/>
      <c r="I19" s="17"/>
    </row>
    <row r="20" spans="2:10" x14ac:dyDescent="0.2">
      <c r="B20" s="12"/>
      <c r="C20" s="14"/>
      <c r="D20" s="13"/>
      <c r="E20" s="11"/>
      <c r="F20" s="11"/>
      <c r="G20" s="12"/>
      <c r="H20" s="11"/>
      <c r="I20" s="17"/>
    </row>
    <row r="29" spans="2:10" ht="30" customHeight="1" x14ac:dyDescent="0.2"/>
  </sheetData>
  <mergeCells count="2">
    <mergeCell ref="C5:D5"/>
    <mergeCell ref="E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878C8-B05D-4936-AFA8-46466CDF885B}">
  <dimension ref="A1:L29"/>
  <sheetViews>
    <sheetView topLeftCell="A6" zoomScaleNormal="60" zoomScaleSheetLayoutView="100" workbookViewId="0">
      <selection activeCell="M15" sqref="M15"/>
    </sheetView>
  </sheetViews>
  <sheetFormatPr defaultColWidth="9.14453125" defaultRowHeight="15" x14ac:dyDescent="0.2"/>
  <cols>
    <col min="1" max="1" width="10.22265625" customWidth="1"/>
    <col min="2" max="2" width="16.140625" customWidth="1"/>
    <col min="3" max="3" width="14.796875" customWidth="1"/>
    <col min="4" max="4" width="12.64453125" customWidth="1"/>
    <col min="5" max="5" width="13.1796875" customWidth="1"/>
    <col min="6" max="6" width="12.375" customWidth="1"/>
    <col min="7" max="7" width="15.46875" bestFit="1" customWidth="1"/>
    <col min="8" max="8" width="15.73828125" bestFit="1" customWidth="1"/>
    <col min="9" max="9" width="11.97265625" customWidth="1"/>
    <col min="10" max="10" width="11.43359375" bestFit="1" customWidth="1"/>
    <col min="11" max="11" width="10.22265625" customWidth="1"/>
    <col min="12" max="12" width="11.43359375" customWidth="1"/>
    <col min="13" max="13" width="10.0859375" bestFit="1" customWidth="1"/>
    <col min="15" max="15" width="17.21875" customWidth="1"/>
    <col min="19" max="19" width="14.2578125" customWidth="1"/>
  </cols>
  <sheetData>
    <row r="1" spans="1:12" ht="18.75" x14ac:dyDescent="0.25">
      <c r="A1" s="5" t="s">
        <v>53</v>
      </c>
    </row>
    <row r="2" spans="1:12" x14ac:dyDescent="0.2">
      <c r="A2" t="s">
        <v>104</v>
      </c>
    </row>
    <row r="5" spans="1:12" s="4" customFormat="1" x14ac:dyDescent="0.2">
      <c r="C5" s="30" t="s">
        <v>49</v>
      </c>
      <c r="D5" s="30"/>
      <c r="E5" s="30" t="s">
        <v>48</v>
      </c>
      <c r="F5" s="30"/>
    </row>
    <row r="6" spans="1:12" s="4" customFormat="1" ht="26.25" x14ac:dyDescent="0.2">
      <c r="B6" s="15" t="s">
        <v>51</v>
      </c>
      <c r="C6" s="16" t="s">
        <v>50</v>
      </c>
      <c r="D6" s="15" t="s">
        <v>52</v>
      </c>
      <c r="E6" s="15" t="s">
        <v>49</v>
      </c>
      <c r="F6" s="15" t="s">
        <v>52</v>
      </c>
      <c r="G6" s="15" t="s">
        <v>47</v>
      </c>
      <c r="H6" s="15" t="s">
        <v>46</v>
      </c>
      <c r="J6" s="15" t="s">
        <v>45</v>
      </c>
      <c r="K6" s="15" t="s">
        <v>44</v>
      </c>
      <c r="L6" s="15" t="s">
        <v>43</v>
      </c>
    </row>
    <row r="7" spans="1:12" x14ac:dyDescent="0.2">
      <c r="B7" s="12" t="s">
        <v>12</v>
      </c>
      <c r="C7" s="14">
        <v>2</v>
      </c>
      <c r="D7" s="13">
        <f t="shared" ref="D7:D20" si="0">C7-G7</f>
        <v>1</v>
      </c>
      <c r="E7" s="11">
        <v>180000</v>
      </c>
      <c r="F7" s="11">
        <v>280000</v>
      </c>
      <c r="G7" s="12">
        <v>1</v>
      </c>
      <c r="H7" s="11">
        <v>100000</v>
      </c>
      <c r="I7" s="17" t="s">
        <v>12</v>
      </c>
      <c r="J7">
        <v>0</v>
      </c>
      <c r="K7">
        <v>0</v>
      </c>
      <c r="L7">
        <f>J7+C7-K7</f>
        <v>2</v>
      </c>
    </row>
    <row r="8" spans="1:12" x14ac:dyDescent="0.2">
      <c r="B8" s="12" t="s">
        <v>15</v>
      </c>
      <c r="C8" s="14">
        <v>4</v>
      </c>
      <c r="D8" s="13">
        <f t="shared" si="0"/>
        <v>2</v>
      </c>
      <c r="E8" s="11">
        <v>320000</v>
      </c>
      <c r="F8" s="11">
        <v>420000</v>
      </c>
      <c r="G8" s="12">
        <v>2</v>
      </c>
      <c r="H8" s="11">
        <v>50000</v>
      </c>
      <c r="I8" s="17" t="s">
        <v>15</v>
      </c>
      <c r="J8">
        <v>2</v>
      </c>
      <c r="K8">
        <v>0</v>
      </c>
      <c r="L8">
        <f t="shared" ref="L8:L20" si="1">J8+C8-K8</f>
        <v>6</v>
      </c>
    </row>
    <row r="9" spans="1:12" x14ac:dyDescent="0.2">
      <c r="B9" s="12" t="s">
        <v>13</v>
      </c>
      <c r="C9" s="14">
        <v>10</v>
      </c>
      <c r="D9" s="13">
        <f t="shared" si="0"/>
        <v>7</v>
      </c>
      <c r="E9" s="11">
        <v>620000</v>
      </c>
      <c r="F9" s="11">
        <v>860000</v>
      </c>
      <c r="G9" s="12">
        <v>3</v>
      </c>
      <c r="H9" s="11">
        <v>80000</v>
      </c>
      <c r="I9" s="17" t="s">
        <v>13</v>
      </c>
      <c r="J9">
        <v>6</v>
      </c>
      <c r="K9">
        <v>0</v>
      </c>
      <c r="L9">
        <f t="shared" si="1"/>
        <v>16</v>
      </c>
    </row>
    <row r="10" spans="1:12" x14ac:dyDescent="0.2">
      <c r="B10" s="12" t="s">
        <v>9</v>
      </c>
      <c r="C10" s="14">
        <v>6</v>
      </c>
      <c r="D10" s="13">
        <f t="shared" si="0"/>
        <v>4</v>
      </c>
      <c r="E10" s="11">
        <v>260000</v>
      </c>
      <c r="F10" s="11">
        <v>340000</v>
      </c>
      <c r="G10" s="12">
        <v>2</v>
      </c>
      <c r="H10" s="11">
        <v>40000</v>
      </c>
      <c r="I10" s="17" t="s">
        <v>9</v>
      </c>
      <c r="J10">
        <v>16</v>
      </c>
      <c r="K10">
        <v>0</v>
      </c>
      <c r="L10">
        <f t="shared" si="1"/>
        <v>22</v>
      </c>
    </row>
    <row r="11" spans="1:12" x14ac:dyDescent="0.2">
      <c r="B11" s="12" t="s">
        <v>23</v>
      </c>
      <c r="C11" s="14">
        <v>4</v>
      </c>
      <c r="D11" s="13">
        <f t="shared" si="0"/>
        <v>3</v>
      </c>
      <c r="E11" s="11">
        <v>410000</v>
      </c>
      <c r="F11" s="11">
        <v>570000</v>
      </c>
      <c r="G11" s="12">
        <v>1</v>
      </c>
      <c r="H11" s="11">
        <v>160000</v>
      </c>
      <c r="I11" s="17" t="s">
        <v>23</v>
      </c>
      <c r="J11">
        <v>16</v>
      </c>
      <c r="K11">
        <v>0</v>
      </c>
      <c r="L11">
        <f t="shared" si="1"/>
        <v>20</v>
      </c>
    </row>
    <row r="12" spans="1:12" x14ac:dyDescent="0.2">
      <c r="B12" s="12" t="s">
        <v>42</v>
      </c>
      <c r="C12" s="14">
        <v>5</v>
      </c>
      <c r="D12" s="13">
        <f t="shared" si="0"/>
        <v>3</v>
      </c>
      <c r="E12" s="11">
        <v>180000</v>
      </c>
      <c r="F12" s="11">
        <v>260000</v>
      </c>
      <c r="G12" s="12">
        <v>2</v>
      </c>
      <c r="H12" s="11">
        <v>40000</v>
      </c>
      <c r="I12" s="17" t="s">
        <v>42</v>
      </c>
      <c r="J12">
        <v>20</v>
      </c>
      <c r="K12">
        <v>2</v>
      </c>
      <c r="L12">
        <f t="shared" si="1"/>
        <v>23</v>
      </c>
    </row>
    <row r="13" spans="1:12" x14ac:dyDescent="0.2">
      <c r="B13" s="12" t="s">
        <v>41</v>
      </c>
      <c r="C13" s="14">
        <v>7</v>
      </c>
      <c r="D13" s="13">
        <f t="shared" si="0"/>
        <v>4</v>
      </c>
      <c r="E13" s="11">
        <v>900000</v>
      </c>
      <c r="F13" s="11">
        <v>1020000</v>
      </c>
      <c r="G13" s="12">
        <v>3</v>
      </c>
      <c r="H13" s="11">
        <v>40000</v>
      </c>
      <c r="I13" s="17" t="s">
        <v>41</v>
      </c>
      <c r="J13">
        <v>22</v>
      </c>
      <c r="K13">
        <v>0</v>
      </c>
      <c r="L13">
        <f t="shared" si="1"/>
        <v>29</v>
      </c>
    </row>
    <row r="14" spans="1:12" x14ac:dyDescent="0.2">
      <c r="B14" s="12" t="s">
        <v>40</v>
      </c>
      <c r="C14" s="14">
        <v>9</v>
      </c>
      <c r="D14" s="13">
        <f t="shared" si="0"/>
        <v>6</v>
      </c>
      <c r="E14" s="11">
        <v>200000</v>
      </c>
      <c r="F14" s="11">
        <v>380000</v>
      </c>
      <c r="G14" s="12">
        <v>3</v>
      </c>
      <c r="H14" s="11">
        <v>60000</v>
      </c>
      <c r="I14" s="17" t="s">
        <v>40</v>
      </c>
      <c r="J14">
        <v>29</v>
      </c>
      <c r="K14">
        <v>0</v>
      </c>
      <c r="L14">
        <f t="shared" si="1"/>
        <v>38</v>
      </c>
    </row>
    <row r="15" spans="1:12" x14ac:dyDescent="0.2">
      <c r="B15" s="12" t="s">
        <v>39</v>
      </c>
      <c r="C15" s="14">
        <v>7</v>
      </c>
      <c r="D15" s="13">
        <f t="shared" si="0"/>
        <v>5</v>
      </c>
      <c r="E15" s="11">
        <v>210000</v>
      </c>
      <c r="F15" s="11">
        <v>270000</v>
      </c>
      <c r="G15" s="12">
        <v>2</v>
      </c>
      <c r="H15" s="11">
        <v>30000</v>
      </c>
      <c r="I15" s="17" t="s">
        <v>39</v>
      </c>
      <c r="J15">
        <v>16</v>
      </c>
      <c r="K15">
        <v>0</v>
      </c>
      <c r="L15">
        <f t="shared" si="1"/>
        <v>23</v>
      </c>
    </row>
    <row r="16" spans="1:12" x14ac:dyDescent="0.2">
      <c r="B16" s="12" t="s">
        <v>38</v>
      </c>
      <c r="C16" s="14">
        <v>8</v>
      </c>
      <c r="D16" s="13">
        <f t="shared" si="0"/>
        <v>6</v>
      </c>
      <c r="E16" s="11">
        <v>430000</v>
      </c>
      <c r="F16" s="11">
        <v>490000</v>
      </c>
      <c r="G16" s="12">
        <v>2</v>
      </c>
      <c r="H16" s="11">
        <v>30000</v>
      </c>
      <c r="I16" s="17" t="s">
        <v>38</v>
      </c>
      <c r="J16">
        <v>23</v>
      </c>
      <c r="K16">
        <v>2</v>
      </c>
      <c r="L16">
        <f t="shared" si="1"/>
        <v>29</v>
      </c>
    </row>
    <row r="17" spans="2:12" x14ac:dyDescent="0.2">
      <c r="B17" s="12" t="s">
        <v>37</v>
      </c>
      <c r="C17" s="14">
        <v>4</v>
      </c>
      <c r="D17" s="13">
        <f t="shared" si="0"/>
        <v>3</v>
      </c>
      <c r="E17" s="11">
        <v>160000</v>
      </c>
      <c r="F17" s="11">
        <v>200000</v>
      </c>
      <c r="G17" s="12">
        <v>1</v>
      </c>
      <c r="H17" s="11">
        <v>40000</v>
      </c>
      <c r="I17" s="17" t="s">
        <v>37</v>
      </c>
      <c r="J17">
        <v>30</v>
      </c>
      <c r="K17">
        <v>0</v>
      </c>
      <c r="L17">
        <f t="shared" si="1"/>
        <v>34</v>
      </c>
    </row>
    <row r="18" spans="2:12" x14ac:dyDescent="0.2">
      <c r="B18" s="12" t="s">
        <v>36</v>
      </c>
      <c r="C18" s="14">
        <v>5</v>
      </c>
      <c r="D18" s="13">
        <f t="shared" si="0"/>
        <v>3</v>
      </c>
      <c r="E18" s="11">
        <v>250000</v>
      </c>
      <c r="F18" s="11">
        <v>350000</v>
      </c>
      <c r="G18" s="12">
        <v>2</v>
      </c>
      <c r="H18" s="11">
        <v>50000</v>
      </c>
      <c r="I18" s="17" t="s">
        <v>36</v>
      </c>
      <c r="J18">
        <v>29</v>
      </c>
      <c r="K18">
        <v>0</v>
      </c>
      <c r="L18">
        <f t="shared" si="1"/>
        <v>34</v>
      </c>
    </row>
    <row r="19" spans="2:12" x14ac:dyDescent="0.2">
      <c r="B19" s="12" t="s">
        <v>35</v>
      </c>
      <c r="C19" s="14">
        <v>2</v>
      </c>
      <c r="D19" s="13">
        <f t="shared" si="0"/>
        <v>1</v>
      </c>
      <c r="E19" s="11">
        <v>100000</v>
      </c>
      <c r="F19" s="11">
        <v>200000</v>
      </c>
      <c r="G19" s="12">
        <v>1</v>
      </c>
      <c r="H19" s="11">
        <v>100000</v>
      </c>
      <c r="I19" s="17" t="s">
        <v>35</v>
      </c>
      <c r="J19">
        <v>38</v>
      </c>
      <c r="K19">
        <v>0</v>
      </c>
      <c r="L19">
        <f t="shared" si="1"/>
        <v>40</v>
      </c>
    </row>
    <row r="20" spans="2:12" x14ac:dyDescent="0.2">
      <c r="B20" s="12" t="s">
        <v>34</v>
      </c>
      <c r="C20" s="14">
        <v>6</v>
      </c>
      <c r="D20" s="13">
        <f t="shared" si="0"/>
        <v>3</v>
      </c>
      <c r="E20" s="11">
        <v>330000</v>
      </c>
      <c r="F20" s="11">
        <v>510000</v>
      </c>
      <c r="G20" s="12">
        <v>3</v>
      </c>
      <c r="H20" s="11">
        <v>60000</v>
      </c>
      <c r="I20" s="17" t="s">
        <v>34</v>
      </c>
      <c r="J20">
        <v>34</v>
      </c>
      <c r="K20">
        <v>0</v>
      </c>
      <c r="L20">
        <f t="shared" si="1"/>
        <v>40</v>
      </c>
    </row>
    <row r="22" spans="2:12" x14ac:dyDescent="0.2">
      <c r="L22" s="4" t="s">
        <v>33</v>
      </c>
    </row>
    <row r="23" spans="2:12" ht="27.75" x14ac:dyDescent="0.2">
      <c r="I23" s="10" t="s">
        <v>32</v>
      </c>
      <c r="J23">
        <v>40</v>
      </c>
      <c r="K23" s="9" t="s">
        <v>22</v>
      </c>
      <c r="L23">
        <v>40</v>
      </c>
    </row>
    <row r="24" spans="2:12" x14ac:dyDescent="0.2">
      <c r="I24" s="4"/>
    </row>
    <row r="25" spans="2:12" x14ac:dyDescent="0.2">
      <c r="I25" s="4" t="s">
        <v>27</v>
      </c>
      <c r="J25" s="8">
        <f>SUM(E7:E20)+SUMPRODUCT(H7:H20,K7:K20)</f>
        <v>4690000</v>
      </c>
    </row>
    <row r="29" spans="2:12" ht="30" customHeight="1" x14ac:dyDescent="0.2"/>
  </sheetData>
  <mergeCells count="2">
    <mergeCell ref="C5:D5"/>
    <mergeCell ref="E5:F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CF36-7E8D-45BD-B5B3-F59F200A211C}">
  <dimension ref="A1:K18"/>
  <sheetViews>
    <sheetView workbookViewId="0">
      <selection activeCell="D16" sqref="D16"/>
    </sheetView>
  </sheetViews>
  <sheetFormatPr defaultColWidth="9.14453125" defaultRowHeight="15" x14ac:dyDescent="0.2"/>
  <cols>
    <col min="3" max="3" width="13.44921875" bestFit="1" customWidth="1"/>
    <col min="4" max="4" width="12.64453125" bestFit="1" customWidth="1"/>
    <col min="8" max="8" width="6.1875" bestFit="1" customWidth="1"/>
    <col min="9" max="9" width="8.47265625" bestFit="1" customWidth="1"/>
    <col min="10" max="10" width="8.47265625" customWidth="1"/>
    <col min="11" max="11" width="15.33203125" bestFit="1" customWidth="1"/>
  </cols>
  <sheetData>
    <row r="1" spans="1:11" ht="18.75" x14ac:dyDescent="0.25">
      <c r="A1" s="29" t="s">
        <v>54</v>
      </c>
      <c r="B1" s="29"/>
      <c r="C1" s="29"/>
      <c r="D1" s="29"/>
    </row>
    <row r="4" spans="1:11" x14ac:dyDescent="0.2">
      <c r="B4" s="2" t="s">
        <v>4</v>
      </c>
      <c r="C4" s="2" t="s">
        <v>5</v>
      </c>
      <c r="D4" s="2" t="s">
        <v>6</v>
      </c>
      <c r="E4" s="2" t="s">
        <v>0</v>
      </c>
      <c r="H4" s="2" t="s">
        <v>1</v>
      </c>
      <c r="I4" s="2" t="s">
        <v>2</v>
      </c>
      <c r="J4" s="4"/>
      <c r="K4" s="2" t="s">
        <v>29</v>
      </c>
    </row>
    <row r="5" spans="1:11" x14ac:dyDescent="0.2">
      <c r="B5" t="s">
        <v>11</v>
      </c>
      <c r="C5" t="s">
        <v>12</v>
      </c>
      <c r="D5" s="1">
        <v>1</v>
      </c>
      <c r="E5">
        <v>4</v>
      </c>
      <c r="H5" t="s">
        <v>11</v>
      </c>
      <c r="I5">
        <f t="shared" ref="I5:I11" si="0">SUMIF(B$5:B$16,H5,D$5:D$16)-SUMIF(C$5:C$16,H5,D$5:D$16)</f>
        <v>1</v>
      </c>
      <c r="J5" s="3" t="s">
        <v>25</v>
      </c>
      <c r="K5">
        <v>1</v>
      </c>
    </row>
    <row r="6" spans="1:11" x14ac:dyDescent="0.2">
      <c r="B6" t="s">
        <v>11</v>
      </c>
      <c r="C6" t="s">
        <v>15</v>
      </c>
      <c r="D6" s="1">
        <v>0</v>
      </c>
      <c r="E6">
        <v>6</v>
      </c>
      <c r="H6" t="s">
        <v>12</v>
      </c>
      <c r="I6">
        <f t="shared" si="0"/>
        <v>0</v>
      </c>
      <c r="J6" s="3" t="s">
        <v>25</v>
      </c>
      <c r="K6">
        <v>0</v>
      </c>
    </row>
    <row r="7" spans="1:11" x14ac:dyDescent="0.2">
      <c r="B7" t="s">
        <v>11</v>
      </c>
      <c r="C7" t="s">
        <v>13</v>
      </c>
      <c r="D7" s="1">
        <v>0</v>
      </c>
      <c r="E7">
        <v>5</v>
      </c>
      <c r="H7" t="s">
        <v>15</v>
      </c>
      <c r="I7">
        <f t="shared" si="0"/>
        <v>0</v>
      </c>
      <c r="J7" s="3" t="s">
        <v>25</v>
      </c>
      <c r="K7">
        <v>0</v>
      </c>
    </row>
    <row r="8" spans="1:11" x14ac:dyDescent="0.2">
      <c r="B8" t="s">
        <v>12</v>
      </c>
      <c r="C8" t="s">
        <v>15</v>
      </c>
      <c r="D8" s="1">
        <v>1</v>
      </c>
      <c r="E8">
        <v>1</v>
      </c>
      <c r="H8" t="s">
        <v>13</v>
      </c>
      <c r="I8">
        <f t="shared" si="0"/>
        <v>0</v>
      </c>
      <c r="J8" s="3" t="s">
        <v>25</v>
      </c>
      <c r="K8">
        <v>0</v>
      </c>
    </row>
    <row r="9" spans="1:11" x14ac:dyDescent="0.2">
      <c r="B9" t="s">
        <v>7</v>
      </c>
      <c r="C9" t="s">
        <v>9</v>
      </c>
      <c r="D9" s="1">
        <v>0</v>
      </c>
      <c r="E9">
        <v>7</v>
      </c>
      <c r="H9" t="s">
        <v>9</v>
      </c>
      <c r="I9">
        <f t="shared" si="0"/>
        <v>0</v>
      </c>
      <c r="J9" s="3" t="s">
        <v>25</v>
      </c>
      <c r="K9">
        <v>0</v>
      </c>
    </row>
    <row r="10" spans="1:11" x14ac:dyDescent="0.2">
      <c r="B10" t="s">
        <v>8</v>
      </c>
      <c r="C10" t="s">
        <v>13</v>
      </c>
      <c r="D10" s="1">
        <v>0</v>
      </c>
      <c r="E10">
        <v>2</v>
      </c>
      <c r="H10" t="s">
        <v>23</v>
      </c>
      <c r="I10">
        <f t="shared" si="0"/>
        <v>0</v>
      </c>
      <c r="J10" s="3" t="s">
        <v>25</v>
      </c>
      <c r="K10">
        <v>0</v>
      </c>
    </row>
    <row r="11" spans="1:11" x14ac:dyDescent="0.2">
      <c r="B11" t="s">
        <v>15</v>
      </c>
      <c r="C11" t="s">
        <v>9</v>
      </c>
      <c r="D11" s="1">
        <v>1</v>
      </c>
      <c r="E11">
        <v>5.5</v>
      </c>
      <c r="H11" t="s">
        <v>16</v>
      </c>
      <c r="I11">
        <f t="shared" si="0"/>
        <v>-1</v>
      </c>
      <c r="J11" s="3" t="s">
        <v>25</v>
      </c>
      <c r="K11">
        <v>-1</v>
      </c>
    </row>
    <row r="12" spans="1:11" x14ac:dyDescent="0.2">
      <c r="B12" t="s">
        <v>15</v>
      </c>
      <c r="C12" t="s">
        <v>10</v>
      </c>
      <c r="D12" s="1">
        <v>0</v>
      </c>
      <c r="E12">
        <v>4</v>
      </c>
    </row>
    <row r="13" spans="1:11" x14ac:dyDescent="0.2">
      <c r="B13" t="s">
        <v>13</v>
      </c>
      <c r="C13" t="s">
        <v>15</v>
      </c>
      <c r="D13" s="1">
        <v>0</v>
      </c>
      <c r="E13">
        <v>5</v>
      </c>
    </row>
    <row r="14" spans="1:11" x14ac:dyDescent="0.2">
      <c r="B14" t="s">
        <v>9</v>
      </c>
      <c r="C14" t="s">
        <v>10</v>
      </c>
      <c r="D14" s="1">
        <v>0</v>
      </c>
      <c r="E14">
        <v>1</v>
      </c>
    </row>
    <row r="15" spans="1:11" x14ac:dyDescent="0.2">
      <c r="B15" t="s">
        <v>9</v>
      </c>
      <c r="C15" t="s">
        <v>16</v>
      </c>
      <c r="D15" s="1">
        <v>1</v>
      </c>
      <c r="E15">
        <v>6</v>
      </c>
    </row>
    <row r="16" spans="1:11" x14ac:dyDescent="0.2">
      <c r="B16" t="s">
        <v>10</v>
      </c>
      <c r="C16" t="s">
        <v>16</v>
      </c>
      <c r="D16" s="1">
        <v>0</v>
      </c>
      <c r="E16">
        <v>8</v>
      </c>
    </row>
    <row r="18" spans="3:4" x14ac:dyDescent="0.2">
      <c r="C18" s="4" t="s">
        <v>14</v>
      </c>
      <c r="D18">
        <f>SUMPRODUCT(D5:D16,E5:E16)</f>
        <v>16.5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Shortest Path1</vt:lpstr>
      <vt:lpstr>Max Flow1</vt:lpstr>
      <vt:lpstr>Min Cost1</vt:lpstr>
      <vt:lpstr>PM5</vt:lpstr>
      <vt:lpstr>PM4</vt:lpstr>
      <vt:lpstr>PM3</vt:lpstr>
      <vt:lpstr>PM2</vt:lpstr>
      <vt:lpstr>PM1</vt:lpstr>
      <vt:lpstr>Shortest Path2</vt:lpstr>
      <vt:lpstr>Max Flow2</vt:lpstr>
      <vt:lpstr>Max Flow3</vt:lpstr>
      <vt:lpstr>Min Cost2</vt:lpstr>
      <vt:lpstr>Min Cost3</vt:lpstr>
      <vt:lpstr>Min Cost4</vt:lpstr>
      <vt:lpstr>Case 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jnayni zakaria</dc:creator>
  <cp:lastModifiedBy>HP</cp:lastModifiedBy>
  <dcterms:created xsi:type="dcterms:W3CDTF">2023-09-13T12:44:58Z</dcterms:created>
  <dcterms:modified xsi:type="dcterms:W3CDTF">2023-09-16T16:33:05Z</dcterms:modified>
</cp:coreProperties>
</file>