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Union\"/>
    </mc:Choice>
  </mc:AlternateContent>
  <xr:revisionPtr revIDLastSave="0" documentId="13_ncr:1_{2C625941-89FA-45C6-B894-CB5CE2DE1574}" xr6:coauthVersionLast="46" xr6:coauthVersionMax="47" xr10:uidLastSave="{00000000-0000-0000-0000-000000000000}"/>
  <bookViews>
    <workbookView xWindow="-120" yWindow="-120" windowWidth="29040" windowHeight="15840" xr2:uid="{C5FADBA5-A452-473F-A159-D8E08014B5D7}"/>
  </bookViews>
  <sheets>
    <sheet name="Sheet2" sheetId="1" r:id="rId1"/>
  </sheets>
  <definedNames>
    <definedName name="ExistingASA">28.5%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7" i="1" l="1"/>
  <c r="V18" i="1"/>
  <c r="V19" i="1"/>
  <c r="V20" i="1"/>
  <c r="V21" i="1"/>
  <c r="V22" i="1"/>
  <c r="V16" i="1"/>
  <c r="J26" i="1"/>
  <c r="L26" i="1" s="1"/>
  <c r="I26" i="1"/>
  <c r="K26" i="1" s="1"/>
  <c r="K25" i="1"/>
  <c r="J25" i="1"/>
  <c r="L25" i="1" s="1"/>
  <c r="I25" i="1"/>
  <c r="J24" i="1"/>
  <c r="L24" i="1" s="1"/>
  <c r="I24" i="1"/>
  <c r="K24" i="1" s="1"/>
  <c r="K23" i="1"/>
  <c r="J23" i="1"/>
  <c r="L23" i="1" s="1"/>
  <c r="I23" i="1"/>
  <c r="J22" i="1"/>
  <c r="L22" i="1" s="1"/>
  <c r="I22" i="1"/>
  <c r="K22" i="1" s="1"/>
  <c r="K21" i="1"/>
  <c r="J21" i="1"/>
  <c r="L21" i="1" s="1"/>
  <c r="I21" i="1"/>
  <c r="L20" i="1"/>
  <c r="K20" i="1"/>
  <c r="J20" i="1"/>
  <c r="I20" i="1"/>
  <c r="E21" i="1"/>
  <c r="F21" i="1"/>
  <c r="E22" i="1"/>
  <c r="F22" i="1"/>
  <c r="E23" i="1"/>
  <c r="F23" i="1"/>
  <c r="E24" i="1"/>
  <c r="F24" i="1"/>
  <c r="E25" i="1"/>
  <c r="F25" i="1"/>
  <c r="E26" i="1"/>
  <c r="F26" i="1"/>
  <c r="F20" i="1"/>
  <c r="E20" i="1"/>
  <c r="M21" i="1"/>
  <c r="N21" i="1"/>
  <c r="M22" i="1"/>
  <c r="N24" i="1"/>
  <c r="M25" i="1"/>
  <c r="N25" i="1"/>
  <c r="M26" i="1"/>
  <c r="G21" i="1"/>
  <c r="H21" i="1"/>
  <c r="G22" i="1"/>
  <c r="H22" i="1"/>
  <c r="N22" i="1" s="1"/>
  <c r="G23" i="1"/>
  <c r="M23" i="1" s="1"/>
  <c r="H23" i="1"/>
  <c r="N23" i="1" s="1"/>
  <c r="G24" i="1"/>
  <c r="M24" i="1" s="1"/>
  <c r="H24" i="1"/>
  <c r="G25" i="1"/>
  <c r="H25" i="1"/>
  <c r="G26" i="1"/>
  <c r="H26" i="1"/>
  <c r="N26" i="1" s="1"/>
  <c r="H20" i="1"/>
  <c r="N20" i="1" s="1"/>
  <c r="G20" i="1"/>
  <c r="M20" i="1" s="1"/>
  <c r="A6" i="1"/>
  <c r="A7" i="1"/>
  <c r="A8" i="1"/>
  <c r="A9" i="1"/>
  <c r="A10" i="1"/>
  <c r="A11" i="1"/>
  <c r="A5" i="1"/>
  <c r="V6" i="1"/>
  <c r="V7" i="1"/>
  <c r="V29" i="1" s="1"/>
  <c r="W29" i="1" s="1"/>
  <c r="V8" i="1"/>
  <c r="V9" i="1"/>
  <c r="V10" i="1"/>
  <c r="V11" i="1"/>
  <c r="V5" i="1"/>
  <c r="U6" i="1"/>
  <c r="U17" i="1" s="1"/>
  <c r="U28" i="1" s="1"/>
  <c r="U7" i="1"/>
  <c r="U18" i="1" s="1"/>
  <c r="U29" i="1" s="1"/>
  <c r="U8" i="1"/>
  <c r="U19" i="1" s="1"/>
  <c r="U30" i="1" s="1"/>
  <c r="U9" i="1"/>
  <c r="U20" i="1" s="1"/>
  <c r="U31" i="1" s="1"/>
  <c r="U10" i="1"/>
  <c r="U21" i="1" s="1"/>
  <c r="U32" i="1" s="1"/>
  <c r="U11" i="1"/>
  <c r="U22" i="1" s="1"/>
  <c r="U33" i="1" s="1"/>
  <c r="U5" i="1"/>
  <c r="U16" i="1" s="1"/>
  <c r="U27" i="1" s="1"/>
  <c r="T6" i="1"/>
  <c r="T17" i="1" s="1"/>
  <c r="T28" i="1" s="1"/>
  <c r="T7" i="1"/>
  <c r="T18" i="1" s="1"/>
  <c r="T29" i="1" s="1"/>
  <c r="T8" i="1"/>
  <c r="T19" i="1" s="1"/>
  <c r="T30" i="1" s="1"/>
  <c r="T9" i="1"/>
  <c r="T20" i="1" s="1"/>
  <c r="T31" i="1" s="1"/>
  <c r="T10" i="1"/>
  <c r="T21" i="1" s="1"/>
  <c r="T32" i="1" s="1"/>
  <c r="T11" i="1"/>
  <c r="T22" i="1" s="1"/>
  <c r="T33" i="1" s="1"/>
  <c r="T5" i="1"/>
  <c r="T16" i="1" s="1"/>
  <c r="T27" i="1" s="1"/>
  <c r="S5" i="1"/>
  <c r="S16" i="1" s="1"/>
  <c r="S27" i="1" s="1"/>
  <c r="R5" i="1"/>
  <c r="R16" i="1" s="1"/>
  <c r="R27" i="1" s="1"/>
  <c r="S6" i="1"/>
  <c r="S17" i="1" s="1"/>
  <c r="S28" i="1" s="1"/>
  <c r="S7" i="1"/>
  <c r="S18" i="1" s="1"/>
  <c r="S29" i="1" s="1"/>
  <c r="S8" i="1"/>
  <c r="S19" i="1" s="1"/>
  <c r="S30" i="1" s="1"/>
  <c r="S9" i="1"/>
  <c r="S20" i="1" s="1"/>
  <c r="S31" i="1" s="1"/>
  <c r="S10" i="1"/>
  <c r="S21" i="1" s="1"/>
  <c r="S32" i="1" s="1"/>
  <c r="S11" i="1"/>
  <c r="S22" i="1" s="1"/>
  <c r="S33" i="1" s="1"/>
  <c r="R6" i="1"/>
  <c r="R17" i="1" s="1"/>
  <c r="R28" i="1" s="1"/>
  <c r="R7" i="1"/>
  <c r="R18" i="1" s="1"/>
  <c r="R29" i="1" s="1"/>
  <c r="R8" i="1"/>
  <c r="R19" i="1" s="1"/>
  <c r="R30" i="1" s="1"/>
  <c r="R9" i="1"/>
  <c r="R20" i="1" s="1"/>
  <c r="R31" i="1" s="1"/>
  <c r="R10" i="1"/>
  <c r="R21" i="1" s="1"/>
  <c r="R32" i="1" s="1"/>
  <c r="R11" i="1"/>
  <c r="R22" i="1" s="1"/>
  <c r="R33" i="1" s="1"/>
  <c r="V28" i="1" l="1"/>
  <c r="W28" i="1" s="1"/>
  <c r="V33" i="1"/>
  <c r="W33" i="1" s="1"/>
  <c r="V32" i="1"/>
  <c r="W32" i="1" s="1"/>
  <c r="V31" i="1"/>
  <c r="W31" i="1" s="1"/>
  <c r="V30" i="1"/>
  <c r="W30" i="1" s="1"/>
  <c r="V27" i="1"/>
  <c r="W27" i="1" s="1"/>
</calcChain>
</file>

<file path=xl/sharedStrings.xml><?xml version="1.0" encoding="utf-8"?>
<sst xmlns="http://schemas.openxmlformats.org/spreadsheetml/2006/main" count="61" uniqueCount="29">
  <si>
    <r>
      <rPr>
        <b/>
        <sz val="11"/>
        <color theme="1"/>
        <rFont val="Calibri"/>
        <family val="2"/>
        <scheme val="minor"/>
      </rPr>
      <t>#NOTE:</t>
    </r>
    <r>
      <rPr>
        <sz val="11"/>
        <color theme="1"/>
        <rFont val="Calibri"/>
        <family val="2"/>
        <scheme val="minor"/>
      </rPr>
      <t xml:space="preserve"> Agreement Rate Includes the interim wage adjustment payable from 1 September 2019. (2.5%)</t>
    </r>
  </si>
  <si>
    <t>Agreement</t>
  </si>
  <si>
    <t>Award</t>
  </si>
  <si>
    <t>% Increase</t>
  </si>
  <si>
    <t>@ 2016</t>
  </si>
  <si>
    <t>Legend</t>
  </si>
  <si>
    <t>From</t>
  </si>
  <si>
    <t>To</t>
  </si>
  <si>
    <t>Per Pay Differential</t>
  </si>
  <si>
    <r>
      <rPr>
        <b/>
        <sz val="11"/>
        <color theme="1"/>
        <rFont val="Calibri"/>
        <family val="2"/>
        <scheme val="minor"/>
      </rPr>
      <t>#NOTE:</t>
    </r>
    <r>
      <rPr>
        <sz val="11"/>
        <color theme="1"/>
        <rFont val="Calibri"/>
        <family val="2"/>
        <scheme val="minor"/>
      </rPr>
      <t xml:space="preserve"> Agreement Rate Includes the interim wage adjustment payable from 1 September 2021. (2.5%)</t>
    </r>
  </si>
  <si>
    <t>Per Annum Differential (26.089 Pays)</t>
  </si>
  <si>
    <t>Per Annum Differential (Inc. 28.5% ASA)</t>
  </si>
  <si>
    <t>Salary per Fortnight Timeline</t>
  </si>
  <si>
    <r>
      <rPr>
        <b/>
        <sz val="11"/>
        <color theme="1"/>
        <rFont val="Calibri"/>
        <family val="2"/>
        <scheme val="minor"/>
      </rPr>
      <t>*NOTE:</t>
    </r>
    <r>
      <rPr>
        <sz val="11"/>
        <color theme="1"/>
        <rFont val="Calibri"/>
        <family val="2"/>
        <scheme val="minor"/>
      </rPr>
      <t xml:space="preserve"> Award Rates Includes the arbitrated wage adjustment payable under the 1 September 2015-2021 Declaration of General Rulings.</t>
    </r>
  </si>
  <si>
    <t>GS 1.1</t>
  </si>
  <si>
    <t>GS 1.2</t>
  </si>
  <si>
    <t>GS 1.3</t>
  </si>
  <si>
    <t>GS 1.4</t>
  </si>
  <si>
    <t>GS 1.5</t>
  </si>
  <si>
    <t>GS 1.6</t>
  </si>
  <si>
    <t>GS 1.7</t>
  </si>
  <si>
    <t>Date</t>
  </si>
  <si>
    <t>Hour Rate</t>
  </si>
  <si>
    <t>Hour Rate + ASA</t>
  </si>
  <si>
    <t>PA Salary + ASA</t>
  </si>
  <si>
    <t>FN Salary</t>
  </si>
  <si>
    <t>PA Salary</t>
  </si>
  <si>
    <t>FN Salary + ASA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</si>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</sst>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vertical="center"/>
    </xf>
    <xf numFmtId="2" fontId="1" fillId="0" borderId="0" xfId="0" quotePrefix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3" fontId="0" fillId="0" borderId="0" xfId="0" applyNumberFormat="1"/>
    <xf numFmtId="0" fontId="0" fillId="0" borderId="0" xfId="0" applyFill="1" applyAlignment="1">
      <alignment vertical="center"/>
    </xf>
    <xf numFmtId="14" fontId="2" fillId="4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/>
    </xf>
    <xf numFmtId="0" fontId="0" fillId="0" borderId="0" xfId="0" applyFill="1" applyAlignment="1">
      <alignment vertical="center" wrapText="1"/>
    </xf>
    <xf numFmtId="3" fontId="0" fillId="3" borderId="1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6" fillId="0" borderId="0" xfId="0" applyFont="1" applyAlignment="1">
      <alignment horizontal="right" indent="1"/>
    </xf>
    <xf numFmtId="0" fontId="0" fillId="5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right" indent="1"/>
    </xf>
    <xf numFmtId="3" fontId="0" fillId="7" borderId="1" xfId="0" applyNumberFormat="1" applyFill="1" applyBorder="1" applyAlignment="1">
      <alignment horizontal="center"/>
    </xf>
    <xf numFmtId="4" fontId="0" fillId="3" borderId="1" xfId="0" applyNumberFormat="1" applyFill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3" fontId="0" fillId="3" borderId="9" xfId="0" applyNumberFormat="1" applyFill="1" applyBorder="1" applyAlignment="1">
      <alignment horizontal="center" vertical="center"/>
    </xf>
    <xf numFmtId="3" fontId="0" fillId="2" borderId="10" xfId="0" applyNumberFormat="1" applyFill="1" applyBorder="1" applyAlignment="1">
      <alignment horizontal="center" vertical="center"/>
    </xf>
    <xf numFmtId="4" fontId="0" fillId="3" borderId="10" xfId="0" applyNumberFormat="1" applyFill="1" applyBorder="1" applyAlignment="1">
      <alignment horizontal="center" vertical="center"/>
    </xf>
    <xf numFmtId="4" fontId="0" fillId="2" borderId="10" xfId="0" applyNumberFormat="1" applyFill="1" applyBorder="1" applyAlignment="1">
      <alignment horizontal="center" vertical="center"/>
    </xf>
    <xf numFmtId="3" fontId="0" fillId="3" borderId="10" xfId="0" applyNumberFormat="1" applyFill="1" applyBorder="1" applyAlignment="1">
      <alignment horizontal="center" vertical="center"/>
    </xf>
    <xf numFmtId="3" fontId="0" fillId="2" borderId="11" xfId="0" applyNumberFormat="1" applyFill="1" applyBorder="1" applyAlignment="1">
      <alignment horizontal="center" vertical="center"/>
    </xf>
    <xf numFmtId="3" fontId="0" fillId="3" borderId="12" xfId="0" applyNumberFormat="1" applyFill="1" applyBorder="1" applyAlignment="1">
      <alignment horizontal="center" vertical="center"/>
    </xf>
    <xf numFmtId="3" fontId="0" fillId="2" borderId="13" xfId="0" applyNumberFormat="1" applyFill="1" applyBorder="1" applyAlignment="1">
      <alignment horizontal="center" vertical="center"/>
    </xf>
    <xf numFmtId="3" fontId="0" fillId="3" borderId="14" xfId="0" applyNumberFormat="1" applyFill="1" applyBorder="1" applyAlignment="1">
      <alignment horizontal="center" vertical="center"/>
    </xf>
    <xf numFmtId="3" fontId="0" fillId="2" borderId="15" xfId="0" applyNumberFormat="1" applyFill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2" borderId="15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2" borderId="16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/>
    </xf>
    <xf numFmtId="10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4" fontId="2" fillId="3" borderId="17" xfId="0" applyNumberFormat="1" applyFont="1" applyFill="1" applyBorder="1" applyAlignment="1">
      <alignment horizontal="center" vertical="center"/>
    </xf>
    <xf numFmtId="14" fontId="2" fillId="2" borderId="15" xfId="0" applyNumberFormat="1" applyFont="1" applyFill="1" applyBorder="1" applyAlignment="1">
      <alignment horizontal="center" vertical="center"/>
    </xf>
    <xf numFmtId="14" fontId="2" fillId="3" borderId="15" xfId="0" applyNumberFormat="1" applyFont="1" applyFill="1" applyBorder="1" applyAlignment="1">
      <alignment horizontal="center" vertical="center"/>
    </xf>
    <xf numFmtId="14" fontId="2" fillId="4" borderId="15" xfId="0" applyNumberFormat="1" applyFont="1" applyFill="1" applyBorder="1" applyAlignment="1">
      <alignment horizontal="center" vertical="center"/>
    </xf>
    <xf numFmtId="14" fontId="2" fillId="3" borderId="15" xfId="0" applyNumberFormat="1" applyFont="1" applyFill="1" applyBorder="1" applyAlignment="1">
      <alignment horizontal="center" vertical="center" wrapText="1"/>
    </xf>
    <xf numFmtId="14" fontId="2" fillId="2" borderId="16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right" vertical="center"/>
    </xf>
    <xf numFmtId="0" fontId="1" fillId="6" borderId="4" xfId="0" applyFont="1" applyFill="1" applyBorder="1" applyAlignment="1">
      <alignment horizontal="right" vertical="center"/>
    </xf>
    <xf numFmtId="3" fontId="1" fillId="0" borderId="1" xfId="0" applyNumberFormat="1" applyFont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/>
    </xf>
    <xf numFmtId="14" fontId="5" fillId="6" borderId="2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AB7FC-0D36-49EA-8A59-BBDAB4756C6E}">
  <dimension ref="A1:W33"/>
  <sheetViews>
    <sheetView tabSelected="1" workbookViewId="0">
      <selection activeCell="V31" sqref="V31"/>
    </sheetView>
  </sheetViews>
  <sheetFormatPr defaultRowHeight="15" x14ac:dyDescent="0.25"/>
  <cols>
    <col min="1" max="1" width="9.85546875" bestFit="1" customWidth="1"/>
    <col min="2" max="16" width="10.7109375" customWidth="1"/>
    <col min="17" max="17" width="10" bestFit="1" customWidth="1"/>
    <col min="18" max="18" width="9.7109375" customWidth="1"/>
    <col min="19" max="22" width="10.28515625" bestFit="1" customWidth="1"/>
  </cols>
  <sheetData>
    <row r="1" spans="1:22" ht="15.75" thickBot="1" x14ac:dyDescent="0.3">
      <c r="A1" s="1"/>
      <c r="B1" s="1"/>
      <c r="F1" s="1"/>
      <c r="G1" s="1"/>
      <c r="H1" s="1"/>
      <c r="I1" s="1"/>
      <c r="J1" s="1"/>
      <c r="K1" s="1"/>
      <c r="L1" s="1"/>
    </row>
    <row r="2" spans="1:22" ht="15.75" thickBot="1" x14ac:dyDescent="0.3">
      <c r="A2" s="1"/>
      <c r="B2" s="53" t="s">
        <v>12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5"/>
      <c r="Q2" s="58" t="s">
        <v>8</v>
      </c>
      <c r="R2" s="58"/>
      <c r="S2" s="58"/>
      <c r="T2" s="58"/>
      <c r="U2" s="58"/>
      <c r="V2" s="58"/>
    </row>
    <row r="3" spans="1:22" x14ac:dyDescent="0.25">
      <c r="A3" s="1"/>
      <c r="B3" s="50" t="s">
        <v>3</v>
      </c>
      <c r="C3" s="23"/>
      <c r="D3" s="37">
        <v>2.5000000000000001E-2</v>
      </c>
      <c r="E3" s="38">
        <v>5.0000000000000001E-3</v>
      </c>
      <c r="F3" s="37">
        <v>2.4E-2</v>
      </c>
      <c r="G3" s="38">
        <v>5.0000000000000001E-3</v>
      </c>
      <c r="H3" s="37">
        <v>3.3000000000000002E-2</v>
      </c>
      <c r="I3" s="38">
        <v>0</v>
      </c>
      <c r="J3" s="37">
        <v>3.5000000000000003E-2</v>
      </c>
      <c r="K3" s="39">
        <v>2.5000000000000001E-2</v>
      </c>
      <c r="L3" s="37">
        <v>0.03</v>
      </c>
      <c r="M3" s="40">
        <v>1.7500000000000002E-2</v>
      </c>
      <c r="N3" s="39">
        <v>2.5000000000000001E-2</v>
      </c>
      <c r="O3" s="41">
        <v>2.5000000000000001E-2</v>
      </c>
      <c r="Q3" s="15" t="s">
        <v>6</v>
      </c>
      <c r="R3" s="6">
        <v>42979</v>
      </c>
      <c r="S3" s="7">
        <v>43344</v>
      </c>
      <c r="T3" s="7">
        <v>43709</v>
      </c>
      <c r="U3" s="7">
        <v>44075</v>
      </c>
      <c r="V3" s="8">
        <v>44440</v>
      </c>
    </row>
    <row r="4" spans="1:22" ht="15.75" thickBot="1" x14ac:dyDescent="0.3">
      <c r="A4" s="2" t="s">
        <v>4</v>
      </c>
      <c r="B4" s="51" t="s">
        <v>21</v>
      </c>
      <c r="C4" s="42">
        <v>42125</v>
      </c>
      <c r="D4" s="43">
        <v>42248</v>
      </c>
      <c r="E4" s="44">
        <v>42491</v>
      </c>
      <c r="F4" s="43">
        <v>42614</v>
      </c>
      <c r="G4" s="44">
        <v>42856</v>
      </c>
      <c r="H4" s="45">
        <v>42979</v>
      </c>
      <c r="I4" s="44">
        <v>43221</v>
      </c>
      <c r="J4" s="43">
        <v>43344</v>
      </c>
      <c r="K4" s="46">
        <v>43709</v>
      </c>
      <c r="L4" s="43">
        <v>43709</v>
      </c>
      <c r="M4" s="43">
        <v>44075</v>
      </c>
      <c r="N4" s="46">
        <v>44440</v>
      </c>
      <c r="O4" s="47">
        <v>44440</v>
      </c>
      <c r="Q4" s="15" t="s">
        <v>7</v>
      </c>
      <c r="R4" s="7">
        <v>43344</v>
      </c>
      <c r="S4" s="7">
        <v>43709</v>
      </c>
      <c r="T4" s="7">
        <v>44075</v>
      </c>
      <c r="U4" s="8">
        <v>44440</v>
      </c>
      <c r="V4" s="8">
        <v>44621</v>
      </c>
    </row>
    <row r="5" spans="1:22" x14ac:dyDescent="0.25">
      <c r="A5" s="3">
        <f>(E5-D5)/D5</f>
        <v>2.901612006670375E-2</v>
      </c>
      <c r="B5" s="22" t="s">
        <v>14</v>
      </c>
      <c r="C5" s="23">
        <v>1842.01</v>
      </c>
      <c r="D5" s="24">
        <v>1799</v>
      </c>
      <c r="E5" s="27">
        <v>1851.2</v>
      </c>
      <c r="F5" s="24">
        <v>1842</v>
      </c>
      <c r="G5" s="27">
        <v>1860.5</v>
      </c>
      <c r="H5" s="24">
        <v>1903</v>
      </c>
      <c r="I5" s="27">
        <v>1860.5</v>
      </c>
      <c r="J5" s="24">
        <v>1970</v>
      </c>
      <c r="K5" s="27">
        <v>1907.0124999999998</v>
      </c>
      <c r="L5" s="24">
        <v>2029.1000000000001</v>
      </c>
      <c r="M5" s="24">
        <v>2065</v>
      </c>
      <c r="N5" s="27">
        <v>1954.6878124999996</v>
      </c>
      <c r="O5" s="28">
        <v>2117</v>
      </c>
      <c r="Q5" s="14" t="s">
        <v>14</v>
      </c>
      <c r="R5" s="9">
        <f t="shared" ref="R5:R11" si="0">G5-H5</f>
        <v>-42.5</v>
      </c>
      <c r="S5" s="9">
        <f t="shared" ref="S5:S11" si="1">I5-J5</f>
        <v>-109.5</v>
      </c>
      <c r="T5" s="9">
        <f t="shared" ref="T5:T11" si="2">K5-L5</f>
        <v>-122.08750000000032</v>
      </c>
      <c r="U5" s="9">
        <f t="shared" ref="U5:U11" si="3">K5-M5</f>
        <v>-157.98750000000018</v>
      </c>
      <c r="V5" s="9">
        <f t="shared" ref="V5:V11" si="4">N5-O5</f>
        <v>-162.31218750000039</v>
      </c>
    </row>
    <row r="6" spans="1:22" x14ac:dyDescent="0.25">
      <c r="A6" s="3">
        <f t="shared" ref="A6:A11" si="5">(E6-D6)/D6</f>
        <v>2.7386117136659435E-2</v>
      </c>
      <c r="B6" s="20" t="s">
        <v>15</v>
      </c>
      <c r="C6" s="29">
        <v>1885.03</v>
      </c>
      <c r="D6" s="12">
        <v>1844</v>
      </c>
      <c r="E6" s="11">
        <v>1894.5</v>
      </c>
      <c r="F6" s="12">
        <v>1888</v>
      </c>
      <c r="G6" s="11">
        <v>1903.9</v>
      </c>
      <c r="H6" s="12">
        <v>1950</v>
      </c>
      <c r="I6" s="11">
        <v>1903.9</v>
      </c>
      <c r="J6" s="12">
        <v>2018</v>
      </c>
      <c r="K6" s="11">
        <v>1951.4974999999999</v>
      </c>
      <c r="L6" s="12">
        <v>2078.54</v>
      </c>
      <c r="M6" s="12">
        <v>2115</v>
      </c>
      <c r="N6" s="11">
        <v>2000.2849374999998</v>
      </c>
      <c r="O6" s="30">
        <v>2168</v>
      </c>
      <c r="Q6" s="14" t="s">
        <v>15</v>
      </c>
      <c r="R6" s="9">
        <f t="shared" si="0"/>
        <v>-46.099999999999909</v>
      </c>
      <c r="S6" s="9">
        <f t="shared" si="1"/>
        <v>-114.09999999999991</v>
      </c>
      <c r="T6" s="9">
        <f t="shared" si="2"/>
        <v>-127.04250000000002</v>
      </c>
      <c r="U6" s="9">
        <f t="shared" si="3"/>
        <v>-163.50250000000005</v>
      </c>
      <c r="V6" s="9">
        <f t="shared" si="4"/>
        <v>-167.71506250000016</v>
      </c>
    </row>
    <row r="7" spans="1:22" x14ac:dyDescent="0.25">
      <c r="A7" s="3">
        <f t="shared" si="5"/>
        <v>2.7128503437334719E-2</v>
      </c>
      <c r="B7" s="20" t="s">
        <v>16</v>
      </c>
      <c r="C7" s="29">
        <v>1932.64</v>
      </c>
      <c r="D7" s="12">
        <v>1891</v>
      </c>
      <c r="E7" s="11">
        <v>1942.3</v>
      </c>
      <c r="F7" s="12">
        <v>1936</v>
      </c>
      <c r="G7" s="11">
        <v>1952</v>
      </c>
      <c r="H7" s="12">
        <v>2000</v>
      </c>
      <c r="I7" s="11">
        <v>1952</v>
      </c>
      <c r="J7" s="12">
        <v>2070</v>
      </c>
      <c r="K7" s="11">
        <v>2000.7999999999997</v>
      </c>
      <c r="L7" s="12">
        <v>2132.1</v>
      </c>
      <c r="M7" s="12">
        <v>2169</v>
      </c>
      <c r="N7" s="11">
        <v>2050.8199999999997</v>
      </c>
      <c r="O7" s="30">
        <v>2223</v>
      </c>
      <c r="Q7" s="14" t="s">
        <v>16</v>
      </c>
      <c r="R7" s="9">
        <f t="shared" si="0"/>
        <v>-48</v>
      </c>
      <c r="S7" s="9">
        <f t="shared" si="1"/>
        <v>-118</v>
      </c>
      <c r="T7" s="9">
        <f t="shared" si="2"/>
        <v>-131.30000000000018</v>
      </c>
      <c r="U7" s="9">
        <f t="shared" si="3"/>
        <v>-168.20000000000027</v>
      </c>
      <c r="V7" s="9">
        <f t="shared" si="4"/>
        <v>-172.18000000000029</v>
      </c>
    </row>
    <row r="8" spans="1:22" x14ac:dyDescent="0.25">
      <c r="A8" s="3">
        <f t="shared" si="5"/>
        <v>2.704791344667697E-2</v>
      </c>
      <c r="B8" s="20" t="s">
        <v>17</v>
      </c>
      <c r="C8" s="29">
        <v>1983.56</v>
      </c>
      <c r="D8" s="12">
        <v>1941</v>
      </c>
      <c r="E8" s="11">
        <v>1993.5</v>
      </c>
      <c r="F8" s="12">
        <v>1988</v>
      </c>
      <c r="G8" s="11">
        <v>2003.4</v>
      </c>
      <c r="H8" s="12">
        <v>2054</v>
      </c>
      <c r="I8" s="11">
        <v>2003.4</v>
      </c>
      <c r="J8" s="12">
        <v>2126</v>
      </c>
      <c r="K8" s="11">
        <v>2053.4850000000001</v>
      </c>
      <c r="L8" s="12">
        <v>2189.7800000000002</v>
      </c>
      <c r="M8" s="12">
        <v>2228</v>
      </c>
      <c r="N8" s="11">
        <v>2104.8221250000001</v>
      </c>
      <c r="O8" s="30">
        <v>2284</v>
      </c>
      <c r="Q8" s="14" t="s">
        <v>17</v>
      </c>
      <c r="R8" s="9">
        <f t="shared" si="0"/>
        <v>-50.599999999999909</v>
      </c>
      <c r="S8" s="9">
        <f t="shared" si="1"/>
        <v>-122.59999999999991</v>
      </c>
      <c r="T8" s="9">
        <f t="shared" si="2"/>
        <v>-136.29500000000007</v>
      </c>
      <c r="U8" s="9">
        <f t="shared" si="3"/>
        <v>-174.51499999999987</v>
      </c>
      <c r="V8" s="9">
        <f t="shared" si="4"/>
        <v>-179.17787499999986</v>
      </c>
    </row>
    <row r="9" spans="1:22" x14ac:dyDescent="0.25">
      <c r="A9" s="3">
        <f t="shared" si="5"/>
        <v>2.7482447342026168E-2</v>
      </c>
      <c r="B9" s="20" t="s">
        <v>18</v>
      </c>
      <c r="C9" s="29">
        <v>2038.64</v>
      </c>
      <c r="D9" s="12">
        <v>1994</v>
      </c>
      <c r="E9" s="11">
        <v>2048.8000000000002</v>
      </c>
      <c r="F9" s="12">
        <v>2042</v>
      </c>
      <c r="G9" s="11">
        <v>2059.1</v>
      </c>
      <c r="H9" s="12">
        <v>2109</v>
      </c>
      <c r="I9" s="11">
        <v>2059.1</v>
      </c>
      <c r="J9" s="12">
        <v>2183</v>
      </c>
      <c r="K9" s="11">
        <v>2110.5774999999999</v>
      </c>
      <c r="L9" s="12">
        <v>2248.4900000000002</v>
      </c>
      <c r="M9" s="12">
        <v>2287</v>
      </c>
      <c r="N9" s="11">
        <v>2163.3419374999999</v>
      </c>
      <c r="O9" s="30">
        <v>2344</v>
      </c>
      <c r="Q9" s="14" t="s">
        <v>18</v>
      </c>
      <c r="R9" s="9">
        <f t="shared" si="0"/>
        <v>-49.900000000000091</v>
      </c>
      <c r="S9" s="9">
        <f t="shared" si="1"/>
        <v>-123.90000000000009</v>
      </c>
      <c r="T9" s="9">
        <f t="shared" si="2"/>
        <v>-137.91250000000036</v>
      </c>
      <c r="U9" s="9">
        <f t="shared" si="3"/>
        <v>-176.42250000000013</v>
      </c>
      <c r="V9" s="9">
        <f t="shared" si="4"/>
        <v>-180.65806250000014</v>
      </c>
    </row>
    <row r="10" spans="1:22" x14ac:dyDescent="0.25">
      <c r="A10" s="3">
        <f t="shared" si="5"/>
        <v>2.83203125E-2</v>
      </c>
      <c r="B10" s="20" t="s">
        <v>19</v>
      </c>
      <c r="C10" s="29">
        <v>2095.54</v>
      </c>
      <c r="D10" s="12">
        <v>2048</v>
      </c>
      <c r="E10" s="11">
        <v>2106</v>
      </c>
      <c r="F10" s="12">
        <v>2097</v>
      </c>
      <c r="G10" s="11">
        <v>2116.5</v>
      </c>
      <c r="H10" s="12">
        <v>2166</v>
      </c>
      <c r="I10" s="11">
        <v>2116.5</v>
      </c>
      <c r="J10" s="12">
        <v>2242</v>
      </c>
      <c r="K10" s="11">
        <v>2169.4124999999999</v>
      </c>
      <c r="L10" s="12">
        <v>2309.2600000000002</v>
      </c>
      <c r="M10" s="12">
        <v>2349</v>
      </c>
      <c r="N10" s="11">
        <v>2223.6478124999999</v>
      </c>
      <c r="O10" s="30">
        <v>2408</v>
      </c>
      <c r="Q10" s="14" t="s">
        <v>19</v>
      </c>
      <c r="R10" s="9">
        <f t="shared" si="0"/>
        <v>-49.5</v>
      </c>
      <c r="S10" s="9">
        <f t="shared" si="1"/>
        <v>-125.5</v>
      </c>
      <c r="T10" s="9">
        <f t="shared" si="2"/>
        <v>-139.84750000000031</v>
      </c>
      <c r="U10" s="9">
        <f t="shared" si="3"/>
        <v>-179.58750000000009</v>
      </c>
      <c r="V10" s="9">
        <f t="shared" si="4"/>
        <v>-184.35218750000013</v>
      </c>
    </row>
    <row r="11" spans="1:22" ht="15.75" thickBot="1" x14ac:dyDescent="0.3">
      <c r="A11" s="3">
        <f t="shared" si="5"/>
        <v>2.9115128449096011E-2</v>
      </c>
      <c r="B11" s="21" t="s">
        <v>20</v>
      </c>
      <c r="C11" s="31">
        <v>2152.4299999999998</v>
      </c>
      <c r="D11" s="32">
        <v>2102</v>
      </c>
      <c r="E11" s="35">
        <v>2163.1999999999998</v>
      </c>
      <c r="F11" s="32">
        <v>2152</v>
      </c>
      <c r="G11" s="35">
        <v>2174</v>
      </c>
      <c r="H11" s="32">
        <v>2223</v>
      </c>
      <c r="I11" s="35">
        <v>2174</v>
      </c>
      <c r="J11" s="32">
        <v>2301</v>
      </c>
      <c r="K11" s="35">
        <v>2228.35</v>
      </c>
      <c r="L11" s="32">
        <v>2370.0300000000002</v>
      </c>
      <c r="M11" s="32">
        <v>2411</v>
      </c>
      <c r="N11" s="35">
        <v>2284.0587499999997</v>
      </c>
      <c r="O11" s="36">
        <v>2471</v>
      </c>
      <c r="Q11" s="14" t="s">
        <v>20</v>
      </c>
      <c r="R11" s="9">
        <f t="shared" si="0"/>
        <v>-49</v>
      </c>
      <c r="S11" s="9">
        <f t="shared" si="1"/>
        <v>-127</v>
      </c>
      <c r="T11" s="9">
        <f t="shared" si="2"/>
        <v>-141.68000000000029</v>
      </c>
      <c r="U11" s="9">
        <f t="shared" si="3"/>
        <v>-182.65000000000009</v>
      </c>
      <c r="V11" s="9">
        <f t="shared" si="4"/>
        <v>-186.94125000000031</v>
      </c>
    </row>
    <row r="12" spans="1:22" ht="15.75" thickBot="1" x14ac:dyDescent="0.3">
      <c r="A12" s="1"/>
      <c r="R12" s="4"/>
    </row>
    <row r="13" spans="1:22" ht="16.5" thickBot="1" x14ac:dyDescent="0.3">
      <c r="G13" s="13" t="s">
        <v>5</v>
      </c>
      <c r="H13" s="48" t="s">
        <v>2</v>
      </c>
      <c r="I13" s="49" t="s">
        <v>1</v>
      </c>
      <c r="Q13" s="58" t="s">
        <v>10</v>
      </c>
      <c r="R13" s="58"/>
      <c r="S13" s="58"/>
      <c r="T13" s="58"/>
      <c r="U13" s="58"/>
      <c r="V13" s="58"/>
    </row>
    <row r="14" spans="1:22" x14ac:dyDescent="0.25">
      <c r="D14" s="10"/>
      <c r="E14" s="10"/>
      <c r="F14" s="10"/>
      <c r="G14" s="10"/>
      <c r="Q14" s="15" t="s">
        <v>6</v>
      </c>
      <c r="R14" s="6">
        <v>42979</v>
      </c>
      <c r="S14" s="7">
        <v>43344</v>
      </c>
      <c r="T14" s="7">
        <v>43709</v>
      </c>
      <c r="U14" s="7">
        <v>44075</v>
      </c>
      <c r="V14" s="8">
        <v>44440</v>
      </c>
    </row>
    <row r="15" spans="1:22" x14ac:dyDescent="0.25">
      <c r="C15" s="56" t="s">
        <v>13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Q15" s="15" t="s">
        <v>7</v>
      </c>
      <c r="R15" s="7">
        <v>43344</v>
      </c>
      <c r="S15" s="7">
        <v>43709</v>
      </c>
      <c r="T15" s="7">
        <v>44075</v>
      </c>
      <c r="U15" s="8">
        <v>44440</v>
      </c>
      <c r="V15" s="8">
        <v>44621</v>
      </c>
    </row>
    <row r="16" spans="1:22" x14ac:dyDescent="0.25">
      <c r="C16" s="57" t="s">
        <v>0</v>
      </c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Q16" s="14" t="s">
        <v>14</v>
      </c>
      <c r="R16" s="9">
        <f t="shared" ref="R16:U22" si="6">R5*26.089</f>
        <v>-1108.7825</v>
      </c>
      <c r="S16" s="9">
        <f t="shared" si="6"/>
        <v>-2856.7455</v>
      </c>
      <c r="T16" s="9">
        <f t="shared" si="6"/>
        <v>-3185.1407875000082</v>
      </c>
      <c r="U16" s="9">
        <f t="shared" si="6"/>
        <v>-4121.7358875000045</v>
      </c>
      <c r="V16" s="9">
        <f>V5*26.089*(6/12)</f>
        <v>-2117.281329843755</v>
      </c>
    </row>
    <row r="17" spans="2:23" ht="15" customHeight="1" x14ac:dyDescent="0.25">
      <c r="C17" s="57" t="s">
        <v>9</v>
      </c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Q17" s="14" t="s">
        <v>15</v>
      </c>
      <c r="R17" s="9">
        <f t="shared" si="6"/>
        <v>-1202.7028999999975</v>
      </c>
      <c r="S17" s="9">
        <f t="shared" si="6"/>
        <v>-2976.7548999999976</v>
      </c>
      <c r="T17" s="9">
        <f t="shared" si="6"/>
        <v>-3314.4117825000003</v>
      </c>
      <c r="U17" s="9">
        <f t="shared" si="6"/>
        <v>-4265.6167225000008</v>
      </c>
      <c r="V17" s="9">
        <f t="shared" ref="V17:V22" si="7">V6*26.089*(6/12)</f>
        <v>-2187.759132781252</v>
      </c>
    </row>
    <row r="18" spans="2:23" ht="15.75" thickBot="1" x14ac:dyDescent="0.3">
      <c r="C18" s="5"/>
      <c r="D18" s="10"/>
      <c r="E18" s="10"/>
      <c r="F18" s="10"/>
      <c r="G18" s="10"/>
      <c r="Q18" s="14" t="s">
        <v>16</v>
      </c>
      <c r="R18" s="9">
        <f t="shared" si="6"/>
        <v>-1252.2719999999999</v>
      </c>
      <c r="S18" s="9">
        <f t="shared" si="6"/>
        <v>-3078.502</v>
      </c>
      <c r="T18" s="9">
        <f t="shared" si="6"/>
        <v>-3425.4857000000047</v>
      </c>
      <c r="U18" s="9">
        <f t="shared" si="6"/>
        <v>-4388.1698000000069</v>
      </c>
      <c r="V18" s="9">
        <f t="shared" si="7"/>
        <v>-2246.0020100000038</v>
      </c>
    </row>
    <row r="19" spans="2:23" ht="15.75" thickBot="1" x14ac:dyDescent="0.3">
      <c r="B19" s="64">
        <v>44440</v>
      </c>
      <c r="C19" s="59" t="s">
        <v>25</v>
      </c>
      <c r="D19" s="60"/>
      <c r="E19" s="61" t="s">
        <v>22</v>
      </c>
      <c r="F19" s="61"/>
      <c r="G19" s="61" t="s">
        <v>26</v>
      </c>
      <c r="H19" s="62"/>
      <c r="I19" s="59" t="s">
        <v>27</v>
      </c>
      <c r="J19" s="60"/>
      <c r="K19" s="61" t="s">
        <v>23</v>
      </c>
      <c r="L19" s="61"/>
      <c r="M19" s="60" t="s">
        <v>24</v>
      </c>
      <c r="N19" s="63"/>
      <c r="Q19" s="14" t="s">
        <v>17</v>
      </c>
      <c r="R19" s="9">
        <f t="shared" si="6"/>
        <v>-1320.1033999999975</v>
      </c>
      <c r="S19" s="9">
        <f t="shared" si="6"/>
        <v>-3198.5113999999976</v>
      </c>
      <c r="T19" s="9">
        <f t="shared" si="6"/>
        <v>-3555.8002550000019</v>
      </c>
      <c r="U19" s="9">
        <f t="shared" si="6"/>
        <v>-4552.9218349999965</v>
      </c>
      <c r="V19" s="9">
        <f t="shared" si="7"/>
        <v>-2337.2857904374982</v>
      </c>
    </row>
    <row r="20" spans="2:23" ht="15" customHeight="1" x14ac:dyDescent="0.25">
      <c r="B20" s="22" t="s">
        <v>14</v>
      </c>
      <c r="C20" s="23">
        <v>1954.6878124999996</v>
      </c>
      <c r="D20" s="24">
        <v>2117</v>
      </c>
      <c r="E20" s="25">
        <f>C20/76</f>
        <v>25.719576480263154</v>
      </c>
      <c r="F20" s="26">
        <f>D20/76</f>
        <v>27.855263157894736</v>
      </c>
      <c r="G20" s="27">
        <f t="shared" ref="G20:H26" si="8">C20*26.089</f>
        <v>50995.850340312485</v>
      </c>
      <c r="H20" s="28">
        <f t="shared" si="8"/>
        <v>55230.413</v>
      </c>
      <c r="I20" s="23">
        <f>C20*1.285</f>
        <v>2511.7738390624995</v>
      </c>
      <c r="J20" s="24">
        <f>D20*1.285</f>
        <v>2720.3449999999998</v>
      </c>
      <c r="K20" s="25">
        <f>I20/76</f>
        <v>33.049655777138149</v>
      </c>
      <c r="L20" s="26">
        <f>J20/76</f>
        <v>35.794013157894732</v>
      </c>
      <c r="M20" s="27">
        <f t="shared" ref="M20:N26" si="9">G20*1.285</f>
        <v>65529.667687301539</v>
      </c>
      <c r="N20" s="28">
        <f t="shared" si="9"/>
        <v>70971.080705</v>
      </c>
      <c r="Q20" s="14" t="s">
        <v>18</v>
      </c>
      <c r="R20" s="9">
        <f t="shared" si="6"/>
        <v>-1301.8411000000024</v>
      </c>
      <c r="S20" s="9">
        <f t="shared" si="6"/>
        <v>-3232.4271000000022</v>
      </c>
      <c r="T20" s="9">
        <f t="shared" si="6"/>
        <v>-3597.9992125000094</v>
      </c>
      <c r="U20" s="9">
        <f t="shared" si="6"/>
        <v>-4602.6866025000027</v>
      </c>
      <c r="V20" s="9">
        <f t="shared" si="7"/>
        <v>-2356.594096281252</v>
      </c>
    </row>
    <row r="21" spans="2:23" x14ac:dyDescent="0.25">
      <c r="B21" s="20" t="s">
        <v>15</v>
      </c>
      <c r="C21" s="29">
        <v>2000.2849374999998</v>
      </c>
      <c r="D21" s="12">
        <v>2168</v>
      </c>
      <c r="E21" s="17">
        <f t="shared" ref="E21:E26" si="10">C21/76</f>
        <v>26.319538651315789</v>
      </c>
      <c r="F21" s="18">
        <f t="shared" ref="F21:F26" si="11">D21/76</f>
        <v>28.526315789473685</v>
      </c>
      <c r="G21" s="11">
        <f t="shared" si="8"/>
        <v>52185.433734437494</v>
      </c>
      <c r="H21" s="30">
        <f t="shared" si="8"/>
        <v>56560.951999999997</v>
      </c>
      <c r="I21" s="29">
        <f t="shared" ref="I21:I26" si="12">C21*1.285</f>
        <v>2570.3661446874999</v>
      </c>
      <c r="J21" s="12">
        <f t="shared" ref="J21:J26" si="13">D21*1.285</f>
        <v>2785.8799999999997</v>
      </c>
      <c r="K21" s="17">
        <f t="shared" ref="K21:K26" si="14">I21/76</f>
        <v>33.820607166940789</v>
      </c>
      <c r="L21" s="18">
        <f t="shared" ref="L21:L26" si="15">J21/76</f>
        <v>36.65631578947368</v>
      </c>
      <c r="M21" s="11">
        <f t="shared" si="9"/>
        <v>67058.282348752182</v>
      </c>
      <c r="N21" s="30">
        <f t="shared" si="9"/>
        <v>72680.823319999996</v>
      </c>
      <c r="Q21" s="14" t="s">
        <v>19</v>
      </c>
      <c r="R21" s="9">
        <f t="shared" si="6"/>
        <v>-1291.4054999999998</v>
      </c>
      <c r="S21" s="9">
        <f t="shared" si="6"/>
        <v>-3274.1695</v>
      </c>
      <c r="T21" s="9">
        <f t="shared" si="6"/>
        <v>-3648.4814275000081</v>
      </c>
      <c r="U21" s="9">
        <f t="shared" si="6"/>
        <v>-4685.2582875000026</v>
      </c>
      <c r="V21" s="9">
        <f t="shared" si="7"/>
        <v>-2404.7821098437516</v>
      </c>
    </row>
    <row r="22" spans="2:23" x14ac:dyDescent="0.25">
      <c r="B22" s="20" t="s">
        <v>16</v>
      </c>
      <c r="C22" s="29">
        <v>2050.8199999999997</v>
      </c>
      <c r="D22" s="12">
        <v>2223</v>
      </c>
      <c r="E22" s="17">
        <f t="shared" si="10"/>
        <v>26.984473684210524</v>
      </c>
      <c r="F22" s="18">
        <f t="shared" si="11"/>
        <v>29.25</v>
      </c>
      <c r="G22" s="11">
        <f t="shared" si="8"/>
        <v>53503.842979999987</v>
      </c>
      <c r="H22" s="30">
        <f t="shared" si="8"/>
        <v>57995.846999999994</v>
      </c>
      <c r="I22" s="29">
        <f t="shared" si="12"/>
        <v>2635.3036999999995</v>
      </c>
      <c r="J22" s="12">
        <f t="shared" si="13"/>
        <v>2856.5549999999998</v>
      </c>
      <c r="K22" s="17">
        <f t="shared" si="14"/>
        <v>34.675048684210516</v>
      </c>
      <c r="L22" s="18">
        <f t="shared" si="15"/>
        <v>37.58625</v>
      </c>
      <c r="M22" s="11">
        <f t="shared" si="9"/>
        <v>68752.43822929998</v>
      </c>
      <c r="N22" s="30">
        <f t="shared" si="9"/>
        <v>74524.663394999981</v>
      </c>
      <c r="Q22" s="14" t="s">
        <v>20</v>
      </c>
      <c r="R22" s="9">
        <f t="shared" si="6"/>
        <v>-1278.3609999999999</v>
      </c>
      <c r="S22" s="9">
        <f t="shared" si="6"/>
        <v>-3313.3029999999999</v>
      </c>
      <c r="T22" s="9">
        <f t="shared" si="6"/>
        <v>-3696.2895200000075</v>
      </c>
      <c r="U22" s="9">
        <f t="shared" si="6"/>
        <v>-4765.1558500000019</v>
      </c>
      <c r="V22" s="9">
        <f t="shared" si="7"/>
        <v>-2438.5551356250039</v>
      </c>
    </row>
    <row r="23" spans="2:23" ht="15" customHeight="1" x14ac:dyDescent="0.25">
      <c r="B23" s="20" t="s">
        <v>17</v>
      </c>
      <c r="C23" s="29">
        <v>2104.8221250000001</v>
      </c>
      <c r="D23" s="12">
        <v>2284</v>
      </c>
      <c r="E23" s="17">
        <f t="shared" si="10"/>
        <v>27.695027960526318</v>
      </c>
      <c r="F23" s="18">
        <f t="shared" si="11"/>
        <v>30.05263157894737</v>
      </c>
      <c r="G23" s="11">
        <f t="shared" si="8"/>
        <v>54912.704419125002</v>
      </c>
      <c r="H23" s="30">
        <f t="shared" si="8"/>
        <v>59587.275999999998</v>
      </c>
      <c r="I23" s="29">
        <f t="shared" si="12"/>
        <v>2704.6964306250002</v>
      </c>
      <c r="J23" s="12">
        <f t="shared" si="13"/>
        <v>2934.9399999999996</v>
      </c>
      <c r="K23" s="17">
        <f t="shared" si="14"/>
        <v>35.588110929276318</v>
      </c>
      <c r="L23" s="18">
        <f t="shared" si="15"/>
        <v>38.617631578947361</v>
      </c>
      <c r="M23" s="11">
        <f t="shared" si="9"/>
        <v>70562.825178575629</v>
      </c>
      <c r="N23" s="30">
        <f t="shared" si="9"/>
        <v>76569.649659999995</v>
      </c>
    </row>
    <row r="24" spans="2:23" x14ac:dyDescent="0.25">
      <c r="B24" s="20" t="s">
        <v>18</v>
      </c>
      <c r="C24" s="29">
        <v>2163.3419374999999</v>
      </c>
      <c r="D24" s="12">
        <v>2344</v>
      </c>
      <c r="E24" s="17">
        <f t="shared" si="10"/>
        <v>28.465025493421052</v>
      </c>
      <c r="F24" s="18">
        <f t="shared" si="11"/>
        <v>30.842105263157894</v>
      </c>
      <c r="G24" s="11">
        <f t="shared" si="8"/>
        <v>56439.427807437496</v>
      </c>
      <c r="H24" s="30">
        <f t="shared" si="8"/>
        <v>61152.615999999995</v>
      </c>
      <c r="I24" s="29">
        <f t="shared" si="12"/>
        <v>2779.8943896874998</v>
      </c>
      <c r="J24" s="12">
        <f t="shared" si="13"/>
        <v>3012.04</v>
      </c>
      <c r="K24" s="17">
        <f t="shared" si="14"/>
        <v>36.577557759046051</v>
      </c>
      <c r="L24" s="18">
        <f t="shared" si="15"/>
        <v>39.632105263157897</v>
      </c>
      <c r="M24" s="11">
        <f t="shared" si="9"/>
        <v>72524.664732557183</v>
      </c>
      <c r="N24" s="30">
        <f t="shared" si="9"/>
        <v>78581.11155999999</v>
      </c>
      <c r="Q24" s="58" t="s">
        <v>11</v>
      </c>
      <c r="R24" s="58"/>
      <c r="S24" s="58"/>
      <c r="T24" s="58"/>
      <c r="U24" s="58"/>
      <c r="V24" s="58"/>
    </row>
    <row r="25" spans="2:23" x14ac:dyDescent="0.25">
      <c r="B25" s="20" t="s">
        <v>19</v>
      </c>
      <c r="C25" s="29">
        <v>2223.6478124999999</v>
      </c>
      <c r="D25" s="12">
        <v>2408</v>
      </c>
      <c r="E25" s="17">
        <f t="shared" si="10"/>
        <v>29.258523848684209</v>
      </c>
      <c r="F25" s="18">
        <f t="shared" si="11"/>
        <v>31.684210526315791</v>
      </c>
      <c r="G25" s="11">
        <f t="shared" si="8"/>
        <v>58012.747780312493</v>
      </c>
      <c r="H25" s="30">
        <f t="shared" si="8"/>
        <v>62822.311999999998</v>
      </c>
      <c r="I25" s="29">
        <f t="shared" si="12"/>
        <v>2857.3874390624997</v>
      </c>
      <c r="J25" s="12">
        <f t="shared" si="13"/>
        <v>3094.2799999999997</v>
      </c>
      <c r="K25" s="17">
        <f t="shared" si="14"/>
        <v>37.597203145559206</v>
      </c>
      <c r="L25" s="18">
        <f t="shared" si="15"/>
        <v>40.714210526315789</v>
      </c>
      <c r="M25" s="11">
        <f t="shared" si="9"/>
        <v>74546.380897701543</v>
      </c>
      <c r="N25" s="30">
        <f t="shared" si="9"/>
        <v>80726.67091999999</v>
      </c>
      <c r="Q25" s="15" t="s">
        <v>6</v>
      </c>
      <c r="R25" s="6">
        <v>42979</v>
      </c>
      <c r="S25" s="7">
        <v>43344</v>
      </c>
      <c r="T25" s="7">
        <v>43709</v>
      </c>
      <c r="U25" s="7">
        <v>44075</v>
      </c>
      <c r="V25" s="8">
        <v>44440</v>
      </c>
    </row>
    <row r="26" spans="2:23" ht="15" customHeight="1" thickBot="1" x14ac:dyDescent="0.3">
      <c r="B26" s="21" t="s">
        <v>20</v>
      </c>
      <c r="C26" s="31">
        <v>2284.0587499999997</v>
      </c>
      <c r="D26" s="32">
        <v>2471</v>
      </c>
      <c r="E26" s="33">
        <f t="shared" si="10"/>
        <v>30.053404605263154</v>
      </c>
      <c r="F26" s="34">
        <f t="shared" si="11"/>
        <v>32.513157894736842</v>
      </c>
      <c r="G26" s="35">
        <f t="shared" si="8"/>
        <v>59588.808728749987</v>
      </c>
      <c r="H26" s="36">
        <f t="shared" si="8"/>
        <v>64465.918999999994</v>
      </c>
      <c r="I26" s="31">
        <f t="shared" si="12"/>
        <v>2935.0154937499992</v>
      </c>
      <c r="J26" s="32">
        <f t="shared" si="13"/>
        <v>3175.2349999999997</v>
      </c>
      <c r="K26" s="33">
        <f t="shared" si="14"/>
        <v>38.61862491776315</v>
      </c>
      <c r="L26" s="34">
        <f t="shared" si="15"/>
        <v>41.779407894736835</v>
      </c>
      <c r="M26" s="35">
        <f t="shared" si="9"/>
        <v>76571.619216443723</v>
      </c>
      <c r="N26" s="36">
        <f t="shared" si="9"/>
        <v>82838.705914999984</v>
      </c>
      <c r="Q26" s="15" t="s">
        <v>7</v>
      </c>
      <c r="R26" s="7">
        <v>43344</v>
      </c>
      <c r="S26" s="7">
        <v>43709</v>
      </c>
      <c r="T26" s="7">
        <v>44075</v>
      </c>
      <c r="U26" s="8">
        <v>44440</v>
      </c>
      <c r="V26" s="8">
        <v>44621</v>
      </c>
      <c r="W26" s="19" t="s">
        <v>28</v>
      </c>
    </row>
    <row r="27" spans="2:23" x14ac:dyDescent="0.25">
      <c r="D27" s="5"/>
      <c r="E27" s="5"/>
      <c r="F27" s="5"/>
      <c r="G27" s="5"/>
      <c r="Q27" s="14" t="s">
        <v>14</v>
      </c>
      <c r="R27" s="16">
        <f t="shared" ref="R27:V33" si="16">R16*1.285</f>
        <v>-1424.7855124999999</v>
      </c>
      <c r="S27" s="9">
        <f t="shared" si="16"/>
        <v>-3670.9179674999996</v>
      </c>
      <c r="T27" s="9">
        <f t="shared" si="16"/>
        <v>-4092.9059119375102</v>
      </c>
      <c r="U27" s="9">
        <f t="shared" si="16"/>
        <v>-5296.4306154375054</v>
      </c>
      <c r="V27" s="9">
        <f t="shared" si="16"/>
        <v>-2720.706508849225</v>
      </c>
      <c r="W27" s="52">
        <f>SUM(V27)</f>
        <v>-2720.706508849225</v>
      </c>
    </row>
    <row r="28" spans="2:23" x14ac:dyDescent="0.25">
      <c r="Q28" s="14" t="s">
        <v>15</v>
      </c>
      <c r="R28" s="9">
        <f t="shared" si="16"/>
        <v>-1545.4732264999966</v>
      </c>
      <c r="S28" s="16">
        <f t="shared" si="16"/>
        <v>-3825.1300464999968</v>
      </c>
      <c r="T28" s="9">
        <f t="shared" si="16"/>
        <v>-4259.0191405124997</v>
      </c>
      <c r="U28" s="9">
        <f t="shared" si="16"/>
        <v>-5481.317488412501</v>
      </c>
      <c r="V28" s="9">
        <f t="shared" si="16"/>
        <v>-2811.2704856239088</v>
      </c>
      <c r="W28" s="52">
        <f>SUM(V28,U27)</f>
        <v>-8107.7011010614142</v>
      </c>
    </row>
    <row r="29" spans="2:23" ht="15" customHeight="1" x14ac:dyDescent="0.25">
      <c r="Q29" s="14" t="s">
        <v>16</v>
      </c>
      <c r="R29" s="9">
        <f t="shared" si="16"/>
        <v>-1609.1695199999999</v>
      </c>
      <c r="S29" s="9">
        <f t="shared" si="16"/>
        <v>-3955.8750699999996</v>
      </c>
      <c r="T29" s="16">
        <f t="shared" si="16"/>
        <v>-4401.7491245000056</v>
      </c>
      <c r="U29" s="9">
        <f t="shared" si="16"/>
        <v>-5638.7981930000087</v>
      </c>
      <c r="V29" s="9">
        <f t="shared" si="16"/>
        <v>-2886.1125828500049</v>
      </c>
      <c r="W29" s="52">
        <f>SUM(V29,U28,T27)</f>
        <v>-12460.335983200017</v>
      </c>
    </row>
    <row r="30" spans="2:23" x14ac:dyDescent="0.25">
      <c r="Q30" s="14" t="s">
        <v>17</v>
      </c>
      <c r="R30" s="9">
        <f t="shared" si="16"/>
        <v>-1696.3328689999967</v>
      </c>
      <c r="S30" s="9">
        <f t="shared" si="16"/>
        <v>-4110.0871489999963</v>
      </c>
      <c r="T30" s="9">
        <f t="shared" si="16"/>
        <v>-4569.2033276750026</v>
      </c>
      <c r="U30" s="16">
        <f t="shared" si="16"/>
        <v>-5850.5045579749949</v>
      </c>
      <c r="V30" s="9">
        <f t="shared" si="16"/>
        <v>-3003.4122407121849</v>
      </c>
      <c r="W30" s="52">
        <f>SUM(V30,U29,T28,S27)</f>
        <v>-16572.147541724691</v>
      </c>
    </row>
    <row r="31" spans="2:23" x14ac:dyDescent="0.25">
      <c r="Q31" s="14" t="s">
        <v>18</v>
      </c>
      <c r="R31" s="9">
        <f t="shared" si="16"/>
        <v>-1672.865813500003</v>
      </c>
      <c r="S31" s="9">
        <f t="shared" si="16"/>
        <v>-4153.6688235000029</v>
      </c>
      <c r="T31" s="9">
        <f t="shared" si="16"/>
        <v>-4623.428988062512</v>
      </c>
      <c r="U31" s="9">
        <f t="shared" si="16"/>
        <v>-5914.4522842125034</v>
      </c>
      <c r="V31" s="16">
        <f t="shared" si="16"/>
        <v>-3028.2234137214086</v>
      </c>
      <c r="W31" s="52">
        <f>SUM(V31,U30,T29,S28,R27)</f>
        <v>-18530.392655196403</v>
      </c>
    </row>
    <row r="32" spans="2:23" x14ac:dyDescent="0.25">
      <c r="Q32" s="14" t="s">
        <v>19</v>
      </c>
      <c r="R32" s="9">
        <f t="shared" si="16"/>
        <v>-1659.4560674999998</v>
      </c>
      <c r="S32" s="9">
        <f t="shared" si="16"/>
        <v>-4207.3078074999994</v>
      </c>
      <c r="T32" s="9">
        <f t="shared" si="16"/>
        <v>-4688.2986343375105</v>
      </c>
      <c r="U32" s="9">
        <f t="shared" si="16"/>
        <v>-6020.5568994375026</v>
      </c>
      <c r="V32" s="9">
        <f t="shared" si="16"/>
        <v>-3090.1450111492209</v>
      </c>
      <c r="W32" s="52">
        <f>SUM(V32,U31,T30,S29,R28)</f>
        <v>-19075.148919536725</v>
      </c>
    </row>
    <row r="33" spans="17:23" x14ac:dyDescent="0.25">
      <c r="Q33" s="14" t="s">
        <v>20</v>
      </c>
      <c r="R33" s="9">
        <f t="shared" si="16"/>
        <v>-1642.6938849999997</v>
      </c>
      <c r="S33" s="9">
        <f t="shared" si="16"/>
        <v>-4257.5943549999993</v>
      </c>
      <c r="T33" s="9">
        <f t="shared" si="16"/>
        <v>-4749.732033200009</v>
      </c>
      <c r="U33" s="9">
        <f t="shared" si="16"/>
        <v>-6123.2252672500017</v>
      </c>
      <c r="V33" s="9">
        <f t="shared" si="16"/>
        <v>-3133.5433492781299</v>
      </c>
      <c r="W33" s="52">
        <f>SUM(V33,U32,T31,S30,R29)</f>
        <v>-19496.785905778139</v>
      </c>
    </row>
  </sheetData>
  <mergeCells count="13">
    <mergeCell ref="Q24:V24"/>
    <mergeCell ref="C19:D19"/>
    <mergeCell ref="E19:F19"/>
    <mergeCell ref="G19:H19"/>
    <mergeCell ref="M19:N19"/>
    <mergeCell ref="K19:L19"/>
    <mergeCell ref="I19:J19"/>
    <mergeCell ref="B2:O2"/>
    <mergeCell ref="C15:N15"/>
    <mergeCell ref="C16:N16"/>
    <mergeCell ref="C17:N17"/>
    <mergeCell ref="Q13:V13"/>
    <mergeCell ref="Q2:V2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Godden, RobertT</dc:creator>
  <cp:lastModifiedBy>Godden, RobertT</cp:lastModifiedBy>
  <dcterms:created xsi:type="dcterms:W3CDTF">2022-02-24T11:13:23Z</dcterms:created>
  <dcterms:modified xsi:type="dcterms:W3CDTF">2022-02-28T04:17:13Z</dcterms:modified>
</cp:coreProperties>
</file>