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  <sheet state="visible" name="Equipos" sheetId="2" r:id="rId5"/>
    <sheet state="visible" name="Ahorro" sheetId="3" r:id="rId6"/>
    <sheet state="visible" name="Software" sheetId="4" r:id="rId7"/>
    <sheet state="visible" name="Materiales" sheetId="5" r:id="rId8"/>
    <sheet state="visible" name="Herramientas" sheetId="6" r:id="rId9"/>
    <sheet state="visible" name="total todo" sheetId="7" r:id="rId10"/>
    <sheet state="visible" name="Servicios" sheetId="8" r:id="rId11"/>
    <sheet state="visible" name=" Lista Cloud" sheetId="9" r:id="rId12"/>
    <sheet state="visible" name="AWS" sheetId="10" r:id="rId13"/>
    <sheet state="visible" name="azure" sheetId="11" r:id="rId14"/>
  </sheets>
  <definedNames/>
  <calcPr/>
  <extLst>
    <ext uri="GoogleSheetsCustomDataVersion1">
      <go:sheetsCustomData xmlns:go="http://customooxmlschemas.google.com/" r:id="rId15" roundtripDataSignature="AMtx7mg9zJV8esX0ayaNJ23EfvQGNBi30A=="/>
    </ext>
  </extLst>
</workbook>
</file>

<file path=xl/sharedStrings.xml><?xml version="1.0" encoding="utf-8"?>
<sst xmlns="http://schemas.openxmlformats.org/spreadsheetml/2006/main" count="417" uniqueCount="260">
  <si>
    <t>home center</t>
  </si>
  <si>
    <t>easy</t>
  </si>
  <si>
    <t>Homecenter</t>
  </si>
  <si>
    <t>Easy</t>
  </si>
  <si>
    <t>Materiales</t>
  </si>
  <si>
    <t>Nombre</t>
  </si>
  <si>
    <t>Unidades</t>
  </si>
  <si>
    <t>Herramientas</t>
  </si>
  <si>
    <t>Servico</t>
  </si>
  <si>
    <t>planos</t>
  </si>
  <si>
    <t>canaleta</t>
  </si>
  <si>
    <t>ponchadora</t>
  </si>
  <si>
    <t>Daniel Bautista_Juan Correa</t>
  </si>
  <si>
    <t>Servicios tecnologo</t>
  </si>
  <si>
    <t>utp</t>
  </si>
  <si>
    <t>ponchado de impacto</t>
  </si>
  <si>
    <t>Electrico</t>
  </si>
  <si>
    <t>Servicios de energia</t>
  </si>
  <si>
    <t>rj45</t>
  </si>
  <si>
    <t>manilla</t>
  </si>
  <si>
    <t>Contador</t>
  </si>
  <si>
    <t>Servicio de contabilidad</t>
  </si>
  <si>
    <t>pach core</t>
  </si>
  <si>
    <t>Probador de tonos</t>
  </si>
  <si>
    <t>Guardia</t>
  </si>
  <si>
    <t>Servicio de Seguridad</t>
  </si>
  <si>
    <t>Pach panel 24</t>
  </si>
  <si>
    <t>ETB_Movistar</t>
  </si>
  <si>
    <t>Servicio de Internet</t>
  </si>
  <si>
    <t>Rack</t>
  </si>
  <si>
    <t># computadores</t>
  </si>
  <si>
    <t>pachcore</t>
  </si>
  <si>
    <t>fabricante</t>
  </si>
  <si>
    <t>Users 36 (N +1) N = n cargos</t>
  </si>
  <si>
    <t>Requisitos Recomendados in house</t>
  </si>
  <si>
    <t>Software</t>
  </si>
  <si>
    <t>Procesador</t>
  </si>
  <si>
    <t>Xeon 3,10 GHzX3</t>
  </si>
  <si>
    <t>xeon 3,50  GHZ X2</t>
  </si>
  <si>
    <t>https://www.microsoft.com/es-es/windows-server/pricing</t>
  </si>
  <si>
    <t>windows server 2019 standar</t>
  </si>
  <si>
    <t>Ram</t>
  </si>
  <si>
    <t>16 GIGAS</t>
  </si>
  <si>
    <t>8 GIGAS</t>
  </si>
  <si>
    <t>https://www.suse.com/shop/server/#subnav</t>
  </si>
  <si>
    <t>Suse Linux</t>
  </si>
  <si>
    <t>DD</t>
  </si>
  <si>
    <t>2 dd de 500 gigas, + 2  de  1 tera</t>
  </si>
  <si>
    <t>2 dd de 2 teras + 2  de  1 tera</t>
  </si>
  <si>
    <t>https://www.redhat.com/en/store</t>
  </si>
  <si>
    <t>Red hat</t>
  </si>
  <si>
    <t>RED</t>
  </si>
  <si>
    <t>1 G</t>
  </si>
  <si>
    <t>https://www.teamviewer.com/es-mx/comprar-ahora/</t>
  </si>
  <si>
    <t>TeamViewer</t>
  </si>
  <si>
    <t>https://www.amazon.com/-/es/dp/B08X2L57CT/ref=sr_1_2?__mk_es_US=%C3%85M%C3%85%C5%BD%C3%95%C3%91&amp;dchild=1&amp;keywords=eset&amp;qid=1626200934&amp;sr=8-2</t>
  </si>
  <si>
    <t>Eset segurity</t>
  </si>
  <si>
    <t>https://store-us.vmware.com/vmware-workstation-16-pro-5424176500.html?theme=2</t>
  </si>
  <si>
    <t>vmware</t>
  </si>
  <si>
    <t>lista</t>
  </si>
  <si>
    <t>https://osticket.com/download/</t>
  </si>
  <si>
    <t>osticket</t>
  </si>
  <si>
    <t>Equipos</t>
  </si>
  <si>
    <t>dell</t>
  </si>
  <si>
    <t>servidor on premise 8 gigas</t>
  </si>
  <si>
    <t>servidor on premise 16 gigas</t>
  </si>
  <si>
    <t>amazon</t>
  </si>
  <si>
    <t>Router corporativo</t>
  </si>
  <si>
    <t>Firewall</t>
  </si>
  <si>
    <t>sw corporativos 16</t>
  </si>
  <si>
    <t>Ups</t>
  </si>
  <si>
    <t>Monitores corporativos</t>
  </si>
  <si>
    <t>trm</t>
  </si>
  <si>
    <t>https://www.banrep.gov.co/es/estadisticas/trm</t>
  </si>
  <si>
    <t>trm ajustada</t>
  </si>
  <si>
    <t>Descripcion tecnica</t>
  </si>
  <si>
    <t>cantidad</t>
  </si>
  <si>
    <t>price usd</t>
  </si>
  <si>
    <t>pesos</t>
  </si>
  <si>
    <t>valor  unitario retenciones</t>
  </si>
  <si>
    <t>valor   total</t>
  </si>
  <si>
    <t>PowerEdge R340 Hot Plug | 1HD de 1TB | 8GB |</t>
  </si>
  <si>
    <t>PowerEdge R740 | 2HD de 1TB | 2x 16GB |</t>
  </si>
  <si>
    <t>Cisco Meraki MX84 Security Appliance Bundle, 500 Mbps FW, 10 GbE y 2 puertos SFP GbE con licencia empresarial de 1 año</t>
  </si>
  <si>
    <t>Meraki Go by Cisco | 48 Port Network Switch | Cloud Managed | [GS110-48-HW-US]</t>
  </si>
  <si>
    <t>UPS inteligente APC 1500VA con SmartConnect, SMC1500-2UC soporte en rack UPS batería de respaldo, sinewave, AVR, 120V, línea de alimentación ininterrumpida interactiva</t>
  </si>
  <si>
    <t>Monitor Dell 24 Pulgadas: E2421hn, Fdh 1920 X 1080, Vga, Dp</t>
  </si>
  <si>
    <t>precio unitario</t>
  </si>
  <si>
    <t>precio final</t>
  </si>
  <si>
    <t>Costo totales del proyecto</t>
  </si>
  <si>
    <t>Costo mes</t>
  </si>
  <si>
    <t>Costo por equipos</t>
  </si>
  <si>
    <t>Costo servicios</t>
  </si>
  <si>
    <t>Costo total</t>
  </si>
  <si>
    <t>solo cloud aws + azure</t>
  </si>
  <si>
    <t>solo 1 cloud</t>
  </si>
  <si>
    <t>solo on-premise</t>
  </si>
  <si>
    <t>hyper-convergentes</t>
  </si>
  <si>
    <t>USD</t>
  </si>
  <si>
    <t>PESOS</t>
  </si>
  <si>
    <t>ventas Riot games</t>
  </si>
  <si>
    <t>año</t>
  </si>
  <si>
    <t>mes</t>
  </si>
  <si>
    <t>dia</t>
  </si>
  <si>
    <t>Edición de Windows Server 2019</t>
  </si>
  <si>
    <t>SUSE Linux Enterprise Server 1 año</t>
  </si>
  <si>
    <t>red hat enterprise linux server 1 año</t>
  </si>
  <si>
    <t>https://anydesk.com/es/comprar</t>
  </si>
  <si>
    <t>ESET Securyty</t>
  </si>
  <si>
    <t>VMware Workstation 16 Pro</t>
  </si>
  <si>
    <t>https://www.microsoft.com/es-es/d/licencia-cal-de-servicios-de-escritorio-remoto-de-windows-server/dg7gmgf0dvsv</t>
  </si>
  <si>
    <t>Licencia CAL de Servicios de Escritorio remoto de Windows Server</t>
  </si>
  <si>
    <t>https://www.amazon.com/-/es/Cisco-Meraki-licencia-soporte-empresarial/dp/B01BPA232Q/ref=sr_1_13?__mk_es_US=ÅMÅŽÕÑ&amp;dchild=1&amp;keywords=licence+cisco&amp;qid=1624664303&amp;sr=8-13</t>
  </si>
  <si>
    <t>Cisco licence</t>
  </si>
  <si>
    <t>https://www.amazon.com/-/es/MX84-Security-Appliance-licencia-empresarial/dp/B0187MRXAW</t>
  </si>
  <si>
    <t>https://www.amazon.com/-/es/Cisco-Meraki-licencia-soporte-empresarial/dp/B01BPA232Q/ref=sr_1_3?__mk_es_US=%C3%85M%C3%85%C5%BD%C3%95%C3%91&amp;dchild=1&amp;keywords=Cisco+Meraki+MR42&amp;qid=1624835244&amp;sr=8-3</t>
  </si>
  <si>
    <t>Cisco Meraki MR42 Cloud Mng'd Wless AP + 3 años de licencia y soporte empresarial</t>
  </si>
  <si>
    <t>Osticket</t>
  </si>
  <si>
    <t>https://store.unity.com/es/configure-plan/unity-enterprise-special</t>
  </si>
  <si>
    <t>Unity Enterprise</t>
  </si>
  <si>
    <t>Precio</t>
  </si>
  <si>
    <t>Precio total</t>
  </si>
  <si>
    <t>con iva</t>
  </si>
  <si>
    <t>sin iva</t>
  </si>
  <si>
    <t>Canaleta 40x25 Con Division 2mt Adler</t>
  </si>
  <si>
    <t>Cable UTP Categoria 6 CCA+PVP Carrete 305 Metros Propack</t>
  </si>
  <si>
    <t xml:space="preserve">Jack Datos Rj45 Cat6 </t>
  </si>
  <si>
    <t>Extensión patch cord 2 metros gris cat 5e 3.6 db</t>
  </si>
  <si>
    <t>Patch Panel Cat 6 de 48 Puertos</t>
  </si>
  <si>
    <t>Gabinete Rack De Pared 9u 50x45x60 3bumen Todo En Redes¡</t>
  </si>
  <si>
    <t>Precio unitario</t>
  </si>
  <si>
    <t>valor unitario</t>
  </si>
  <si>
    <t>Ponchadora Profesional de Presión BNC RCa Coaxial</t>
  </si>
  <si>
    <t>Guante Carnaza Sencillo Corto</t>
  </si>
  <si>
    <t>Multimetro Digital</t>
  </si>
  <si>
    <t>Temporizador Digital de Uso Interior</t>
  </si>
  <si>
    <t>Caja Herramienta con Cierre Plástico 16I Gris</t>
  </si>
  <si>
    <t>Bata Protectora de Ropa Color Azul Talla XL</t>
  </si>
  <si>
    <t>Botiquín de Emergencias Tipo A</t>
  </si>
  <si>
    <t>Atornillador 4V 1.3Ah I-L 220rpm</t>
  </si>
  <si>
    <t>Silla escalera 2 peldanos tuv/gs blanca</t>
  </si>
  <si>
    <t>Arnés en V 4 Argollas Estándar - Talla Universal</t>
  </si>
  <si>
    <t>Flexómetro 5 metros 3/4 pulgada 19 mm MC951-1</t>
  </si>
  <si>
    <t>Taladro Inalámbrico Atornillador/Percutor 1/2-pulg 20V Incluye Cargador Dewalt</t>
  </si>
  <si>
    <t>TOTAL</t>
  </si>
  <si>
    <t>EQUIPOS</t>
  </si>
  <si>
    <t>$393.547.024,03</t>
  </si>
  <si>
    <t>SOFTWARE</t>
  </si>
  <si>
    <t>$176.030.759,48</t>
  </si>
  <si>
    <t>MATERIALES</t>
  </si>
  <si>
    <t>$2.629.387,46</t>
  </si>
  <si>
    <t>HERRAMIENTAS</t>
  </si>
  <si>
    <t>$2.152.690,00</t>
  </si>
  <si>
    <t>SERVICIOS</t>
  </si>
  <si>
    <t>$62.039.693,76</t>
  </si>
  <si>
    <t>LISTA  CLOUD</t>
  </si>
  <si>
    <t>$5.578.487,03</t>
  </si>
  <si>
    <t>AWS</t>
  </si>
  <si>
    <t>$66.941.844,40</t>
  </si>
  <si>
    <t>AZURE</t>
  </si>
  <si>
    <t>$344.710.598,01</t>
  </si>
  <si>
    <t>Puntos</t>
  </si>
  <si>
    <t>N°Puntos</t>
  </si>
  <si>
    <t>Cobro_Area</t>
  </si>
  <si>
    <t>Cobro por punto</t>
  </si>
  <si>
    <t>Total</t>
  </si>
  <si>
    <t>puntos</t>
  </si>
  <si>
    <t>Entidad</t>
  </si>
  <si>
    <t>N°</t>
  </si>
  <si>
    <t>Sueldo Mensual</t>
  </si>
  <si>
    <t>Sueldo Total</t>
  </si>
  <si>
    <t>Total anual</t>
  </si>
  <si>
    <t>Tecnologos</t>
  </si>
  <si>
    <t>ETB</t>
  </si>
  <si>
    <t>Proyecto Cloud</t>
  </si>
  <si>
    <t>price</t>
  </si>
  <si>
    <t>precio</t>
  </si>
  <si>
    <t>precio impuestos</t>
  </si>
  <si>
    <t>4 servidores, 1 windows server 2019 essentials 8 ram xeon 4 nucleos, linux sles 16 ram xeon 4 nucleos, 1 windows 8 ram, xeon 3 nucleos, 1 windows 8 ram, xeon 4 nucleos .</t>
  </si>
  <si>
    <t>Service Type</t>
  </si>
  <si>
    <t>Components</t>
  </si>
  <si>
    <t>Region</t>
  </si>
  <si>
    <t>tranferencia firewall</t>
  </si>
  <si>
    <t>Amazon EC2 Service (US East (N. Virginia))</t>
  </si>
  <si>
    <t>Compute:</t>
  </si>
  <si>
    <t>US East (N. Virginia)</t>
  </si>
  <si>
    <t>Intra-Region Data Transfer:</t>
  </si>
  <si>
    <t>EBS Volumes:</t>
  </si>
  <si>
    <t>Component Price</t>
  </si>
  <si>
    <t>Service Price</t>
  </si>
  <si>
    <t>EBS Throughput:</t>
  </si>
  <si>
    <t>$1,409.80</t>
  </si>
  <si>
    <t>costo al año</t>
  </si>
  <si>
    <t>EBS Snapshots:</t>
  </si>
  <si>
    <t>Elastic IPs:</t>
  </si>
  <si>
    <t>Inter-Region Data Transfer Out:</t>
  </si>
  <si>
    <t>AWS Data Transfer In</t>
  </si>
  <si>
    <t>US East (N. Virginia) Region:</t>
  </si>
  <si>
    <t>Global</t>
  </si>
  <si>
    <t>AWS Data Transfer Out</t>
  </si>
  <si>
    <t>AWS Support (Business)</t>
  </si>
  <si>
    <t>$0</t>
  </si>
  <si>
    <t>Support for all AWS services:</t>
  </si>
  <si>
    <t>Free Tier Discount:</t>
  </si>
  <si>
    <t>$8.91</t>
  </si>
  <si>
    <t>Total Monthly Payment:</t>
  </si>
  <si>
    <t>firewall</t>
  </si>
  <si>
    <t>$0.17/hr</t>
  </si>
  <si>
    <t>total de horas</t>
  </si>
  <si>
    <t>($1.31)</t>
  </si>
  <si>
    <t>costo total</t>
  </si>
  <si>
    <t>trafico</t>
  </si>
  <si>
    <t>30 servidores, 15 windows server 2019 essentials 16 ram xeon 4 nucleos, linux sles 8 ram xeon 4 nucleos</t>
  </si>
  <si>
    <t>60.000 empleados, 18.000 visitas al mes</t>
  </si>
  <si>
    <t>30.000 empleados, 90.000 visitas al mes</t>
  </si>
  <si>
    <t>Cantidad</t>
  </si>
  <si>
    <t>Cloud</t>
  </si>
  <si>
    <t>Microsoft Azure Estimate</t>
  </si>
  <si>
    <t>Your Estimate</t>
  </si>
  <si>
    <t>Service type</t>
  </si>
  <si>
    <t>Custom name</t>
  </si>
  <si>
    <t>Description</t>
  </si>
  <si>
    <t>Estimated monthly cost</t>
  </si>
  <si>
    <t>Estimated upfront cost</t>
  </si>
  <si>
    <t>Virtual Machines</t>
  </si>
  <si>
    <t>Brazil South</t>
  </si>
  <si>
    <t>1 A3 (4 vCPUs, 7 GB RAM) x 730 Hours; Linux – SUSE Linux Enterprise; Pay as you go; 1 managed disk – S20, 180,000 transaction units; Inter Region transfer type, 5 GB outbound data transfer from Brazil South to East Asia</t>
  </si>
  <si>
    <t>$388,06</t>
  </si>
  <si>
    <t>$0,00</t>
  </si>
  <si>
    <t>1 A3 (4 vCPUs, 7 GB RAM) x 730 Hours; Linux – Red Hat Enterprise Linux; Pay as you go; 1 managed disk – S20, 180,000 transaction units; Inter Region transfer type, 180 GB outbound data transfer from Brazil South to East Asia</t>
  </si>
  <si>
    <t>$459,86</t>
  </si>
  <si>
    <t>Storage Accounts</t>
  </si>
  <si>
    <t>East US</t>
  </si>
  <si>
    <t>Block Blob Storage, General Purpose V2, LRS Redundancy, Cool Access Tier, 1 TB Capacity - Pay as you go, 100,000 Write operations, 100,000 List and Create Container Operations, 100,000 Read operations, 100,000 Archive High Priority Read, 1 Other operations. 1,000 GB Data Retrieval, 1,000 GB Archive High Priority Retrieval, 1,000 GB Data Write</t>
  </si>
  <si>
    <t>$27,16</t>
  </si>
  <si>
    <t>Block Blob Storage, General Purpose V2, LRS Redundancy, Cool Access Tier, 1 x 1 PB, 1 x 100 TB Capacity - 1 year reserved, 100,000 Write operations, 100,000 List and Create Container Operations, 100,000 Read operations, 100,000 Archive High Priority Read, 1 Other operations. 1,000 GB Data Retrieval, 1,000 GB Archive High Priority Retrieval, 1,000 GB Data Write</t>
  </si>
  <si>
    <t>$13.719,85</t>
  </si>
  <si>
    <t>Azure Firewall</t>
  </si>
  <si>
    <t>West US</t>
  </si>
  <si>
    <t>Standard tier, 1 Logical firewall units x 730 Hours, 0 GB Data processed</t>
  </si>
  <si>
    <t>$912,50</t>
  </si>
  <si>
    <t>Standard tier, 1 Logical firewall units x 730 Hours, 180 GB Data processed</t>
  </si>
  <si>
    <t>$915,38</t>
  </si>
  <si>
    <t>1 D2 v3 (2 vCPUs, 8 GB RAM) x 730 Hours; Windows – (OS Only); Pay as you go; 0 managed disks – S4, 100 transaction units; Inter Region transfer type, 5 GB outbound data transfer from West US to East Asia</t>
  </si>
  <si>
    <t>$152,62</t>
  </si>
  <si>
    <t>Support</t>
  </si>
  <si>
    <t>$100,00</t>
  </si>
  <si>
    <t>Licensing Program</t>
  </si>
  <si>
    <t>Microsoft Online Services Agreement</t>
  </si>
  <si>
    <t>$16.675,44</t>
  </si>
  <si>
    <t>Precio Total</t>
  </si>
  <si>
    <t>Precio Col</t>
  </si>
  <si>
    <t>Precio Imp</t>
  </si>
  <si>
    <t>$1.771.012,83</t>
  </si>
  <si>
    <t>$104598,592</t>
  </si>
  <si>
    <t>$52.837.886,32</t>
  </si>
  <si>
    <t>$3.525.311,46</t>
  </si>
  <si>
    <t>$587.770,144</t>
  </si>
  <si>
    <t>$385.120</t>
  </si>
  <si>
    <t>Para el año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</si>
</sst>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$]#,##0.00"/>
    <numFmt numFmtId="165" formatCode="[$$-86B]\ #,##0.00"/>
    <numFmt numFmtId="166" formatCode="#,##0.00;(#,##0.00)"/>
    <numFmt numFmtId="167" formatCode="#,##0.0000"/>
  </numFmts>
  <fonts count="38">
    <font>
      <sz val="10.0"/>
      <color rgb="FF000000"/>
      <name val="Arial"/>
    </font>
    <font>
      <sz val="10.0"/>
      <color theme="1"/>
      <name val="Arial"/>
    </font>
    <font/>
    <font>
      <sz val="10.0"/>
      <color theme="0"/>
      <name val="Arial"/>
    </font>
    <font>
      <b/>
      <sz val="10.0"/>
      <color theme="0"/>
      <name val="Arial"/>
    </font>
    <font>
      <b/>
      <sz val="9.0"/>
      <color theme="0"/>
      <name val="Arial"/>
    </font>
    <font>
      <sz val="9.0"/>
      <color rgb="FF000000"/>
      <name val="Arial"/>
    </font>
    <font>
      <sz val="11.0"/>
      <color theme="0"/>
      <name val="Arial"/>
    </font>
    <font>
      <b/>
      <sz val="11.0"/>
      <color rgb="FF000000"/>
      <name val="Arial"/>
    </font>
    <font>
      <u/>
      <sz val="10.0"/>
      <color theme="0"/>
      <name val="Arial"/>
    </font>
    <font>
      <sz val="10.0"/>
      <color rgb="FFFFFFFF"/>
      <name val="Arial"/>
    </font>
    <font>
      <u/>
      <sz val="10.0"/>
      <color rgb="FFFFFFFF"/>
      <name val="Arial"/>
    </font>
    <font>
      <u/>
      <sz val="10.0"/>
      <color theme="0"/>
      <name val="Arial"/>
    </font>
    <font>
      <b/>
      <sz val="11.0"/>
      <color theme="0"/>
      <name val="Arial"/>
    </font>
    <font>
      <u/>
      <sz val="10.0"/>
      <color theme="10"/>
      <name val="Arial"/>
    </font>
    <font>
      <b/>
      <sz val="14.0"/>
      <color theme="0"/>
      <name val="Arial"/>
    </font>
    <font>
      <b/>
      <sz val="10.0"/>
      <color rgb="FF000000"/>
      <name val="Arial"/>
    </font>
    <font>
      <color rgb="FFFFFFFF"/>
      <name val="Arial"/>
    </font>
    <font>
      <color rgb="FFFFFFFF"/>
    </font>
    <font>
      <b/>
      <color rgb="FFFFFFFF"/>
      <name val="Arial"/>
    </font>
    <font>
      <u/>
      <sz val="10.0"/>
      <color rgb="FF0000FF"/>
      <name val="Arial"/>
    </font>
    <font>
      <u/>
      <sz val="10.0"/>
      <color theme="0"/>
      <name val="Arial"/>
    </font>
    <font>
      <color theme="1"/>
      <name val="Arial"/>
    </font>
    <font>
      <b/>
      <color rgb="FFFFFFFF"/>
    </font>
    <font>
      <b/>
      <color theme="1"/>
      <name val="Arial"/>
    </font>
    <font>
      <u/>
      <sz val="10.0"/>
      <color rgb="FF1155CC"/>
      <name val="Arial"/>
    </font>
    <font>
      <sz val="11.0"/>
      <color rgb="FF000000"/>
      <name val="Calibri"/>
    </font>
    <font>
      <sz val="14.0"/>
      <color rgb="FF0E7F74"/>
      <name val="Arial"/>
    </font>
    <font>
      <sz val="11.0"/>
      <color rgb="FFFF0000"/>
      <name val="Calibri"/>
    </font>
    <font>
      <sz val="11.0"/>
      <color rgb="FFFFFFFF"/>
      <name val="Calibri"/>
    </font>
    <font>
      <b/>
      <sz val="9.0"/>
      <color rgb="FFFFFFFF"/>
      <name val="Arial"/>
    </font>
    <font>
      <sz val="11.0"/>
      <color rgb="FFFFFFFF"/>
      <name val="Arial"/>
    </font>
    <font>
      <b/>
      <sz val="14.0"/>
      <color theme="1"/>
      <name val="&quot;Segoe UI Light&quot;"/>
    </font>
    <font>
      <sz val="11.0"/>
      <name val="&quot;Segoe UI Light&quot;"/>
    </font>
    <font>
      <b/>
      <sz val="12.0"/>
      <color theme="1"/>
      <name val="&quot;Segoe UI Light&quot;"/>
    </font>
    <font>
      <b/>
      <sz val="11.0"/>
      <color rgb="FFFFFFFF"/>
      <name val="&quot;Segoe UI Light&quot;"/>
    </font>
    <font>
      <sz val="11.0"/>
      <color rgb="FFFFFFFF"/>
      <name val="&quot;Segoe UI Light&quot;"/>
    </font>
    <font>
      <sz val="10.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A80000"/>
        <bgColor rgb="FFA8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90000"/>
        <bgColor rgb="FF990000"/>
      </patternFill>
    </fill>
    <fill>
      <patternFill patternType="solid">
        <fgColor rgb="FFFFF2CC"/>
        <bgColor rgb="FFFFF2CC"/>
      </patternFill>
    </fill>
  </fills>
  <borders count="20">
    <border/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medium">
        <color theme="0"/>
      </top>
    </border>
    <border>
      <top style="medium">
        <color theme="0"/>
      </top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0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vertical="center"/>
    </xf>
    <xf borderId="4" fillId="3" fontId="3" numFmtId="0" xfId="0" applyBorder="1" applyFill="1" applyFont="1"/>
    <xf borderId="5" fillId="3" fontId="3" numFmtId="0" xfId="0" applyBorder="1" applyFont="1"/>
    <xf borderId="4" fillId="2" fontId="5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wrapText="1"/>
    </xf>
    <xf borderId="4" fillId="2" fontId="3" numFmtId="0" xfId="0" applyAlignment="1" applyBorder="1" applyFont="1">
      <alignment vertical="center"/>
    </xf>
    <xf borderId="4" fillId="3" fontId="7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4" fillId="3" fontId="9" numFmtId="0" xfId="0" applyBorder="1" applyFont="1"/>
    <xf borderId="4" fillId="3" fontId="10" numFmtId="0" xfId="0" applyBorder="1" applyFont="1"/>
    <xf borderId="4" fillId="3" fontId="10" numFmtId="0" xfId="0" applyAlignment="1" applyBorder="1" applyFont="1">
      <alignment readingOrder="0"/>
    </xf>
    <xf borderId="4" fillId="3" fontId="11" numFmtId="0" xfId="0" applyAlignment="1" applyBorder="1" applyFont="1">
      <alignment readingOrder="0"/>
    </xf>
    <xf borderId="4" fillId="3" fontId="12" numFmtId="0" xfId="0" applyAlignment="1" applyBorder="1" applyFont="1">
      <alignment readingOrder="0"/>
    </xf>
    <xf borderId="4" fillId="2" fontId="4" numFmtId="0" xfId="0" applyBorder="1" applyFont="1"/>
    <xf borderId="6" fillId="2" fontId="13" numFmtId="164" xfId="0" applyBorder="1" applyFont="1" applyNumberFormat="1"/>
    <xf borderId="0" fillId="0" fontId="1" numFmtId="164" xfId="0" applyFont="1" applyNumberFormat="1"/>
    <xf borderId="0" fillId="0" fontId="14" numFmtId="0" xfId="0" applyFont="1"/>
    <xf borderId="4" fillId="2" fontId="3" numFmtId="0" xfId="0" applyBorder="1" applyFont="1"/>
    <xf borderId="4" fillId="3" fontId="10" numFmtId="164" xfId="0" applyAlignment="1" applyBorder="1" applyFont="1" applyNumberFormat="1">
      <alignment readingOrder="0"/>
    </xf>
    <xf borderId="4" fillId="3" fontId="3" numFmtId="164" xfId="0" applyBorder="1" applyFont="1" applyNumberFormat="1"/>
    <xf borderId="4" fillId="3" fontId="10" numFmtId="0" xfId="0" applyAlignment="1" applyBorder="1" applyFont="1">
      <alignment readingOrder="0" shrinkToFit="0" wrapText="1"/>
    </xf>
    <xf borderId="4" fillId="3" fontId="3" numFmtId="0" xfId="0" applyAlignment="1" applyBorder="1" applyFont="1">
      <alignment shrinkToFit="0" wrapText="1"/>
    </xf>
    <xf borderId="4" fillId="3" fontId="10" numFmtId="165" xfId="0" applyBorder="1" applyFont="1" applyNumberFormat="1"/>
    <xf borderId="0" fillId="0" fontId="3" numFmtId="164" xfId="0" applyFont="1" applyNumberFormat="1"/>
    <xf borderId="6" fillId="2" fontId="15" numFmtId="164" xfId="0" applyBorder="1" applyFont="1" applyNumberFormat="1"/>
    <xf borderId="4" fillId="4" fontId="16" numFmtId="165" xfId="0" applyBorder="1" applyFill="1" applyFont="1" applyNumberFormat="1"/>
    <xf borderId="5" fillId="4" fontId="16" numFmtId="165" xfId="0" applyBorder="1" applyFont="1" applyNumberFormat="1"/>
    <xf borderId="4" fillId="5" fontId="17" numFmtId="0" xfId="0" applyAlignment="1" applyBorder="1" applyFill="1" applyFont="1">
      <alignment readingOrder="0"/>
    </xf>
    <xf borderId="4" fillId="5" fontId="17" numFmtId="0" xfId="0" applyBorder="1" applyFont="1"/>
    <xf borderId="4" fillId="3" fontId="17" numFmtId="0" xfId="0" applyAlignment="1" applyBorder="1" applyFont="1">
      <alignment vertical="bottom"/>
    </xf>
    <xf borderId="4" fillId="3" fontId="17" numFmtId="0" xfId="0" applyBorder="1" applyFont="1"/>
    <xf borderId="4" fillId="3" fontId="17" numFmtId="164" xfId="0" applyAlignment="1" applyBorder="1" applyFont="1" applyNumberFormat="1">
      <alignment horizontal="right" vertical="bottom"/>
    </xf>
    <xf borderId="4" fillId="3" fontId="17" numFmtId="166" xfId="0" applyAlignment="1" applyBorder="1" applyFont="1" applyNumberFormat="1">
      <alignment horizontal="right" vertical="bottom"/>
    </xf>
    <xf borderId="4" fillId="3" fontId="17" numFmtId="166" xfId="0" applyBorder="1" applyFont="1" applyNumberFormat="1"/>
    <xf borderId="4" fillId="3" fontId="17" numFmtId="164" xfId="0" applyAlignment="1" applyBorder="1" applyFont="1" applyNumberFormat="1">
      <alignment horizontal="right" vertical="bottom"/>
    </xf>
    <xf borderId="4" fillId="3" fontId="18" numFmtId="0" xfId="0" applyBorder="1" applyFont="1"/>
    <xf borderId="4" fillId="3" fontId="19" numFmtId="0" xfId="0" applyAlignment="1" applyBorder="1" applyFont="1">
      <alignment vertical="bottom"/>
    </xf>
    <xf borderId="4" fillId="3" fontId="19" numFmtId="0" xfId="0" applyAlignment="1" applyBorder="1" applyFont="1">
      <alignment horizontal="center" readingOrder="0" vertical="bottom"/>
    </xf>
    <xf borderId="4" fillId="3" fontId="17" numFmtId="0" xfId="0" applyAlignment="1" applyBorder="1" applyFont="1">
      <alignment readingOrder="0" vertical="bottom"/>
    </xf>
    <xf borderId="4" fillId="3" fontId="17" numFmtId="164" xfId="0" applyAlignment="1" applyBorder="1" applyFont="1" applyNumberFormat="1">
      <alignment horizontal="right" readingOrder="0" vertical="bottom"/>
    </xf>
    <xf borderId="4" fillId="3" fontId="17" numFmtId="164" xfId="0" applyAlignment="1" applyBorder="1" applyFont="1" applyNumberFormat="1">
      <alignment vertical="bottom"/>
    </xf>
    <xf borderId="4" fillId="3" fontId="18" numFmtId="0" xfId="0" applyAlignment="1" applyBorder="1" applyFont="1">
      <alignment readingOrder="0"/>
    </xf>
    <xf borderId="0" fillId="0" fontId="20" numFmtId="0" xfId="0" applyFont="1"/>
    <xf borderId="4" fillId="6" fontId="4" numFmtId="0" xfId="0" applyBorder="1" applyFill="1" applyFont="1"/>
    <xf borderId="4" fillId="3" fontId="3" numFmtId="164" xfId="0" applyAlignment="1" applyBorder="1" applyFont="1" applyNumberFormat="1">
      <alignment horizontal="right"/>
    </xf>
    <xf borderId="4" fillId="3" fontId="10" numFmtId="164" xfId="0" applyBorder="1" applyFont="1" applyNumberFormat="1"/>
    <xf borderId="4" fillId="3" fontId="3" numFmtId="165" xfId="0" applyBorder="1" applyFont="1" applyNumberFormat="1"/>
    <xf borderId="4" fillId="3" fontId="10" numFmtId="165" xfId="0" applyAlignment="1" applyBorder="1" applyFont="1" applyNumberFormat="1">
      <alignment readingOrder="0"/>
    </xf>
    <xf borderId="7" fillId="3" fontId="21" numFmtId="0" xfId="0" applyAlignment="1" applyBorder="1" applyFont="1">
      <alignment readingOrder="0"/>
    </xf>
    <xf borderId="7" fillId="3" fontId="10" numFmtId="0" xfId="0" applyAlignment="1" applyBorder="1" applyFont="1">
      <alignment readingOrder="0"/>
    </xf>
    <xf borderId="7" fillId="3" fontId="10" numFmtId="164" xfId="0" applyAlignment="1" applyBorder="1" applyFont="1" applyNumberFormat="1">
      <alignment readingOrder="0"/>
    </xf>
    <xf borderId="7" fillId="3" fontId="3" numFmtId="164" xfId="0" applyBorder="1" applyFont="1" applyNumberFormat="1"/>
    <xf borderId="7" fillId="3" fontId="3" numFmtId="165" xfId="0" applyBorder="1" applyFont="1" applyNumberFormat="1"/>
    <xf borderId="0" fillId="7" fontId="3" numFmtId="0" xfId="0" applyFill="1" applyFont="1"/>
    <xf borderId="0" fillId="7" fontId="3" numFmtId="164" xfId="0" applyFont="1" applyNumberFormat="1"/>
    <xf borderId="0" fillId="7" fontId="3" numFmtId="165" xfId="0" applyFont="1" applyNumberFormat="1"/>
    <xf borderId="0" fillId="5" fontId="18" numFmtId="0" xfId="0" applyAlignment="1" applyFont="1">
      <alignment readingOrder="0"/>
    </xf>
    <xf borderId="7" fillId="3" fontId="10" numFmtId="0" xfId="0" applyAlignment="1" applyBorder="1" applyFont="1">
      <alignment readingOrder="0" shrinkToFit="0" wrapText="1"/>
    </xf>
    <xf borderId="0" fillId="0" fontId="0" numFmtId="0" xfId="0" applyFont="1"/>
    <xf borderId="0" fillId="0" fontId="0" numFmtId="0" xfId="0" applyAlignment="1" applyFont="1">
      <alignment horizontal="center"/>
    </xf>
    <xf borderId="8" fillId="6" fontId="3" numFmtId="0" xfId="0" applyAlignment="1" applyBorder="1" applyFont="1">
      <alignment horizontal="center"/>
    </xf>
    <xf borderId="9" fillId="0" fontId="2" numFmtId="0" xfId="0" applyBorder="1" applyFont="1"/>
    <xf borderId="0" fillId="0" fontId="16" numFmtId="0" xfId="0" applyFont="1"/>
    <xf borderId="10" fillId="6" fontId="4" numFmtId="0" xfId="0" applyBorder="1" applyFont="1"/>
    <xf borderId="11" fillId="6" fontId="4" numFmtId="0" xfId="0" applyBorder="1" applyFont="1"/>
    <xf borderId="12" fillId="6" fontId="4" numFmtId="0" xfId="0" applyBorder="1" applyFont="1"/>
    <xf borderId="13" fillId="3" fontId="3" numFmtId="0" xfId="0" applyAlignment="1" applyBorder="1" applyFont="1">
      <alignment horizontal="center" shrinkToFit="0" wrapText="1"/>
    </xf>
    <xf borderId="4" fillId="3" fontId="3" numFmtId="0" xfId="0" applyAlignment="1" applyBorder="1" applyFont="1">
      <alignment horizontal="center"/>
    </xf>
    <xf borderId="4" fillId="3" fontId="3" numFmtId="164" xfId="0" applyAlignment="1" applyBorder="1" applyFont="1" applyNumberFormat="1">
      <alignment horizontal="center"/>
    </xf>
    <xf borderId="14" fillId="3" fontId="3" numFmtId="164" xfId="0" applyAlignment="1" applyBorder="1" applyFont="1" applyNumberFormat="1">
      <alignment horizontal="center"/>
    </xf>
    <xf borderId="4" fillId="3" fontId="3" numFmtId="3" xfId="0" applyAlignment="1" applyBorder="1" applyFont="1" applyNumberFormat="1">
      <alignment horizontal="center" shrinkToFit="0" vertical="center" wrapText="1"/>
    </xf>
    <xf borderId="15" fillId="0" fontId="0" numFmtId="0" xfId="0" applyBorder="1" applyFont="1"/>
    <xf borderId="13" fillId="6" fontId="4" numFmtId="0" xfId="0" applyBorder="1" applyFont="1"/>
    <xf borderId="13" fillId="3" fontId="3" numFmtId="0" xfId="0" applyAlignment="1" applyBorder="1" applyFont="1">
      <alignment horizontal="center"/>
    </xf>
    <xf borderId="13" fillId="3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4" fillId="3" fontId="1" numFmtId="164" xfId="0" applyAlignment="1" applyBorder="1" applyFont="1" applyNumberFormat="1">
      <alignment horizontal="center"/>
    </xf>
    <xf borderId="4" fillId="3" fontId="15" numFmtId="164" xfId="0" applyAlignment="1" applyBorder="1" applyFont="1" applyNumberFormat="1">
      <alignment horizontal="center"/>
    </xf>
    <xf borderId="0" fillId="5" fontId="2" numFmtId="0" xfId="0" applyFont="1"/>
    <xf borderId="0" fillId="8" fontId="22" numFmtId="0" xfId="0" applyFill="1" applyFont="1"/>
    <xf borderId="4" fillId="5" fontId="23" numFmtId="0" xfId="0" applyAlignment="1" applyBorder="1" applyFont="1">
      <alignment horizontal="center" readingOrder="0"/>
    </xf>
    <xf borderId="4" fillId="5" fontId="19" numFmtId="0" xfId="0" applyAlignment="1" applyBorder="1" applyFont="1">
      <alignment horizontal="center" readingOrder="0"/>
    </xf>
    <xf borderId="4" fillId="9" fontId="18" numFmtId="0" xfId="0" applyAlignment="1" applyBorder="1" applyFill="1" applyFont="1">
      <alignment readingOrder="0"/>
    </xf>
    <xf borderId="4" fillId="9" fontId="18" numFmtId="166" xfId="0" applyAlignment="1" applyBorder="1" applyFont="1" applyNumberFormat="1">
      <alignment horizontal="right" readingOrder="0"/>
    </xf>
    <xf borderId="4" fillId="9" fontId="17" numFmtId="166" xfId="0" applyAlignment="1" applyBorder="1" applyFont="1" applyNumberFormat="1">
      <alignment horizontal="right" readingOrder="0"/>
    </xf>
    <xf borderId="0" fillId="7" fontId="18" numFmtId="0" xfId="0" applyFont="1"/>
    <xf borderId="4" fillId="9" fontId="17" numFmtId="0" xfId="0" applyAlignment="1" applyBorder="1" applyFont="1">
      <alignment readingOrder="0"/>
    </xf>
    <xf borderId="0" fillId="4" fontId="24" numFmtId="166" xfId="0" applyFont="1" applyNumberFormat="1"/>
    <xf borderId="4" fillId="5" fontId="18" numFmtId="0" xfId="0" applyBorder="1" applyFont="1"/>
    <xf borderId="4" fillId="5" fontId="18" numFmtId="0" xfId="0" applyAlignment="1" applyBorder="1" applyFont="1">
      <alignment readingOrder="0"/>
    </xf>
    <xf borderId="0" fillId="0" fontId="25" numFmtId="0" xfId="0" applyFont="1"/>
    <xf borderId="4" fillId="3" fontId="7" numFmtId="164" xfId="0" applyAlignment="1" applyBorder="1" applyFont="1" applyNumberFormat="1">
      <alignment horizontal="center"/>
    </xf>
    <xf borderId="6" fillId="3" fontId="3" numFmtId="0" xfId="0" applyBorder="1" applyFont="1"/>
    <xf borderId="6" fillId="3" fontId="3" numFmtId="164" xfId="0" applyBorder="1" applyFont="1" applyNumberFormat="1"/>
    <xf borderId="6" fillId="3" fontId="4" numFmtId="164" xfId="0" applyBorder="1" applyFont="1" applyNumberFormat="1"/>
    <xf borderId="6" fillId="10" fontId="1" numFmtId="164" xfId="0" applyBorder="1" applyFill="1" applyFont="1" applyNumberFormat="1"/>
    <xf borderId="6" fillId="7" fontId="1" numFmtId="164" xfId="0" applyBorder="1" applyFont="1" applyNumberFormat="1"/>
    <xf borderId="4" fillId="6" fontId="4" numFmtId="164" xfId="0" applyBorder="1" applyFont="1" applyNumberFormat="1"/>
    <xf borderId="6" fillId="6" fontId="4" numFmtId="0" xfId="0" applyBorder="1" applyFont="1"/>
    <xf borderId="16" fillId="6" fontId="4" numFmtId="0" xfId="0" applyBorder="1" applyFont="1"/>
    <xf borderId="6" fillId="3" fontId="3" numFmtId="165" xfId="0" applyBorder="1" applyFont="1" applyNumberFormat="1"/>
    <xf borderId="6" fillId="3" fontId="15" numFmtId="164" xfId="0" applyBorder="1" applyFont="1" applyNumberFormat="1"/>
    <xf borderId="0" fillId="0" fontId="0" numFmtId="165" xfId="0" applyFont="1" applyNumberFormat="1"/>
    <xf borderId="6" fillId="5" fontId="10" numFmtId="0" xfId="0" applyBorder="1" applyFont="1"/>
    <xf borderId="6" fillId="5" fontId="10" numFmtId="0" xfId="0" applyAlignment="1" applyBorder="1" applyFont="1">
      <alignment horizontal="center"/>
    </xf>
    <xf borderId="4" fillId="5" fontId="10" numFmtId="0" xfId="0" applyBorder="1" applyFont="1"/>
    <xf borderId="16" fillId="5" fontId="10" numFmtId="0" xfId="0" applyAlignment="1" applyBorder="1" applyFont="1">
      <alignment horizontal="center"/>
    </xf>
    <xf borderId="16" fillId="5" fontId="10" numFmtId="0" xfId="0" applyBorder="1" applyFont="1"/>
    <xf borderId="4" fillId="3" fontId="10" numFmtId="0" xfId="0" applyAlignment="1" applyBorder="1" applyFont="1">
      <alignment shrinkToFit="0" wrapText="1"/>
    </xf>
    <xf borderId="4" fillId="3" fontId="10" numFmtId="0" xfId="0" applyAlignment="1" applyBorder="1" applyFont="1">
      <alignment horizontal="center"/>
    </xf>
    <xf borderId="4" fillId="3" fontId="10" numFmtId="4" xfId="0" applyBorder="1" applyFont="1" applyNumberFormat="1"/>
    <xf borderId="0" fillId="0" fontId="1" numFmtId="4" xfId="0" applyFont="1" applyNumberFormat="1"/>
    <xf borderId="0" fillId="0" fontId="26" numFmtId="0" xfId="0" applyFont="1"/>
    <xf borderId="0" fillId="0" fontId="26" numFmtId="4" xfId="0" applyFont="1" applyNumberFormat="1"/>
    <xf borderId="0" fillId="0" fontId="26" numFmtId="0" xfId="0" applyAlignment="1" applyFont="1">
      <alignment horizontal="right"/>
    </xf>
    <xf borderId="0" fillId="0" fontId="26" numFmtId="4" xfId="0" applyAlignment="1" applyFont="1" applyNumberFormat="1">
      <alignment horizontal="right"/>
    </xf>
    <xf borderId="6" fillId="7" fontId="27" numFmtId="0" xfId="0" applyAlignment="1" applyBorder="1" applyFont="1">
      <alignment horizontal="center"/>
    </xf>
    <xf borderId="0" fillId="0" fontId="1" numFmtId="167" xfId="0" applyFont="1" applyNumberFormat="1"/>
    <xf borderId="0" fillId="0" fontId="28" numFmtId="0" xfId="0" applyAlignment="1" applyFont="1">
      <alignment horizontal="right"/>
    </xf>
    <xf borderId="6" fillId="5" fontId="29" numFmtId="4" xfId="0" applyAlignment="1" applyBorder="1" applyFont="1" applyNumberFormat="1">
      <alignment horizontal="right"/>
    </xf>
    <xf borderId="0" fillId="7" fontId="1" numFmtId="0" xfId="0" applyFont="1"/>
    <xf borderId="4" fillId="3" fontId="18" numFmtId="0" xfId="0" applyAlignment="1" applyBorder="1" applyFont="1">
      <alignment readingOrder="0" shrinkToFit="0" wrapText="1"/>
    </xf>
    <xf borderId="0" fillId="0" fontId="22" numFmtId="0" xfId="0" applyFont="1"/>
    <xf borderId="0" fillId="0" fontId="22" numFmtId="166" xfId="0" applyAlignment="1" applyFont="1" applyNumberFormat="1">
      <alignment readingOrder="0"/>
    </xf>
    <xf borderId="0" fillId="4" fontId="22" numFmtId="0" xfId="0" applyAlignment="1" applyFont="1">
      <alignment readingOrder="0"/>
    </xf>
    <xf borderId="4" fillId="2" fontId="30" numFmtId="0" xfId="0" applyAlignment="1" applyBorder="1" applyFont="1">
      <alignment readingOrder="0" shrinkToFit="0" vertical="center" wrapText="1"/>
    </xf>
    <xf borderId="2" fillId="7" fontId="0" numFmtId="0" xfId="0" applyAlignment="1" applyBorder="1" applyFont="1">
      <alignment horizontal="center"/>
    </xf>
    <xf borderId="4" fillId="3" fontId="31" numFmtId="0" xfId="0" applyAlignment="1" applyBorder="1" applyFont="1">
      <alignment readingOrder="0" shrinkToFit="0" vertical="center" wrapText="1"/>
    </xf>
    <xf borderId="4" fillId="3" fontId="31" numFmtId="0" xfId="0" applyAlignment="1" applyBorder="1" applyFont="1">
      <alignment readingOrder="0" shrinkToFit="0" vertical="center" wrapText="0"/>
    </xf>
    <xf borderId="0" fillId="7" fontId="0" numFmtId="0" xfId="0" applyAlignment="1" applyFont="1">
      <alignment horizontal="center"/>
    </xf>
    <xf borderId="0" fillId="7" fontId="22" numFmtId="0" xfId="0" applyFont="1"/>
    <xf borderId="3" fillId="7" fontId="0" numFmtId="0" xfId="0" applyAlignment="1" applyBorder="1" applyFont="1">
      <alignment horizontal="center"/>
    </xf>
    <xf borderId="0" fillId="7" fontId="2" numFmtId="0" xfId="0" applyFont="1"/>
    <xf borderId="17" fillId="0" fontId="32" numFmtId="0" xfId="0" applyAlignment="1" applyBorder="1" applyFont="1">
      <alignment readingOrder="0" shrinkToFit="0" vertical="top" wrapText="0"/>
    </xf>
    <xf borderId="18" fillId="0" fontId="2" numFmtId="0" xfId="0" applyBorder="1" applyFont="1"/>
    <xf borderId="19" fillId="0" fontId="2" numFmtId="0" xfId="0" applyBorder="1" applyFont="1"/>
    <xf borderId="4" fillId="0" fontId="33" numFmtId="0" xfId="0" applyAlignment="1" applyBorder="1" applyFont="1">
      <alignment vertical="top"/>
    </xf>
    <xf borderId="4" fillId="0" fontId="33" numFmtId="0" xfId="0" applyAlignment="1" applyBorder="1" applyFont="1">
      <alignment horizontal="left" shrinkToFit="0" vertical="top" wrapText="0"/>
    </xf>
    <xf borderId="4" fillId="0" fontId="33" numFmtId="0" xfId="0" applyAlignment="1" applyBorder="1" applyFont="1">
      <alignment horizontal="left" shrinkToFit="0" vertical="top" wrapText="0"/>
    </xf>
    <xf borderId="4" fillId="7" fontId="3" numFmtId="0" xfId="0" applyBorder="1" applyFont="1"/>
    <xf borderId="0" fillId="7" fontId="4" numFmtId="0" xfId="0" applyAlignment="1" applyFont="1">
      <alignment vertical="center"/>
    </xf>
    <xf borderId="17" fillId="0" fontId="34" numFmtId="0" xfId="0" applyAlignment="1" applyBorder="1" applyFont="1">
      <alignment readingOrder="0" shrinkToFit="0" vertical="top" wrapText="0"/>
    </xf>
    <xf borderId="4" fillId="0" fontId="33" numFmtId="0" xfId="0" applyAlignment="1" applyBorder="1" applyFont="1">
      <alignment horizontal="left" shrinkToFit="0" vertical="top" wrapText="0"/>
    </xf>
    <xf borderId="4" fillId="7" fontId="10" numFmtId="0" xfId="0" applyAlignment="1" applyBorder="1" applyFont="1">
      <alignment readingOrder="0"/>
    </xf>
    <xf borderId="4" fillId="5" fontId="35" numFmtId="0" xfId="0" applyAlignment="1" applyBorder="1" applyFont="1">
      <alignment readingOrder="0" vertical="top"/>
    </xf>
    <xf borderId="4" fillId="5" fontId="35" numFmtId="0" xfId="0" applyAlignment="1" applyBorder="1" applyFont="1">
      <alignment horizontal="left" readingOrder="0" shrinkToFit="0" vertical="top" wrapText="0"/>
    </xf>
    <xf borderId="4" fillId="5" fontId="10" numFmtId="0" xfId="0" applyAlignment="1" applyBorder="1" applyFont="1">
      <alignment readingOrder="0"/>
    </xf>
    <xf borderId="4" fillId="3" fontId="36" numFmtId="0" xfId="0" applyAlignment="1" applyBorder="1" applyFont="1">
      <alignment readingOrder="0" vertical="top"/>
    </xf>
    <xf borderId="4" fillId="3" fontId="36" numFmtId="0" xfId="0" applyAlignment="1" applyBorder="1" applyFont="1">
      <alignment vertical="top"/>
    </xf>
    <xf borderId="4" fillId="3" fontId="31" numFmtId="0" xfId="0" applyAlignment="1" applyBorder="1" applyFont="1">
      <alignment horizontal="left" readingOrder="0" shrinkToFit="0" vertical="top" wrapText="0"/>
    </xf>
    <xf borderId="4" fillId="3" fontId="36" numFmtId="0" xfId="0" applyAlignment="1" applyBorder="1" applyFont="1">
      <alignment horizontal="left" readingOrder="0" shrinkToFit="0" vertical="top" wrapText="0"/>
    </xf>
    <xf borderId="4" fillId="3" fontId="36" numFmtId="0" xfId="0" applyAlignment="1" applyBorder="1" applyFont="1">
      <alignment vertical="top"/>
    </xf>
    <xf borderId="4" fillId="3" fontId="35" numFmtId="0" xfId="0" applyAlignment="1" applyBorder="1" applyFont="1">
      <alignment readingOrder="0" vertical="top"/>
    </xf>
    <xf borderId="17" fillId="3" fontId="35" numFmtId="0" xfId="0" applyAlignment="1" applyBorder="1" applyFont="1">
      <alignment horizontal="left" readingOrder="0" shrinkToFit="0" vertical="top" wrapText="0"/>
    </xf>
    <xf borderId="4" fillId="3" fontId="35" numFmtId="0" xfId="0" applyAlignment="1" applyBorder="1" applyFont="1">
      <alignment horizontal="left" readingOrder="0" shrinkToFit="0" vertical="top" wrapText="0"/>
    </xf>
    <xf borderId="4" fillId="3" fontId="29" numFmtId="166" xfId="0" applyAlignment="1" applyBorder="1" applyFont="1" applyNumberFormat="1">
      <alignment horizontal="right" readingOrder="0" shrinkToFit="0" vertical="bottom" wrapText="0"/>
    </xf>
    <xf borderId="0" fillId="4" fontId="22" numFmtId="166" xfId="0" applyFont="1" applyNumberFormat="1"/>
    <xf borderId="0" fillId="0" fontId="37" numFmtId="0" xfId="0" applyFont="1"/>
    <xf borderId="0" fillId="0" fontId="2" numFmtId="0" xfId="0" applyAlignment="1" applyFont="1">
      <alignment readingOrder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981075</xdr:colOff>
      <xdr:row>6</xdr:row>
      <xdr:rowOff>66675</xdr:rowOff>
    </xdr:from>
    <xdr:ext cx="4733925" cy="18002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2705100</xdr:colOff>
      <xdr:row>7</xdr:row>
      <xdr:rowOff>114300</xdr:rowOff>
    </xdr:from>
    <xdr:ext cx="4933950" cy="17335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1257300</xdr:colOff>
      <xdr:row>3</xdr:row>
      <xdr:rowOff>114300</xdr:rowOff>
    </xdr:from>
    <xdr:ext cx="5543550" cy="17716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2733675</xdr:colOff>
      <xdr:row>7</xdr:row>
      <xdr:rowOff>85725</xdr:rowOff>
    </xdr:from>
    <xdr:ext cx="6029325" cy="18002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0</xdr:row>
      <xdr:rowOff>152400</xdr:rowOff>
    </xdr:from>
    <xdr:ext cx="6029325" cy="14573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8</xdr:row>
      <xdr:rowOff>38100</xdr:rowOff>
    </xdr:from>
    <xdr:ext cx="4867275" cy="16287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es-es/windows-server/pricing" TargetMode="External"/><Relationship Id="rId2" Type="http://schemas.openxmlformats.org/officeDocument/2006/relationships/hyperlink" Target="https://www.suse.com/shop/server/" TargetMode="External"/><Relationship Id="rId3" Type="http://schemas.openxmlformats.org/officeDocument/2006/relationships/hyperlink" Target="https://www.redhat.com/en/store" TargetMode="External"/><Relationship Id="rId4" Type="http://schemas.openxmlformats.org/officeDocument/2006/relationships/hyperlink" Target="https://www.teamviewer.com/es-mx/comprar-ahora/" TargetMode="External"/><Relationship Id="rId5" Type="http://schemas.openxmlformats.org/officeDocument/2006/relationships/hyperlink" Target="https://www.amazon.com/-/es/dp/B08X2L57CT/ref=sr_1_2?__mk_es_US=%C3%85M%C3%85%C5%BD%C3%95%C3%91&amp;dchild=1&amp;keywords=eset&amp;qid=1626200934&amp;sr=8-2" TargetMode="External"/><Relationship Id="rId6" Type="http://schemas.openxmlformats.org/officeDocument/2006/relationships/hyperlink" Target="https://store-us.vmware.com/vmware-workstation-16-pro-5424176500.html?theme=2" TargetMode="External"/><Relationship Id="rId7" Type="http://schemas.openxmlformats.org/officeDocument/2006/relationships/hyperlink" Target="https://osticket.com/download/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rep.gov.co/es/estadisticas/tr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-/es/Cisco-Meraki-licencia-soporte-empresarial/dp/B01BPA232Q/ref=sr_1_3?__mk_es_US=%C3%85M%C3%85%C5%BD%C3%95%C3%91&amp;dchild=1&amp;keywords=Cisco+Meraki+MR42&amp;qid=1624835244&amp;sr=8-3" TargetMode="External"/><Relationship Id="rId10" Type="http://schemas.openxmlformats.org/officeDocument/2006/relationships/hyperlink" Target="https://www.amazon.com/-/es/MX84-Security-Appliance-licencia-empresarial/dp/B0187MRXAW" TargetMode="External"/><Relationship Id="rId13" Type="http://schemas.openxmlformats.org/officeDocument/2006/relationships/hyperlink" Target="https://store.unity.com/es/configure-plan/unity-enterprise-special" TargetMode="External"/><Relationship Id="rId12" Type="http://schemas.openxmlformats.org/officeDocument/2006/relationships/hyperlink" Target="https://osticket.com/download/" TargetMode="External"/><Relationship Id="rId1" Type="http://schemas.openxmlformats.org/officeDocument/2006/relationships/hyperlink" Target="https://www.banrep.gov.co/es/estadisticas/trm" TargetMode="External"/><Relationship Id="rId2" Type="http://schemas.openxmlformats.org/officeDocument/2006/relationships/hyperlink" Target="https://www.microsoft.com/es-es/windows-server/pricing" TargetMode="External"/><Relationship Id="rId3" Type="http://schemas.openxmlformats.org/officeDocument/2006/relationships/hyperlink" Target="https://www.suse.com/shop/server/" TargetMode="External"/><Relationship Id="rId4" Type="http://schemas.openxmlformats.org/officeDocument/2006/relationships/hyperlink" Target="https://www.redhat.com/en/store" TargetMode="External"/><Relationship Id="rId9" Type="http://schemas.openxmlformats.org/officeDocument/2006/relationships/hyperlink" Target="https://www.amazon.com/-/es/Cisco-Meraki-licencia-soporte-empresarial/dp/B01BPA232Q/ref=sr_1_13?__mk_es_US=%C3%85M%C3%85%C5%BD%C3%95%C3%91&amp;dchild=1&amp;keywords=licence+cisco&amp;qid=1624664303&amp;sr=8-13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s://anydesk.com/es/comprar" TargetMode="External"/><Relationship Id="rId6" Type="http://schemas.openxmlformats.org/officeDocument/2006/relationships/hyperlink" Target="https://www.amazon.com/-/es/dp/B08X2L57CT/ref=sr_1_2?__mk_es_US=%C3%85M%C3%85%C5%BD%C3%95%C3%91&amp;dchild=1&amp;keywords=eset&amp;qid=1626200934&amp;sr=8-2" TargetMode="External"/><Relationship Id="rId7" Type="http://schemas.openxmlformats.org/officeDocument/2006/relationships/hyperlink" Target="https://store-us.vmware.com/vmware-workstation-16-pro-5424176500.html?theme=2" TargetMode="External"/><Relationship Id="rId8" Type="http://schemas.openxmlformats.org/officeDocument/2006/relationships/hyperlink" Target="https://www.microsoft.com/es-es/d/licencia-cal-de-servicios-de-escritorio-remoto-de-windows-server/dg7gmgf0dvsv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rep.gov.co/es/estadisticas/trm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57"/>
    <col customWidth="1" min="2" max="2" width="30.57"/>
    <col customWidth="1" min="3" max="3" width="23.86"/>
    <col customWidth="1" min="5" max="5" width="4.43"/>
    <col customWidth="1" min="6" max="6" width="31.29"/>
    <col customWidth="1" min="7" max="7" width="22.0"/>
    <col customWidth="1" min="8" max="8" width="9.0"/>
    <col customWidth="1" min="9" max="9" width="5.43"/>
    <col customWidth="1" min="10" max="10" width="28.57"/>
    <col customWidth="1" min="11" max="11" width="25.0"/>
    <col customWidth="1" min="12" max="12" width="24.14"/>
    <col customWidth="1" min="13" max="13" width="7.71"/>
    <col customWidth="1" min="14" max="14" width="25.29"/>
    <col customWidth="1" min="15" max="15" width="21.0"/>
    <col customWidth="1" min="17" max="17" width="5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>
      <c r="Q6" s="1"/>
    </row>
    <row r="7" ht="15.75" customHeight="1">
      <c r="C7" s="2"/>
      <c r="D7" s="3"/>
      <c r="E7" s="3"/>
      <c r="F7" s="3"/>
      <c r="G7" s="3"/>
      <c r="H7" s="3"/>
      <c r="I7" s="3"/>
      <c r="J7" s="3"/>
      <c r="K7" s="3"/>
    </row>
    <row r="8" ht="15.75" customHeight="1">
      <c r="C8" s="4"/>
    </row>
    <row r="9" ht="15.75" customHeight="1">
      <c r="C9" s="4"/>
    </row>
    <row r="10" ht="15.75" customHeight="1">
      <c r="C10" s="4"/>
    </row>
    <row r="11" ht="15.75" customHeight="1">
      <c r="C11" s="4"/>
    </row>
    <row r="12" ht="15.75" customHeight="1">
      <c r="C12" s="4"/>
    </row>
    <row r="13" ht="15.75" customHeight="1">
      <c r="C13" s="4"/>
    </row>
    <row r="14" ht="15.75" customHeight="1">
      <c r="C14" s="4"/>
    </row>
    <row r="15" ht="15.75" customHeight="1">
      <c r="C15" s="4"/>
    </row>
    <row r="16" ht="15.75" customHeight="1">
      <c r="C16" s="4"/>
    </row>
    <row r="17" ht="15.75" customHeight="1"/>
    <row r="18" ht="15.75" customHeight="1">
      <c r="B18" s="1" t="s">
        <v>0</v>
      </c>
      <c r="C18" s="1" t="s">
        <v>1</v>
      </c>
      <c r="D18" s="5"/>
      <c r="F18" s="1" t="s">
        <v>2</v>
      </c>
      <c r="G18" s="1" t="s">
        <v>3</v>
      </c>
    </row>
    <row r="19" ht="22.5" customHeight="1">
      <c r="B19" s="6" t="s">
        <v>4</v>
      </c>
      <c r="C19" s="6" t="s">
        <v>5</v>
      </c>
      <c r="D19" s="6" t="s">
        <v>6</v>
      </c>
      <c r="F19" s="6" t="s">
        <v>7</v>
      </c>
      <c r="G19" s="6" t="s">
        <v>5</v>
      </c>
      <c r="H19" s="6" t="s">
        <v>6</v>
      </c>
      <c r="J19" s="6" t="s">
        <v>5</v>
      </c>
      <c r="K19" s="6" t="s">
        <v>8</v>
      </c>
      <c r="L19" s="6" t="s">
        <v>6</v>
      </c>
    </row>
    <row r="20" ht="14.25" customHeight="1">
      <c r="B20" s="7" t="s">
        <v>9</v>
      </c>
      <c r="C20" s="7" t="s">
        <v>10</v>
      </c>
      <c r="D20" s="7">
        <v>30.0</v>
      </c>
      <c r="F20" s="7"/>
      <c r="G20" s="7" t="s">
        <v>11</v>
      </c>
      <c r="H20" s="7">
        <v>2.0</v>
      </c>
      <c r="J20" s="7" t="s">
        <v>12</v>
      </c>
      <c r="K20" s="7" t="s">
        <v>13</v>
      </c>
      <c r="L20" s="7">
        <v>2.0</v>
      </c>
    </row>
    <row r="21" ht="20.25" customHeight="1">
      <c r="B21" s="7" t="s">
        <v>9</v>
      </c>
      <c r="C21" s="7" t="s">
        <v>14</v>
      </c>
      <c r="D21" s="7">
        <v>505.0</v>
      </c>
      <c r="F21" s="7"/>
      <c r="G21" s="7" t="s">
        <v>15</v>
      </c>
      <c r="H21" s="7">
        <v>2.0</v>
      </c>
      <c r="J21" s="7" t="s">
        <v>16</v>
      </c>
      <c r="K21" s="7" t="s">
        <v>17</v>
      </c>
      <c r="L21" s="7">
        <v>2.0</v>
      </c>
    </row>
    <row r="22" ht="15.75" customHeight="1">
      <c r="B22" s="7" t="s">
        <v>9</v>
      </c>
      <c r="C22" s="7" t="s">
        <v>18</v>
      </c>
      <c r="D22" s="7">
        <f>D29</f>
        <v>40</v>
      </c>
      <c r="F22" s="7"/>
      <c r="G22" s="7" t="s">
        <v>19</v>
      </c>
      <c r="H22" s="7">
        <v>2.0</v>
      </c>
      <c r="J22" s="7" t="s">
        <v>20</v>
      </c>
      <c r="K22" s="7" t="s">
        <v>21</v>
      </c>
      <c r="L22" s="7">
        <v>1.0</v>
      </c>
    </row>
    <row r="23" ht="15.75" customHeight="1">
      <c r="B23" s="7" t="s">
        <v>9</v>
      </c>
      <c r="C23" s="7" t="s">
        <v>22</v>
      </c>
      <c r="D23" s="7">
        <f>D29</f>
        <v>40</v>
      </c>
      <c r="F23" s="7"/>
      <c r="G23" s="7" t="s">
        <v>23</v>
      </c>
      <c r="H23" s="7">
        <v>2.0</v>
      </c>
      <c r="J23" s="7" t="s">
        <v>24</v>
      </c>
      <c r="K23" s="7" t="s">
        <v>25</v>
      </c>
      <c r="L23" s="7">
        <v>1.0</v>
      </c>
    </row>
    <row r="24" ht="15.75" customHeight="1">
      <c r="B24" s="7"/>
      <c r="C24" s="7" t="s">
        <v>26</v>
      </c>
      <c r="D24" s="7">
        <v>2.0</v>
      </c>
      <c r="J24" s="7" t="s">
        <v>27</v>
      </c>
      <c r="K24" s="7" t="s">
        <v>28</v>
      </c>
      <c r="L24" s="7">
        <v>2.0</v>
      </c>
    </row>
    <row r="25" ht="15.75" customHeight="1">
      <c r="B25" s="7"/>
      <c r="C25" s="7" t="s">
        <v>29</v>
      </c>
      <c r="D25" s="7">
        <v>2.0</v>
      </c>
    </row>
    <row r="26" ht="15.75" customHeight="1"/>
    <row r="27" ht="15.75" customHeight="1"/>
    <row r="28" ht="15.75" customHeight="1">
      <c r="B28" s="8"/>
      <c r="C28" s="8" t="s">
        <v>30</v>
      </c>
      <c r="D28" s="8"/>
    </row>
    <row r="29" ht="15.75" customHeight="1">
      <c r="B29" s="8" t="s">
        <v>31</v>
      </c>
      <c r="C29" s="8">
        <v>10.0</v>
      </c>
      <c r="D29" s="8">
        <f>C29*2+(20)</f>
        <v>40</v>
      </c>
    </row>
    <row r="30" ht="15.75" customHeight="1"/>
    <row r="31" ht="15.75" customHeight="1">
      <c r="J31" s="1" t="s">
        <v>32</v>
      </c>
    </row>
    <row r="32" ht="38.25" customHeight="1">
      <c r="B32" s="9" t="s">
        <v>33</v>
      </c>
      <c r="C32" s="9" t="s">
        <v>34</v>
      </c>
      <c r="D32" s="10"/>
      <c r="F32" s="9" t="s">
        <v>33</v>
      </c>
      <c r="G32" s="9" t="s">
        <v>34</v>
      </c>
      <c r="I32" s="10"/>
      <c r="J32" s="11" t="s">
        <v>35</v>
      </c>
      <c r="K32" s="11" t="s">
        <v>5</v>
      </c>
      <c r="L32" s="11" t="s">
        <v>6</v>
      </c>
    </row>
    <row r="33" ht="15.75" customHeight="1">
      <c r="B33" s="12" t="s">
        <v>36</v>
      </c>
      <c r="C33" s="12" t="s">
        <v>37</v>
      </c>
      <c r="D33" s="13"/>
      <c r="F33" s="12" t="s">
        <v>36</v>
      </c>
      <c r="G33" s="12" t="s">
        <v>38</v>
      </c>
      <c r="I33" s="13"/>
      <c r="J33" s="14" t="s">
        <v>39</v>
      </c>
      <c r="K33" s="15" t="s">
        <v>40</v>
      </c>
      <c r="L33" s="16">
        <v>15.0</v>
      </c>
    </row>
    <row r="34" ht="15.75" customHeight="1">
      <c r="B34" s="12" t="s">
        <v>41</v>
      </c>
      <c r="C34" s="12" t="s">
        <v>42</v>
      </c>
      <c r="D34" s="13"/>
      <c r="F34" s="12" t="s">
        <v>41</v>
      </c>
      <c r="G34" s="12" t="s">
        <v>43</v>
      </c>
      <c r="I34" s="13"/>
      <c r="J34" s="14" t="s">
        <v>44</v>
      </c>
      <c r="K34" s="7" t="s">
        <v>45</v>
      </c>
      <c r="L34" s="16">
        <v>8.0</v>
      </c>
    </row>
    <row r="35" ht="15.75" customHeight="1">
      <c r="B35" s="12" t="s">
        <v>46</v>
      </c>
      <c r="C35" s="12" t="s">
        <v>47</v>
      </c>
      <c r="D35" s="13"/>
      <c r="F35" s="12" t="s">
        <v>46</v>
      </c>
      <c r="G35" s="12" t="s">
        <v>48</v>
      </c>
      <c r="I35" s="13"/>
      <c r="J35" s="14" t="s">
        <v>49</v>
      </c>
      <c r="K35" s="7" t="s">
        <v>50</v>
      </c>
      <c r="L35" s="16">
        <v>7.0</v>
      </c>
    </row>
    <row r="36" ht="15.75" customHeight="1">
      <c r="B36" s="12" t="s">
        <v>51</v>
      </c>
      <c r="C36" s="12" t="s">
        <v>52</v>
      </c>
      <c r="D36" s="13"/>
      <c r="F36" s="12" t="s">
        <v>51</v>
      </c>
      <c r="G36" s="12" t="s">
        <v>52</v>
      </c>
      <c r="I36" s="13"/>
      <c r="J36" s="17" t="s">
        <v>53</v>
      </c>
      <c r="K36" s="16" t="s">
        <v>54</v>
      </c>
      <c r="L36" s="16">
        <v>1.0</v>
      </c>
    </row>
    <row r="37" ht="15.75" customHeight="1">
      <c r="J37" s="17" t="s">
        <v>55</v>
      </c>
      <c r="K37" s="16" t="s">
        <v>56</v>
      </c>
      <c r="L37" s="16">
        <v>17.0</v>
      </c>
    </row>
    <row r="38" ht="15.75" customHeight="1">
      <c r="J38" s="14" t="s">
        <v>57</v>
      </c>
      <c r="K38" s="7" t="s">
        <v>58</v>
      </c>
      <c r="L38" s="16">
        <v>30.0</v>
      </c>
    </row>
    <row r="39" ht="15.75" customHeight="1">
      <c r="B39" s="1" t="s">
        <v>59</v>
      </c>
      <c r="J39" s="18" t="s">
        <v>60</v>
      </c>
      <c r="K39" s="16" t="s">
        <v>61</v>
      </c>
      <c r="L39" s="16">
        <v>30.0</v>
      </c>
    </row>
    <row r="40" ht="15.75" customHeight="1">
      <c r="B40" s="19" t="s">
        <v>62</v>
      </c>
      <c r="C40" s="6" t="s">
        <v>5</v>
      </c>
      <c r="D40" s="6" t="s">
        <v>6</v>
      </c>
    </row>
    <row r="41" ht="15.75" customHeight="1">
      <c r="B41" s="7" t="s">
        <v>63</v>
      </c>
      <c r="C41" s="7" t="s">
        <v>64</v>
      </c>
      <c r="D41" s="16">
        <v>15.0</v>
      </c>
    </row>
    <row r="42" ht="15.75" customHeight="1">
      <c r="B42" s="7" t="s">
        <v>63</v>
      </c>
      <c r="C42" s="7" t="s">
        <v>65</v>
      </c>
      <c r="D42" s="16">
        <v>15.0</v>
      </c>
    </row>
    <row r="43" ht="15.75" customHeight="1">
      <c r="B43" s="7" t="s">
        <v>66</v>
      </c>
      <c r="C43" s="7" t="s">
        <v>67</v>
      </c>
      <c r="D43" s="16">
        <v>2.0</v>
      </c>
      <c r="J43" s="1"/>
      <c r="K43" s="1"/>
    </row>
    <row r="44" ht="15.75" customHeight="1">
      <c r="B44" s="7" t="s">
        <v>66</v>
      </c>
      <c r="C44" s="7" t="s">
        <v>68</v>
      </c>
      <c r="D44" s="7">
        <v>1.0</v>
      </c>
      <c r="F44" s="20">
        <f>Equipos!H34+Software!H48+Materiales!E35+Servicios!K36</f>
        <v>634246864.7</v>
      </c>
      <c r="J44" s="1"/>
      <c r="K44" s="1"/>
    </row>
    <row r="45" ht="15.75" customHeight="1">
      <c r="B45" s="7" t="s">
        <v>66</v>
      </c>
      <c r="C45" s="7" t="s">
        <v>69</v>
      </c>
      <c r="D45" s="7">
        <v>2.0</v>
      </c>
    </row>
    <row r="46" ht="15.75" customHeight="1">
      <c r="B46" s="7" t="s">
        <v>66</v>
      </c>
      <c r="C46" s="7" t="s">
        <v>70</v>
      </c>
      <c r="D46" s="7">
        <v>1.0</v>
      </c>
    </row>
    <row r="47" ht="15.75" customHeight="1">
      <c r="B47" s="7" t="s">
        <v>63</v>
      </c>
      <c r="C47" s="7" t="s">
        <v>71</v>
      </c>
      <c r="D47" s="7">
        <v>4.0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7:K16"/>
  </mergeCells>
  <hyperlinks>
    <hyperlink r:id="rId1" ref="J33"/>
    <hyperlink r:id="rId2" location="subnav" ref="J34"/>
    <hyperlink r:id="rId3" ref="J35"/>
    <hyperlink r:id="rId4" ref="J36"/>
    <hyperlink r:id="rId5" ref="J37"/>
    <hyperlink r:id="rId6" ref="J38"/>
    <hyperlink r:id="rId7" ref="J39"/>
  </hyperlinks>
  <printOptions/>
  <pageMargins bottom="0.75" footer="0.0" header="0.0" left="0.7" right="0.7" top="0.75"/>
  <pageSetup orientation="landscape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3.0"/>
  </cols>
  <sheetData>
    <row r="4">
      <c r="E4" s="126"/>
      <c r="F4" s="126"/>
      <c r="G4" s="126"/>
      <c r="H4" s="126"/>
    </row>
    <row r="6">
      <c r="E6" s="94" t="s">
        <v>75</v>
      </c>
      <c r="F6" s="94" t="s">
        <v>76</v>
      </c>
      <c r="G6" s="94" t="s">
        <v>87</v>
      </c>
      <c r="H6" s="94" t="s">
        <v>88</v>
      </c>
    </row>
    <row r="7">
      <c r="E7" s="41"/>
      <c r="F7" s="41"/>
      <c r="G7" s="41"/>
      <c r="H7" s="41"/>
    </row>
    <row r="8">
      <c r="E8" s="127" t="s">
        <v>212</v>
      </c>
      <c r="F8" s="41" t="s">
        <v>184</v>
      </c>
      <c r="G8" s="41">
        <v>1.0</v>
      </c>
      <c r="H8" s="41">
        <v>3087358.7200551704</v>
      </c>
    </row>
    <row r="9">
      <c r="E9" s="41"/>
      <c r="F9" s="41" t="s">
        <v>186</v>
      </c>
      <c r="G9" s="41">
        <v>1.0</v>
      </c>
      <c r="H9" s="41">
        <v>14488.217785800001</v>
      </c>
    </row>
    <row r="10">
      <c r="E10" s="41"/>
      <c r="F10" s="41" t="s">
        <v>187</v>
      </c>
      <c r="G10" s="41">
        <v>1.0</v>
      </c>
      <c r="H10" s="41">
        <v>724410.88929</v>
      </c>
    </row>
    <row r="11">
      <c r="E11" s="41"/>
      <c r="F11" s="41" t="s">
        <v>190</v>
      </c>
      <c r="G11" s="41">
        <v>1.0</v>
      </c>
      <c r="H11" s="41">
        <v>0.0</v>
      </c>
    </row>
    <row r="12">
      <c r="E12" s="41"/>
      <c r="F12" s="41" t="s">
        <v>193</v>
      </c>
      <c r="G12" s="41">
        <v>1.0</v>
      </c>
      <c r="H12" s="41">
        <v>50306.31175625</v>
      </c>
    </row>
    <row r="13">
      <c r="E13" s="41"/>
      <c r="F13" s="41" t="s">
        <v>194</v>
      </c>
      <c r="G13" s="41">
        <v>1.0</v>
      </c>
      <c r="H13" s="41">
        <v>278495.7418826</v>
      </c>
    </row>
    <row r="14">
      <c r="E14" s="41"/>
      <c r="F14" s="41" t="s">
        <v>195</v>
      </c>
      <c r="G14" s="41">
        <v>1.0</v>
      </c>
      <c r="H14" s="41">
        <v>14488.217785800001</v>
      </c>
    </row>
    <row r="15">
      <c r="E15" s="41"/>
      <c r="F15" s="41" t="s">
        <v>198</v>
      </c>
      <c r="G15" s="41">
        <v>1.0</v>
      </c>
      <c r="H15" s="41">
        <v>64834.774591454996</v>
      </c>
    </row>
    <row r="16">
      <c r="E16" s="41"/>
      <c r="F16" s="41" t="s">
        <v>202</v>
      </c>
      <c r="G16" s="41">
        <v>1.0</v>
      </c>
      <c r="H16" s="41">
        <v>425752.377655495</v>
      </c>
    </row>
    <row r="17">
      <c r="E17" s="41"/>
      <c r="F17" s="41" t="s">
        <v>206</v>
      </c>
      <c r="G17" s="41">
        <v>1.0</v>
      </c>
      <c r="H17" s="41">
        <v>492599.4047172</v>
      </c>
    </row>
    <row r="18">
      <c r="E18" s="41"/>
      <c r="F18" s="41" t="s">
        <v>182</v>
      </c>
      <c r="G18" s="41">
        <v>1.0</v>
      </c>
      <c r="H18" s="41">
        <v>425752.377655495</v>
      </c>
    </row>
    <row r="19">
      <c r="E19" s="41"/>
      <c r="F19" s="41"/>
      <c r="G19" s="41"/>
      <c r="H19" s="41">
        <v>0.0</v>
      </c>
    </row>
    <row r="20">
      <c r="E20" s="41"/>
      <c r="F20" s="41"/>
      <c r="G20" s="41"/>
      <c r="H20" s="39">
        <f>H8+H9+H10+H11+H12+H13+H14+H15+H16+H17+H18</f>
        <v>5578487.033</v>
      </c>
    </row>
    <row r="23">
      <c r="G23" s="128" t="s">
        <v>192</v>
      </c>
      <c r="H23" s="129">
        <f>H20*12</f>
        <v>66941844.4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18.86"/>
    <col customWidth="1" min="12" max="12" width="24.29"/>
  </cols>
  <sheetData>
    <row r="3">
      <c r="B3" s="130" t="s">
        <v>213</v>
      </c>
      <c r="G3" s="130" t="s">
        <v>214</v>
      </c>
    </row>
    <row r="4">
      <c r="B4" s="131" t="s">
        <v>215</v>
      </c>
      <c r="C4" s="131" t="s">
        <v>33</v>
      </c>
      <c r="D4" s="9" t="s">
        <v>34</v>
      </c>
      <c r="E4" s="131" t="s">
        <v>216</v>
      </c>
      <c r="G4" s="131" t="s">
        <v>215</v>
      </c>
      <c r="H4" s="131" t="s">
        <v>33</v>
      </c>
      <c r="I4" s="9" t="s">
        <v>34</v>
      </c>
      <c r="J4" s="131" t="s">
        <v>216</v>
      </c>
      <c r="K4" s="132"/>
    </row>
    <row r="5">
      <c r="B5" s="133">
        <v>15.0</v>
      </c>
      <c r="C5" s="12" t="s">
        <v>36</v>
      </c>
      <c r="D5" s="12" t="s">
        <v>37</v>
      </c>
      <c r="E5" s="12"/>
      <c r="G5" s="134">
        <v>15.0</v>
      </c>
      <c r="H5" s="12" t="s">
        <v>36</v>
      </c>
      <c r="I5" s="12" t="s">
        <v>38</v>
      </c>
      <c r="J5" s="12"/>
      <c r="K5" s="135"/>
    </row>
    <row r="6">
      <c r="B6" s="133">
        <v>15.0</v>
      </c>
      <c r="C6" s="12" t="s">
        <v>41</v>
      </c>
      <c r="D6" s="12" t="s">
        <v>42</v>
      </c>
      <c r="E6" s="12"/>
      <c r="G6" s="134">
        <v>15.0</v>
      </c>
      <c r="H6" s="12" t="s">
        <v>41</v>
      </c>
      <c r="I6" s="12" t="s">
        <v>43</v>
      </c>
      <c r="J6" s="12"/>
      <c r="K6" s="135"/>
    </row>
    <row r="7">
      <c r="B7" s="133">
        <v>15.0</v>
      </c>
      <c r="C7" s="12" t="s">
        <v>46</v>
      </c>
      <c r="D7" s="12" t="s">
        <v>47</v>
      </c>
      <c r="E7" s="12"/>
      <c r="G7" s="134">
        <v>15.0</v>
      </c>
      <c r="H7" s="12" t="s">
        <v>46</v>
      </c>
      <c r="I7" s="12" t="s">
        <v>48</v>
      </c>
      <c r="J7" s="12"/>
      <c r="K7" s="135"/>
    </row>
    <row r="8">
      <c r="B8" s="133">
        <v>15.0</v>
      </c>
      <c r="C8" s="12" t="s">
        <v>51</v>
      </c>
      <c r="D8" s="12" t="s">
        <v>52</v>
      </c>
      <c r="E8" s="12"/>
      <c r="F8" s="135"/>
      <c r="G8" s="134">
        <v>15.0</v>
      </c>
      <c r="H8" s="12" t="s">
        <v>51</v>
      </c>
      <c r="I8" s="12" t="s">
        <v>52</v>
      </c>
      <c r="J8" s="12"/>
      <c r="K8" s="135"/>
      <c r="L8" s="136"/>
    </row>
    <row r="9">
      <c r="C9" s="137"/>
      <c r="D9" s="135"/>
      <c r="E9" s="135"/>
      <c r="F9" s="135"/>
      <c r="G9" s="135"/>
      <c r="H9" s="135"/>
      <c r="I9" s="135"/>
      <c r="J9" s="59"/>
      <c r="K9" s="59"/>
      <c r="L9" s="59"/>
    </row>
    <row r="10">
      <c r="B10" s="21">
        <v>3739.03</v>
      </c>
      <c r="C10" s="137"/>
      <c r="D10" s="135"/>
      <c r="E10" s="135"/>
      <c r="F10" s="135"/>
      <c r="G10" s="135"/>
      <c r="H10" s="135"/>
      <c r="I10" s="135"/>
      <c r="J10" s="59"/>
      <c r="K10" s="59"/>
      <c r="L10" s="59"/>
    </row>
    <row r="11">
      <c r="B11" s="21">
        <f>B10*1.03</f>
        <v>3851.2009</v>
      </c>
      <c r="C11" s="137"/>
      <c r="D11" s="135"/>
      <c r="E11" s="135"/>
      <c r="F11" s="135"/>
      <c r="G11" s="135"/>
      <c r="H11" s="135"/>
      <c r="I11" s="135"/>
      <c r="J11" s="136"/>
      <c r="K11" s="136"/>
      <c r="L11" s="136"/>
    </row>
    <row r="12">
      <c r="C12" s="137"/>
      <c r="D12" s="135"/>
      <c r="E12" s="135"/>
      <c r="F12" s="135"/>
      <c r="G12" s="135"/>
      <c r="H12" s="135"/>
      <c r="I12" s="135"/>
      <c r="J12" s="136"/>
      <c r="K12" s="136"/>
      <c r="L12" s="136"/>
    </row>
    <row r="13">
      <c r="B13" s="136"/>
      <c r="C13" s="135"/>
      <c r="D13" s="135"/>
      <c r="E13" s="135"/>
      <c r="F13" s="135"/>
      <c r="G13" s="135"/>
      <c r="H13" s="135"/>
      <c r="I13" s="135"/>
      <c r="J13" s="135"/>
      <c r="K13" s="135"/>
      <c r="L13" s="136"/>
    </row>
    <row r="14">
      <c r="C14" s="59"/>
      <c r="D14" s="59"/>
      <c r="E14" s="59"/>
      <c r="F14" s="138"/>
      <c r="G14" s="59"/>
      <c r="H14" s="59"/>
      <c r="J14" s="136"/>
      <c r="K14" s="136"/>
      <c r="L14" s="136"/>
    </row>
    <row r="15">
      <c r="B15" s="139" t="s">
        <v>217</v>
      </c>
      <c r="C15" s="140"/>
      <c r="D15" s="141"/>
      <c r="E15" s="142"/>
      <c r="F15" s="143"/>
      <c r="G15" s="144"/>
      <c r="H15" s="145"/>
      <c r="J15" s="146"/>
      <c r="K15" s="146"/>
      <c r="L15" s="146"/>
    </row>
    <row r="16">
      <c r="B16" s="147" t="s">
        <v>218</v>
      </c>
      <c r="C16" s="140"/>
      <c r="D16" s="141"/>
      <c r="E16" s="142"/>
      <c r="F16" s="143"/>
      <c r="G16" s="148"/>
      <c r="H16" s="149"/>
      <c r="J16" s="59"/>
      <c r="K16" s="59"/>
      <c r="L16" s="59"/>
    </row>
    <row r="17">
      <c r="B17" s="150" t="s">
        <v>219</v>
      </c>
      <c r="C17" s="150" t="s">
        <v>220</v>
      </c>
      <c r="D17" s="150" t="s">
        <v>181</v>
      </c>
      <c r="E17" s="150" t="s">
        <v>221</v>
      </c>
      <c r="F17" s="151" t="s">
        <v>222</v>
      </c>
      <c r="G17" s="151" t="s">
        <v>223</v>
      </c>
      <c r="H17" s="152"/>
    </row>
    <row r="18">
      <c r="B18" s="153" t="s">
        <v>224</v>
      </c>
      <c r="C18" s="154"/>
      <c r="D18" s="153" t="s">
        <v>225</v>
      </c>
      <c r="E18" s="153" t="s">
        <v>226</v>
      </c>
      <c r="F18" s="155" t="s">
        <v>227</v>
      </c>
      <c r="G18" s="156" t="s">
        <v>228</v>
      </c>
      <c r="H18" s="15"/>
    </row>
    <row r="19">
      <c r="B19" s="153" t="s">
        <v>224</v>
      </c>
      <c r="C19" s="157"/>
      <c r="D19" s="153" t="s">
        <v>225</v>
      </c>
      <c r="E19" s="153" t="s">
        <v>229</v>
      </c>
      <c r="F19" s="156" t="s">
        <v>230</v>
      </c>
      <c r="G19" s="156" t="s">
        <v>228</v>
      </c>
      <c r="H19" s="16"/>
    </row>
    <row r="20">
      <c r="B20" s="153" t="s">
        <v>231</v>
      </c>
      <c r="C20" s="157"/>
      <c r="D20" s="153" t="s">
        <v>232</v>
      </c>
      <c r="E20" s="153" t="s">
        <v>233</v>
      </c>
      <c r="F20" s="156" t="s">
        <v>234</v>
      </c>
      <c r="G20" s="156" t="s">
        <v>228</v>
      </c>
      <c r="H20" s="41"/>
    </row>
    <row r="21">
      <c r="B21" s="153" t="s">
        <v>231</v>
      </c>
      <c r="C21" s="157"/>
      <c r="D21" s="153" t="s">
        <v>232</v>
      </c>
      <c r="E21" s="153" t="s">
        <v>235</v>
      </c>
      <c r="F21" s="156" t="s">
        <v>236</v>
      </c>
      <c r="G21" s="156" t="s">
        <v>228</v>
      </c>
      <c r="H21" s="41"/>
    </row>
    <row r="22">
      <c r="B22" s="153" t="s">
        <v>237</v>
      </c>
      <c r="C22" s="154"/>
      <c r="D22" s="153" t="s">
        <v>238</v>
      </c>
      <c r="E22" s="153" t="s">
        <v>239</v>
      </c>
      <c r="F22" s="156" t="s">
        <v>240</v>
      </c>
      <c r="G22" s="156" t="s">
        <v>228</v>
      </c>
      <c r="H22" s="41"/>
    </row>
    <row r="23">
      <c r="B23" s="153" t="s">
        <v>237</v>
      </c>
      <c r="C23" s="154"/>
      <c r="D23" s="153" t="s">
        <v>238</v>
      </c>
      <c r="E23" s="153" t="s">
        <v>241</v>
      </c>
      <c r="F23" s="156" t="s">
        <v>242</v>
      </c>
      <c r="G23" s="156" t="s">
        <v>228</v>
      </c>
      <c r="H23" s="41"/>
    </row>
    <row r="24">
      <c r="B24" s="153" t="s">
        <v>224</v>
      </c>
      <c r="C24" s="154"/>
      <c r="D24" s="153" t="s">
        <v>238</v>
      </c>
      <c r="E24" s="153" t="s">
        <v>243</v>
      </c>
      <c r="F24" s="156" t="s">
        <v>244</v>
      </c>
      <c r="G24" s="156" t="s">
        <v>228</v>
      </c>
      <c r="H24" s="41"/>
    </row>
    <row r="25">
      <c r="B25" s="153" t="s">
        <v>245</v>
      </c>
      <c r="C25" s="154"/>
      <c r="D25" s="154"/>
      <c r="E25" s="158" t="s">
        <v>245</v>
      </c>
      <c r="F25" s="156" t="s">
        <v>246</v>
      </c>
      <c r="G25" s="156" t="s">
        <v>228</v>
      </c>
      <c r="H25" s="41"/>
    </row>
    <row r="26">
      <c r="B26" s="157"/>
      <c r="C26" s="154"/>
      <c r="D26" s="154"/>
      <c r="E26" s="158" t="s">
        <v>247</v>
      </c>
      <c r="F26" s="159" t="s">
        <v>248</v>
      </c>
      <c r="G26" s="141"/>
      <c r="H26" s="41"/>
    </row>
    <row r="27">
      <c r="B27" s="157"/>
      <c r="C27" s="154"/>
      <c r="D27" s="154"/>
      <c r="E27" s="158" t="s">
        <v>165</v>
      </c>
      <c r="F27" s="160" t="s">
        <v>249</v>
      </c>
      <c r="G27" s="160" t="s">
        <v>228</v>
      </c>
      <c r="H27" s="41"/>
    </row>
    <row r="30">
      <c r="B30" s="95" t="s">
        <v>5</v>
      </c>
      <c r="C30" s="95" t="s">
        <v>6</v>
      </c>
      <c r="D30" s="95" t="s">
        <v>250</v>
      </c>
      <c r="F30" s="95" t="s">
        <v>5</v>
      </c>
      <c r="G30" s="95" t="s">
        <v>6</v>
      </c>
      <c r="H30" s="95" t="s">
        <v>251</v>
      </c>
      <c r="I30" s="95" t="s">
        <v>252</v>
      </c>
    </row>
    <row r="31">
      <c r="B31" s="36" t="str">
        <f t="shared" ref="B31:B38" si="1">F31</f>
        <v>Virtual Machines</v>
      </c>
      <c r="C31" s="47">
        <v>1.0</v>
      </c>
      <c r="D31" s="39">
        <f t="shared" ref="D31:D37" si="2">I31</f>
        <v>672523.502</v>
      </c>
      <c r="F31" s="36" t="str">
        <f t="shared" ref="F31:F38" si="3">B18</f>
        <v>Virtual Machines</v>
      </c>
      <c r="G31" s="47">
        <v>1.0</v>
      </c>
      <c r="H31" s="161">
        <f>I31</f>
        <v>672523.502</v>
      </c>
      <c r="I31" s="161">
        <v>672523.502</v>
      </c>
    </row>
    <row r="32">
      <c r="B32" s="36" t="str">
        <f t="shared" si="1"/>
        <v>Virtual Machines</v>
      </c>
      <c r="C32" s="47">
        <v>1.0</v>
      </c>
      <c r="D32" s="39">
        <f t="shared" si="2"/>
        <v>796955.774</v>
      </c>
      <c r="F32" s="36" t="str">
        <f t="shared" si="3"/>
        <v>Virtual Machines</v>
      </c>
      <c r="G32" s="47">
        <v>1.0</v>
      </c>
      <c r="H32" s="161" t="s">
        <v>253</v>
      </c>
      <c r="I32" s="161">
        <v>796955.774</v>
      </c>
    </row>
    <row r="33">
      <c r="B33" s="36" t="str">
        <f t="shared" si="1"/>
        <v>Storage Accounts</v>
      </c>
      <c r="C33" s="47">
        <v>1.0</v>
      </c>
      <c r="D33" s="39">
        <f t="shared" si="2"/>
        <v>47069.3664</v>
      </c>
      <c r="F33" s="36" t="str">
        <f t="shared" si="3"/>
        <v>Storage Accounts</v>
      </c>
      <c r="G33" s="47">
        <v>1.0</v>
      </c>
      <c r="H33" s="161" t="s">
        <v>254</v>
      </c>
      <c r="I33" s="161">
        <v>47069.3664</v>
      </c>
    </row>
    <row r="34">
      <c r="B34" s="36" t="str">
        <f t="shared" si="1"/>
        <v>Storage Accounts</v>
      </c>
      <c r="C34" s="47">
        <v>1.0</v>
      </c>
      <c r="D34" s="39">
        <f t="shared" si="2"/>
        <v>23777048.8</v>
      </c>
      <c r="F34" s="36" t="str">
        <f t="shared" si="3"/>
        <v>Storage Accounts</v>
      </c>
      <c r="G34" s="47">
        <v>1.0</v>
      </c>
      <c r="H34" s="161" t="s">
        <v>255</v>
      </c>
      <c r="I34" s="161">
        <v>2.37770488E7</v>
      </c>
    </row>
    <row r="35">
      <c r="B35" s="36" t="str">
        <f t="shared" si="1"/>
        <v>Azure Firewall</v>
      </c>
      <c r="C35" s="47">
        <v>1.0</v>
      </c>
      <c r="D35" s="39">
        <f t="shared" si="2"/>
        <v>1581399</v>
      </c>
      <c r="F35" s="36" t="str">
        <f t="shared" si="3"/>
        <v>Azure Firewall</v>
      </c>
      <c r="G35" s="47">
        <v>1.0</v>
      </c>
      <c r="H35" s="161">
        <v>3514220.0</v>
      </c>
      <c r="I35" s="161">
        <v>1581399.0</v>
      </c>
    </row>
    <row r="36">
      <c r="B36" s="36" t="str">
        <f t="shared" si="1"/>
        <v>Azure Firewall</v>
      </c>
      <c r="C36" s="47">
        <v>1.0</v>
      </c>
      <c r="D36" s="39">
        <f t="shared" si="2"/>
        <v>1586390.16</v>
      </c>
      <c r="F36" s="36" t="str">
        <f t="shared" si="3"/>
        <v>Azure Firewall</v>
      </c>
      <c r="G36" s="47">
        <v>1.0</v>
      </c>
      <c r="H36" s="161" t="s">
        <v>256</v>
      </c>
      <c r="I36" s="161">
        <v>1586390.16</v>
      </c>
    </row>
    <row r="37">
      <c r="B37" s="36" t="str">
        <f t="shared" si="1"/>
        <v>Virtual Machines</v>
      </c>
      <c r="C37" s="47">
        <v>1.0</v>
      </c>
      <c r="D37" s="39">
        <f t="shared" si="2"/>
        <v>264496.565</v>
      </c>
      <c r="F37" s="36" t="str">
        <f t="shared" si="3"/>
        <v>Virtual Machines</v>
      </c>
      <c r="G37" s="47">
        <v>1.0</v>
      </c>
      <c r="H37" s="161" t="s">
        <v>257</v>
      </c>
      <c r="I37" s="161">
        <v>264496.565</v>
      </c>
    </row>
    <row r="38">
      <c r="B38" s="36" t="str">
        <f t="shared" si="1"/>
        <v>Support</v>
      </c>
      <c r="C38" s="47">
        <v>1.0</v>
      </c>
      <c r="D38" s="36">
        <f>0</f>
        <v>0</v>
      </c>
      <c r="F38" s="36" t="str">
        <f t="shared" si="3"/>
        <v>Support</v>
      </c>
      <c r="G38" s="47">
        <v>1.0</v>
      </c>
      <c r="H38" s="161" t="s">
        <v>258</v>
      </c>
      <c r="I38" s="161">
        <v>173304.0</v>
      </c>
    </row>
    <row r="40">
      <c r="K40" s="1"/>
    </row>
    <row r="41">
      <c r="I41" s="162">
        <f>SUM(D31:D38)</f>
        <v>28725883.17</v>
      </c>
      <c r="K41" s="1"/>
    </row>
    <row r="44">
      <c r="B44" s="163"/>
      <c r="C44" s="163"/>
      <c r="D44" s="163"/>
      <c r="F44" s="164"/>
      <c r="H44" s="165" t="s">
        <v>259</v>
      </c>
      <c r="I44" s="162">
        <f>I41*12</f>
        <v>344710598</v>
      </c>
    </row>
  </sheetData>
  <mergeCells count="5">
    <mergeCell ref="B3:E3"/>
    <mergeCell ref="G3:J3"/>
    <mergeCell ref="B15:D15"/>
    <mergeCell ref="B16:D16"/>
    <mergeCell ref="F26:G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4.43"/>
    <col customWidth="1" min="3" max="3" width="10.43"/>
    <col customWidth="1" min="5" max="5" width="57.14"/>
    <col customWidth="1" min="6" max="6" width="22.71"/>
    <col customWidth="1" min="8" max="8" width="26.0"/>
    <col customWidth="1" min="9" max="9" width="20.57"/>
    <col customWidth="1" min="10" max="10" width="36.43"/>
    <col customWidth="1" min="11" max="11" width="18.86"/>
    <col customWidth="1" min="13" max="13" width="22.43"/>
  </cols>
  <sheetData>
    <row r="1" ht="15.75" customHeight="1">
      <c r="A1" s="1" t="s">
        <v>72</v>
      </c>
      <c r="B1" s="21">
        <v>3739.03</v>
      </c>
      <c r="C1" s="22" t="s">
        <v>73</v>
      </c>
    </row>
    <row r="2" ht="15.75" customHeight="1">
      <c r="A2" s="1" t="s">
        <v>74</v>
      </c>
      <c r="B2" s="21">
        <f>B1*1.03</f>
        <v>3851.2009</v>
      </c>
    </row>
    <row r="3" ht="15.75" customHeight="1"/>
    <row r="4" ht="15.75" customHeight="1">
      <c r="H4" s="21"/>
    </row>
    <row r="5" ht="15.75" customHeight="1">
      <c r="H5" s="21"/>
    </row>
    <row r="6" ht="15.75" customHeight="1">
      <c r="H6" s="21"/>
    </row>
    <row r="7" ht="15.75" customHeight="1">
      <c r="H7" s="21"/>
    </row>
    <row r="8" ht="15.75" customHeight="1">
      <c r="E8" s="2"/>
      <c r="F8" s="3"/>
      <c r="G8" s="3"/>
      <c r="H8" s="3"/>
      <c r="I8" s="3"/>
      <c r="J8" s="3"/>
    </row>
    <row r="9" ht="15.75" customHeight="1">
      <c r="E9" s="4"/>
    </row>
    <row r="10" ht="15.75" customHeight="1">
      <c r="C10" s="1"/>
      <c r="D10" s="21"/>
      <c r="E10" s="4"/>
    </row>
    <row r="11" ht="15.75" customHeight="1">
      <c r="C11" s="1"/>
      <c r="D11" s="21"/>
      <c r="E11" s="4"/>
    </row>
    <row r="12" ht="15.75" customHeight="1">
      <c r="C12" s="1"/>
      <c r="D12" s="21"/>
      <c r="E12" s="4"/>
    </row>
    <row r="13" ht="15.75" customHeight="1">
      <c r="C13" s="1"/>
      <c r="D13" s="21"/>
      <c r="E13" s="4"/>
    </row>
    <row r="14" ht="15.75" customHeight="1">
      <c r="C14" s="1"/>
      <c r="D14" s="21"/>
      <c r="E14" s="4"/>
    </row>
    <row r="15" ht="15.75" customHeight="1">
      <c r="C15" s="1"/>
      <c r="D15" s="21"/>
      <c r="E15" s="4"/>
    </row>
    <row r="16" ht="15.75" customHeight="1">
      <c r="C16" s="1"/>
      <c r="D16" s="21"/>
      <c r="E16" s="4"/>
    </row>
    <row r="17" ht="15.75" customHeight="1">
      <c r="C17" s="1"/>
      <c r="D17" s="21"/>
      <c r="E17" s="4"/>
    </row>
    <row r="18" ht="15.75" customHeight="1">
      <c r="C18" s="1"/>
      <c r="D18" s="21"/>
      <c r="E18" s="21"/>
      <c r="F18" s="21"/>
      <c r="G18" s="21"/>
      <c r="H18" s="21"/>
    </row>
    <row r="19" ht="15.75" customHeight="1">
      <c r="E19" s="23" t="s">
        <v>75</v>
      </c>
      <c r="F19" s="23" t="s">
        <v>76</v>
      </c>
      <c r="G19" s="23" t="s">
        <v>77</v>
      </c>
      <c r="H19" s="23" t="s">
        <v>78</v>
      </c>
      <c r="I19" s="23" t="s">
        <v>79</v>
      </c>
      <c r="J19" s="23" t="s">
        <v>80</v>
      </c>
      <c r="K19" s="1"/>
      <c r="L19" s="21"/>
      <c r="M19" s="21"/>
    </row>
    <row r="20" ht="15.75" customHeight="1">
      <c r="E20" s="15" t="s">
        <v>81</v>
      </c>
      <c r="F20" s="7">
        <f>Lista!D41</f>
        <v>15</v>
      </c>
      <c r="G20" s="24">
        <v>1563.6625</v>
      </c>
      <c r="H20" s="24">
        <v>5978093.0</v>
      </c>
      <c r="I20" s="25">
        <f t="shared" ref="I20:I25" si="1">H20*1.045</f>
        <v>6247107.185</v>
      </c>
      <c r="J20" s="25">
        <f t="shared" ref="J20:J25" si="2">I20*F20</f>
        <v>93706607.78</v>
      </c>
      <c r="K20" s="1"/>
      <c r="L20" s="21"/>
    </row>
    <row r="21" ht="15.75" customHeight="1">
      <c r="E21" s="15" t="s">
        <v>82</v>
      </c>
      <c r="F21" s="7">
        <f>Lista!D42</f>
        <v>15</v>
      </c>
      <c r="G21" s="24">
        <v>4468.49</v>
      </c>
      <c r="H21" s="24">
        <v>1.7079668E7</v>
      </c>
      <c r="I21" s="25">
        <f t="shared" si="1"/>
        <v>17848253.06</v>
      </c>
      <c r="J21" s="25">
        <f t="shared" si="2"/>
        <v>267723795.9</v>
      </c>
      <c r="K21" s="1"/>
    </row>
    <row r="22" ht="15.75" customHeight="1">
      <c r="E22" s="26" t="s">
        <v>83</v>
      </c>
      <c r="F22" s="7">
        <v>2.0</v>
      </c>
      <c r="G22" s="25">
        <v>2481.0</v>
      </c>
      <c r="H22" s="25">
        <f>G22*B2</f>
        <v>9554829.433</v>
      </c>
      <c r="I22" s="25">
        <f t="shared" si="1"/>
        <v>9984796.757</v>
      </c>
      <c r="J22" s="25">
        <f t="shared" si="2"/>
        <v>19969593.51</v>
      </c>
      <c r="K22" s="1"/>
    </row>
    <row r="23" ht="15.75" customHeight="1">
      <c r="E23" s="27" t="s">
        <v>84</v>
      </c>
      <c r="F23" s="7">
        <v>1.0</v>
      </c>
      <c r="G23" s="25">
        <v>1346.0</v>
      </c>
      <c r="H23" s="25">
        <f>G23*B2</f>
        <v>5183716.411</v>
      </c>
      <c r="I23" s="25">
        <f t="shared" si="1"/>
        <v>5416983.65</v>
      </c>
      <c r="J23" s="25">
        <f t="shared" si="2"/>
        <v>5416983.65</v>
      </c>
    </row>
    <row r="24" ht="15.75" customHeight="1">
      <c r="E24" s="27" t="s">
        <v>85</v>
      </c>
      <c r="F24" s="7">
        <f>Lista!D46</f>
        <v>1</v>
      </c>
      <c r="G24" s="25">
        <v>800.0</v>
      </c>
      <c r="H24" s="25">
        <f>G24*B2</f>
        <v>3080960.72</v>
      </c>
      <c r="I24" s="25">
        <f t="shared" si="1"/>
        <v>3219603.952</v>
      </c>
      <c r="J24" s="25">
        <f t="shared" si="2"/>
        <v>3219603.952</v>
      </c>
    </row>
    <row r="25" ht="15.75" customHeight="1">
      <c r="E25" s="27" t="s">
        <v>86</v>
      </c>
      <c r="F25" s="7">
        <f>Lista!D47</f>
        <v>4</v>
      </c>
      <c r="G25" s="25">
        <v>619000.0</v>
      </c>
      <c r="H25" s="25">
        <v>839818.0</v>
      </c>
      <c r="I25" s="25">
        <f t="shared" si="1"/>
        <v>877609.81</v>
      </c>
      <c r="J25" s="25">
        <f t="shared" si="2"/>
        <v>3510439.24</v>
      </c>
    </row>
    <row r="26" ht="15.75" customHeight="1">
      <c r="G26" s="21"/>
    </row>
    <row r="27" ht="15.75" customHeight="1">
      <c r="E27" s="23" t="s">
        <v>75</v>
      </c>
      <c r="F27" s="23" t="s">
        <v>76</v>
      </c>
      <c r="G27" s="23" t="s">
        <v>87</v>
      </c>
      <c r="H27" s="23" t="s">
        <v>88</v>
      </c>
    </row>
    <row r="28" ht="15.75" customHeight="1">
      <c r="E28" s="7" t="str">
        <f t="shared" ref="E28:F28" si="3">E20</f>
        <v>PowerEdge R340 Hot Plug | 1HD de 1TB | 8GB |</v>
      </c>
      <c r="F28" s="7">
        <f t="shared" si="3"/>
        <v>15</v>
      </c>
      <c r="G28" s="25">
        <f t="shared" ref="G28:H28" si="4">I20</f>
        <v>6247107.185</v>
      </c>
      <c r="H28" s="25">
        <f t="shared" si="4"/>
        <v>93706607.78</v>
      </c>
      <c r="J28" s="28">
        <f t="shared" ref="J28:J33" si="7">G28*60%</f>
        <v>3748264.311</v>
      </c>
      <c r="K28" s="28">
        <f t="shared" ref="K28:K33" si="8">J28*F28</f>
        <v>56223964.67</v>
      </c>
    </row>
    <row r="29" ht="15.75" customHeight="1">
      <c r="E29" s="7" t="str">
        <f t="shared" ref="E29:F29" si="5">E21</f>
        <v>PowerEdge R740 | 2HD de 1TB | 2x 16GB |</v>
      </c>
      <c r="F29" s="7">
        <f t="shared" si="5"/>
        <v>15</v>
      </c>
      <c r="G29" s="25">
        <f t="shared" ref="G29:H29" si="6">I21</f>
        <v>17848253.06</v>
      </c>
      <c r="H29" s="25">
        <f t="shared" si="6"/>
        <v>267723795.9</v>
      </c>
      <c r="J29" s="28">
        <f t="shared" si="7"/>
        <v>10708951.84</v>
      </c>
      <c r="K29" s="28">
        <f t="shared" si="8"/>
        <v>160634277.5</v>
      </c>
    </row>
    <row r="30" ht="15.75" customHeight="1">
      <c r="E30" s="27" t="str">
        <f t="shared" ref="E30:F30" si="9">E22</f>
        <v>Cisco Meraki MX84 Security Appliance Bundle, 500 Mbps FW, 10 GbE y 2 puertos SFP GbE con licencia empresarial de 1 año</v>
      </c>
      <c r="F30" s="7">
        <f t="shared" si="9"/>
        <v>2</v>
      </c>
      <c r="G30" s="25">
        <f t="shared" ref="G30:H30" si="10">I22</f>
        <v>9984796.757</v>
      </c>
      <c r="H30" s="25">
        <f t="shared" si="10"/>
        <v>19969593.51</v>
      </c>
      <c r="J30" s="28">
        <f t="shared" si="7"/>
        <v>5990878.054</v>
      </c>
      <c r="K30" s="28">
        <f t="shared" si="8"/>
        <v>11981756.11</v>
      </c>
    </row>
    <row r="31" ht="15.75" customHeight="1">
      <c r="E31" s="27" t="str">
        <f t="shared" ref="E31:F31" si="11">E23</f>
        <v>Meraki Go by Cisco | 48 Port Network Switch | Cloud Managed | [GS110-48-HW-US]</v>
      </c>
      <c r="F31" s="7">
        <f t="shared" si="11"/>
        <v>1</v>
      </c>
      <c r="G31" s="25">
        <f t="shared" ref="G31:H31" si="12">I23</f>
        <v>5416983.65</v>
      </c>
      <c r="H31" s="25">
        <f t="shared" si="12"/>
        <v>5416983.65</v>
      </c>
      <c r="J31" s="28">
        <f t="shared" si="7"/>
        <v>3250190.19</v>
      </c>
      <c r="K31" s="28">
        <f t="shared" si="8"/>
        <v>3250190.19</v>
      </c>
    </row>
    <row r="32" ht="15.75" customHeight="1">
      <c r="E32" s="27" t="str">
        <f t="shared" ref="E32:F32" si="13">E24</f>
        <v>UPS inteligente APC 1500VA con SmartConnect, SMC1500-2UC soporte en rack UPS batería de respaldo, sinewave, AVR, 120V, línea de alimentación ininterrumpida interactiva</v>
      </c>
      <c r="F32" s="7">
        <f t="shared" si="13"/>
        <v>1</v>
      </c>
      <c r="G32" s="25">
        <f t="shared" ref="G32:H32" si="14">I24</f>
        <v>3219603.952</v>
      </c>
      <c r="H32" s="25">
        <f t="shared" si="14"/>
        <v>3219603.952</v>
      </c>
      <c r="J32" s="28">
        <f t="shared" si="7"/>
        <v>1931762.371</v>
      </c>
      <c r="K32" s="28">
        <f t="shared" si="8"/>
        <v>1931762.371</v>
      </c>
    </row>
    <row r="33" ht="15.75" customHeight="1">
      <c r="E33" s="27" t="str">
        <f t="shared" ref="E33:F33" si="15">E25</f>
        <v>Monitor Dell 24 Pulgadas: E2421hn, Fdh 1920 X 1080, Vga, Dp</v>
      </c>
      <c r="F33" s="7">
        <f t="shared" si="15"/>
        <v>4</v>
      </c>
      <c r="G33" s="25">
        <f t="shared" ref="G33:H33" si="16">I25</f>
        <v>877609.81</v>
      </c>
      <c r="H33" s="25">
        <f t="shared" si="16"/>
        <v>3510439.24</v>
      </c>
      <c r="J33" s="28">
        <f t="shared" si="7"/>
        <v>526565.886</v>
      </c>
      <c r="K33" s="28">
        <f t="shared" si="8"/>
        <v>2106263.544</v>
      </c>
    </row>
    <row r="34" ht="15.75" customHeight="1">
      <c r="E34" s="5"/>
      <c r="F34" s="5"/>
      <c r="G34" s="29"/>
      <c r="H34" s="30">
        <f>SUM(H28:H33)</f>
        <v>393547024</v>
      </c>
      <c r="J34" s="28">
        <f t="shared" ref="J34:K34" si="17">J33+J32+J31+J30+J29+J28</f>
        <v>26156612.65</v>
      </c>
      <c r="K34" s="31">
        <f t="shared" si="17"/>
        <v>236128214.4</v>
      </c>
    </row>
    <row r="35" ht="15.75" customHeight="1">
      <c r="E35" s="5"/>
      <c r="F35" s="5"/>
      <c r="G35" s="29"/>
      <c r="H35" s="29"/>
    </row>
    <row r="36" ht="15.75" customHeight="1">
      <c r="E36" s="5"/>
      <c r="F36" s="5"/>
      <c r="G36" s="29"/>
      <c r="H36" s="29"/>
    </row>
    <row r="37" ht="15.75" customHeight="1">
      <c r="E37" s="5"/>
      <c r="F37" s="5"/>
      <c r="G37" s="29"/>
    </row>
    <row r="38" ht="15.75" customHeight="1">
      <c r="H38" s="32">
        <f>H34*60%</f>
        <v>236128214.4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8:J17"/>
  </mergeCells>
  <hyperlinks>
    <hyperlink r:id="rId1" ref="C1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9.0"/>
    <col customWidth="1" min="3" max="3" width="17.29"/>
    <col customWidth="1" min="4" max="4" width="25.0"/>
    <col customWidth="1" min="5" max="5" width="24.29"/>
    <col customWidth="1" min="6" max="6" width="20.86"/>
  </cols>
  <sheetData>
    <row r="7">
      <c r="B7" s="33" t="s">
        <v>89</v>
      </c>
      <c r="C7" s="33" t="s">
        <v>90</v>
      </c>
      <c r="D7" s="33" t="s">
        <v>91</v>
      </c>
      <c r="E7" s="33" t="s">
        <v>92</v>
      </c>
      <c r="F7" s="33" t="s">
        <v>93</v>
      </c>
      <c r="G7" s="34"/>
    </row>
    <row r="8">
      <c r="B8" s="35"/>
      <c r="C8" s="35"/>
      <c r="D8" s="35"/>
      <c r="E8" s="35"/>
      <c r="F8" s="35"/>
      <c r="G8" s="36"/>
    </row>
    <row r="9">
      <c r="B9" s="35" t="s">
        <v>94</v>
      </c>
      <c r="C9" s="37">
        <f>D9/12</f>
        <v>34304370.2</v>
      </c>
      <c r="D9" s="37">
        <f>AWS!H23+azure!I44</f>
        <v>411652442.4</v>
      </c>
      <c r="E9" s="38">
        <f>E13/1.5</f>
        <v>24815877.5</v>
      </c>
      <c r="F9" s="39">
        <f>E9+D9</f>
        <v>436468319.9</v>
      </c>
      <c r="G9" s="36"/>
    </row>
    <row r="10">
      <c r="B10" s="35"/>
      <c r="C10" s="35"/>
      <c r="D10" s="35"/>
      <c r="E10" s="35"/>
      <c r="F10" s="35"/>
      <c r="G10" s="36"/>
    </row>
    <row r="11">
      <c r="B11" s="35" t="s">
        <v>95</v>
      </c>
      <c r="C11" s="37">
        <f>azure!I41</f>
        <v>28725883.17</v>
      </c>
      <c r="D11" s="36"/>
      <c r="E11" s="38">
        <f>E13/2</f>
        <v>18611908.13</v>
      </c>
      <c r="F11" s="37">
        <f>E11+D13</f>
        <v>254740122.5</v>
      </c>
      <c r="G11" s="36"/>
    </row>
    <row r="12">
      <c r="B12" s="35"/>
      <c r="C12" s="35"/>
      <c r="D12" s="35"/>
      <c r="E12" s="35"/>
      <c r="F12" s="35"/>
      <c r="G12" s="36"/>
    </row>
    <row r="13">
      <c r="B13" s="35" t="s">
        <v>96</v>
      </c>
      <c r="C13" s="37">
        <f>F13/12</f>
        <v>22779335.89</v>
      </c>
      <c r="D13" s="37">
        <f>Equipos!K34</f>
        <v>236128214.4</v>
      </c>
      <c r="E13" s="40">
        <f>Servicios!K39</f>
        <v>37223816.26</v>
      </c>
      <c r="F13" s="40">
        <f>E13+D13</f>
        <v>273352030.7</v>
      </c>
      <c r="G13" s="36"/>
    </row>
    <row r="14">
      <c r="B14" s="35"/>
      <c r="C14" s="35"/>
      <c r="D14" s="35"/>
      <c r="E14" s="35"/>
      <c r="F14" s="35"/>
      <c r="G14" s="41"/>
    </row>
    <row r="15">
      <c r="B15" s="35"/>
      <c r="C15" s="35"/>
      <c r="D15" s="35"/>
      <c r="E15" s="35"/>
      <c r="F15" s="35"/>
      <c r="G15" s="41"/>
    </row>
    <row r="16">
      <c r="B16" s="35" t="s">
        <v>97</v>
      </c>
      <c r="C16" s="37">
        <f>F16/12</f>
        <v>57083706.09</v>
      </c>
      <c r="D16" s="35"/>
      <c r="E16" s="35"/>
      <c r="F16" s="40">
        <f>F13+D9</f>
        <v>685004473.1</v>
      </c>
      <c r="G16" s="41"/>
    </row>
    <row r="17">
      <c r="B17" s="35"/>
      <c r="C17" s="35"/>
      <c r="D17" s="35"/>
      <c r="E17" s="35"/>
      <c r="F17" s="35"/>
      <c r="G17" s="41"/>
    </row>
    <row r="18">
      <c r="B18" s="35"/>
      <c r="C18" s="35"/>
      <c r="D18" s="35"/>
      <c r="E18" s="35"/>
      <c r="F18" s="35"/>
      <c r="G18" s="41"/>
    </row>
    <row r="19">
      <c r="B19" s="35"/>
      <c r="C19" s="35"/>
      <c r="D19" s="35"/>
      <c r="E19" s="35"/>
      <c r="F19" s="35"/>
      <c r="G19" s="41"/>
    </row>
    <row r="20">
      <c r="B20" s="35"/>
      <c r="C20" s="42"/>
      <c r="D20" s="35"/>
      <c r="E20" s="35"/>
      <c r="F20" s="35"/>
      <c r="G20" s="41"/>
    </row>
    <row r="21">
      <c r="B21" s="35"/>
      <c r="C21" s="43" t="s">
        <v>98</v>
      </c>
      <c r="D21" s="35"/>
      <c r="E21" s="35"/>
      <c r="F21" s="43" t="s">
        <v>99</v>
      </c>
      <c r="G21" s="41"/>
    </row>
    <row r="22">
      <c r="B22" s="44" t="s">
        <v>100</v>
      </c>
      <c r="C22" s="45">
        <v>1.75E9</v>
      </c>
      <c r="D22" s="35" t="s">
        <v>101</v>
      </c>
      <c r="E22" s="35"/>
      <c r="F22" s="46">
        <f>C22*azure!B11</f>
        <v>6739601575000</v>
      </c>
      <c r="G22" s="47" t="s">
        <v>101</v>
      </c>
    </row>
    <row r="23">
      <c r="B23" s="35" t="s">
        <v>102</v>
      </c>
      <c r="C23" s="37">
        <f>C22/12</f>
        <v>145833333.3</v>
      </c>
      <c r="D23" s="35" t="s">
        <v>102</v>
      </c>
      <c r="E23" s="35"/>
      <c r="F23" s="46">
        <f>F22/12</f>
        <v>561633464583</v>
      </c>
      <c r="G23" s="47" t="s">
        <v>102</v>
      </c>
    </row>
    <row r="24">
      <c r="B24" s="35" t="s">
        <v>103</v>
      </c>
      <c r="C24" s="37">
        <f>C23/30</f>
        <v>4861111.111</v>
      </c>
      <c r="D24" s="35"/>
      <c r="E24" s="35"/>
      <c r="F24" s="46">
        <f>F23/30</f>
        <v>18721115486</v>
      </c>
      <c r="G24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6.43"/>
    <col customWidth="1" min="3" max="3" width="8.14"/>
    <col customWidth="1" min="4" max="4" width="33.43"/>
    <col customWidth="1" min="5" max="5" width="69.43"/>
    <col customWidth="1" min="8" max="8" width="23.57"/>
    <col customWidth="1" min="9" max="9" width="16.43"/>
    <col customWidth="1" min="10" max="10" width="21.0"/>
    <col customWidth="1" min="13" max="13" width="20.86"/>
  </cols>
  <sheetData>
    <row r="1" ht="15.75" customHeight="1">
      <c r="A1" s="1" t="s">
        <v>72</v>
      </c>
      <c r="B1" s="21">
        <v>3739.03</v>
      </c>
      <c r="C1" s="48" t="s">
        <v>73</v>
      </c>
    </row>
    <row r="2" ht="15.75" customHeight="1">
      <c r="A2" s="1" t="s">
        <v>74</v>
      </c>
      <c r="B2" s="21">
        <f>B1*1.03</f>
        <v>3851.2009</v>
      </c>
    </row>
    <row r="3" ht="15.75" customHeight="1"/>
    <row r="4" ht="15.75" customHeight="1">
      <c r="D4" s="2"/>
      <c r="E4" s="3"/>
      <c r="F4" s="3"/>
      <c r="G4" s="3"/>
      <c r="H4" s="3"/>
      <c r="I4" s="3"/>
      <c r="J4" s="3"/>
    </row>
    <row r="5" ht="15.75" customHeight="1">
      <c r="D5" s="4"/>
    </row>
    <row r="6" ht="15.75" customHeight="1">
      <c r="D6" s="4"/>
    </row>
    <row r="7" ht="15.75" customHeight="1">
      <c r="D7" s="4"/>
    </row>
    <row r="8" ht="15.75" customHeight="1">
      <c r="D8" s="4"/>
    </row>
    <row r="9" ht="15.75" customHeight="1">
      <c r="D9" s="4"/>
    </row>
    <row r="10" ht="15.75" customHeight="1">
      <c r="D10" s="4"/>
    </row>
    <row r="11" ht="15.75" customHeight="1">
      <c r="D11" s="4"/>
    </row>
    <row r="12" ht="15.75" customHeight="1">
      <c r="D12" s="4"/>
    </row>
    <row r="13" ht="15.75" customHeight="1">
      <c r="D13" s="4"/>
    </row>
    <row r="14" ht="15.75" customHeight="1">
      <c r="C14" s="1"/>
      <c r="D14" s="21"/>
      <c r="E14" s="21"/>
      <c r="F14" s="21"/>
      <c r="G14" s="21"/>
      <c r="H14" s="21"/>
    </row>
    <row r="15" ht="15.75" customHeight="1">
      <c r="D15" s="49"/>
      <c r="E15" s="49" t="s">
        <v>75</v>
      </c>
      <c r="F15" s="49" t="s">
        <v>76</v>
      </c>
      <c r="G15" s="49" t="s">
        <v>77</v>
      </c>
      <c r="H15" s="49" t="s">
        <v>78</v>
      </c>
      <c r="I15" s="49" t="s">
        <v>79</v>
      </c>
      <c r="J15" s="49" t="s">
        <v>80</v>
      </c>
    </row>
    <row r="16" ht="15.75" customHeight="1">
      <c r="D16" s="14" t="s">
        <v>39</v>
      </c>
      <c r="E16" s="7" t="s">
        <v>104</v>
      </c>
      <c r="F16" s="16">
        <v>15.0</v>
      </c>
      <c r="G16" s="50">
        <v>972.0</v>
      </c>
      <c r="H16" s="25">
        <f>G16*B2</f>
        <v>3743367.275</v>
      </c>
      <c r="I16" s="25">
        <f t="shared" ref="I16:I25" si="1">H16*1.045</f>
        <v>3911818.802</v>
      </c>
      <c r="J16" s="25">
        <f t="shared" ref="J16:J25" si="2">I16*F16</f>
        <v>58677282.03</v>
      </c>
    </row>
    <row r="17" ht="15.75" customHeight="1">
      <c r="D17" s="14" t="s">
        <v>44</v>
      </c>
      <c r="E17" s="7" t="s">
        <v>105</v>
      </c>
      <c r="F17" s="16">
        <v>8.0</v>
      </c>
      <c r="G17" s="25">
        <v>670.0</v>
      </c>
      <c r="H17" s="25">
        <f>G17*B2</f>
        <v>2580304.603</v>
      </c>
      <c r="I17" s="25">
        <f t="shared" si="1"/>
        <v>2696418.31</v>
      </c>
      <c r="J17" s="25">
        <f t="shared" si="2"/>
        <v>21571346.48</v>
      </c>
    </row>
    <row r="18" ht="15.75" customHeight="1">
      <c r="D18" s="14" t="s">
        <v>49</v>
      </c>
      <c r="E18" s="7" t="s">
        <v>106</v>
      </c>
      <c r="F18" s="7">
        <f>Lista!L35</f>
        <v>7</v>
      </c>
      <c r="G18" s="24">
        <v>349.0</v>
      </c>
      <c r="H18" s="25">
        <f>G18*B2</f>
        <v>1344069.114</v>
      </c>
      <c r="I18" s="25">
        <f t="shared" si="1"/>
        <v>1404552.224</v>
      </c>
      <c r="J18" s="25">
        <f t="shared" si="2"/>
        <v>9831865.57</v>
      </c>
    </row>
    <row r="19" ht="15.75" customHeight="1">
      <c r="D19" s="17" t="s">
        <v>107</v>
      </c>
      <c r="E19" s="16" t="s">
        <v>54</v>
      </c>
      <c r="F19" s="16">
        <v>1.0</v>
      </c>
      <c r="G19" s="24">
        <v>145.9</v>
      </c>
      <c r="H19" s="25">
        <f>G19*B2</f>
        <v>561890.2113</v>
      </c>
      <c r="I19" s="25">
        <f t="shared" si="1"/>
        <v>587175.2708</v>
      </c>
      <c r="J19" s="25">
        <f t="shared" si="2"/>
        <v>587175.2708</v>
      </c>
      <c r="K19" s="1"/>
      <c r="L19" s="21"/>
      <c r="M19" s="21"/>
    </row>
    <row r="20" ht="15.75" customHeight="1">
      <c r="D20" s="17" t="s">
        <v>55</v>
      </c>
      <c r="E20" s="15" t="s">
        <v>108</v>
      </c>
      <c r="F20" s="16">
        <v>17.0</v>
      </c>
      <c r="G20" s="51">
        <v>39.99</v>
      </c>
      <c r="H20" s="25">
        <f>G20*B2</f>
        <v>154009.524</v>
      </c>
      <c r="I20" s="25">
        <f t="shared" si="1"/>
        <v>160939.9526</v>
      </c>
      <c r="J20" s="25">
        <f t="shared" si="2"/>
        <v>2735979.194</v>
      </c>
      <c r="K20" s="1"/>
      <c r="L20" s="21"/>
    </row>
    <row r="21" ht="15.75" customHeight="1">
      <c r="D21" s="14" t="s">
        <v>57</v>
      </c>
      <c r="E21" s="7" t="s">
        <v>109</v>
      </c>
      <c r="F21" s="7">
        <f>Lista!L38</f>
        <v>30</v>
      </c>
      <c r="G21" s="25">
        <v>199.0</v>
      </c>
      <c r="H21" s="25">
        <f>G21*B2</f>
        <v>766388.9791</v>
      </c>
      <c r="I21" s="25">
        <f t="shared" si="1"/>
        <v>800876.4832</v>
      </c>
      <c r="J21" s="25">
        <f t="shared" si="2"/>
        <v>24026294.49</v>
      </c>
    </row>
    <row r="22" ht="15.75" customHeight="1">
      <c r="D22" s="14" t="s">
        <v>110</v>
      </c>
      <c r="E22" s="7" t="s">
        <v>111</v>
      </c>
      <c r="F22" s="7">
        <f>Lista!L39</f>
        <v>30</v>
      </c>
      <c r="G22" s="25">
        <v>239.0</v>
      </c>
      <c r="H22" s="25">
        <f>G22*B2</f>
        <v>920437.0151</v>
      </c>
      <c r="I22" s="25">
        <f t="shared" si="1"/>
        <v>961856.6808</v>
      </c>
      <c r="J22" s="25">
        <f t="shared" si="2"/>
        <v>28855700.42</v>
      </c>
    </row>
    <row r="23" ht="15.75" customHeight="1">
      <c r="D23" s="14" t="s">
        <v>112</v>
      </c>
      <c r="E23" s="7" t="s">
        <v>113</v>
      </c>
      <c r="F23" s="16">
        <v>2.0</v>
      </c>
      <c r="G23" s="25">
        <v>700.0</v>
      </c>
      <c r="H23" s="25">
        <f>G23*B2</f>
        <v>2695840.63</v>
      </c>
      <c r="I23" s="25">
        <f t="shared" si="1"/>
        <v>2817153.458</v>
      </c>
      <c r="J23" s="25">
        <f t="shared" si="2"/>
        <v>5634306.917</v>
      </c>
    </row>
    <row r="24" ht="15.75" customHeight="1">
      <c r="D24" s="14" t="s">
        <v>114</v>
      </c>
      <c r="E24" s="7" t="s">
        <v>83</v>
      </c>
      <c r="F24" s="7">
        <v>1.0</v>
      </c>
      <c r="G24" s="25">
        <v>3236.0</v>
      </c>
      <c r="H24" s="25">
        <f>G24*B2</f>
        <v>12462486.11</v>
      </c>
      <c r="I24" s="25">
        <f t="shared" si="1"/>
        <v>13023297.99</v>
      </c>
      <c r="J24" s="25">
        <f t="shared" si="2"/>
        <v>13023297.99</v>
      </c>
    </row>
    <row r="25" ht="15.75" customHeight="1">
      <c r="D25" s="14" t="s">
        <v>115</v>
      </c>
      <c r="E25" s="7" t="s">
        <v>116</v>
      </c>
      <c r="F25" s="7">
        <v>1.0</v>
      </c>
      <c r="G25" s="25">
        <v>755.0</v>
      </c>
      <c r="H25" s="25">
        <f>G25*B2</f>
        <v>2907656.68</v>
      </c>
      <c r="I25" s="25">
        <f t="shared" si="1"/>
        <v>3038501.23</v>
      </c>
      <c r="J25" s="52">
        <f t="shared" si="2"/>
        <v>3038501.23</v>
      </c>
    </row>
    <row r="26" ht="15.75" customHeight="1">
      <c r="D26" s="18" t="s">
        <v>60</v>
      </c>
      <c r="E26" s="16" t="s">
        <v>117</v>
      </c>
      <c r="F26" s="16">
        <v>30.0</v>
      </c>
      <c r="G26" s="24">
        <v>0.0</v>
      </c>
      <c r="H26" s="24">
        <v>0.0</v>
      </c>
      <c r="I26" s="24">
        <v>0.0</v>
      </c>
      <c r="J26" s="53">
        <v>0.0</v>
      </c>
    </row>
    <row r="27" ht="15.75" customHeight="1">
      <c r="D27" s="54" t="s">
        <v>118</v>
      </c>
      <c r="E27" s="55" t="s">
        <v>119</v>
      </c>
      <c r="F27" s="55">
        <v>1.0</v>
      </c>
      <c r="G27" s="56">
        <v>2000.0</v>
      </c>
      <c r="H27" s="57">
        <f>G27*B2</f>
        <v>7702401.8</v>
      </c>
      <c r="I27" s="57">
        <f>H27*1.045</f>
        <v>8049009.881</v>
      </c>
      <c r="J27" s="58">
        <f>F27*I27</f>
        <v>8049009.881</v>
      </c>
    </row>
    <row r="28" ht="15.75" customHeight="1">
      <c r="D28" s="59"/>
      <c r="E28" s="59"/>
      <c r="F28" s="59"/>
      <c r="G28" s="60"/>
      <c r="H28" s="60"/>
      <c r="I28" s="60"/>
      <c r="J28" s="61"/>
    </row>
    <row r="29" ht="15.75" customHeight="1">
      <c r="D29" s="59"/>
      <c r="E29" s="59"/>
      <c r="F29" s="59"/>
      <c r="G29" s="60"/>
      <c r="H29" s="60"/>
      <c r="I29" s="60"/>
      <c r="J29" s="61"/>
    </row>
    <row r="30" ht="15.75" customHeight="1">
      <c r="D30" s="59"/>
      <c r="E30" s="59"/>
      <c r="F30" s="59"/>
      <c r="G30" s="60"/>
      <c r="H30" s="60"/>
      <c r="I30" s="60"/>
      <c r="J30" s="61"/>
    </row>
    <row r="31" ht="15.75" customHeight="1"/>
    <row r="32" ht="15.75" customHeight="1"/>
    <row r="33" ht="15.75" customHeight="1"/>
    <row r="34" ht="15.75" customHeight="1"/>
    <row r="35" ht="15.75" customHeight="1">
      <c r="E35" s="23" t="s">
        <v>75</v>
      </c>
      <c r="F35" s="23" t="s">
        <v>76</v>
      </c>
      <c r="G35" s="23" t="s">
        <v>87</v>
      </c>
      <c r="H35" s="23" t="s">
        <v>88</v>
      </c>
      <c r="J35" s="23" t="s">
        <v>76</v>
      </c>
      <c r="K35" s="62" t="s">
        <v>120</v>
      </c>
      <c r="L35" s="62" t="s">
        <v>121</v>
      </c>
    </row>
    <row r="36" ht="15.75" customHeight="1">
      <c r="E36" s="27" t="str">
        <f t="shared" ref="E36:F36" si="3">E16</f>
        <v>Edición de Windows Server 2019</v>
      </c>
      <c r="F36" s="7">
        <f t="shared" si="3"/>
        <v>15</v>
      </c>
      <c r="G36" s="25">
        <f t="shared" ref="G36:H36" si="4">I16</f>
        <v>3911818.802</v>
      </c>
      <c r="H36" s="25">
        <f t="shared" si="4"/>
        <v>58677282.03</v>
      </c>
      <c r="J36" s="25">
        <f t="shared" ref="J36:J44" si="7">J16</f>
        <v>58677282.03</v>
      </c>
      <c r="K36" s="28">
        <f t="shared" ref="K36:K44" si="8">G36*60%</f>
        <v>2347091.281</v>
      </c>
      <c r="L36" s="28">
        <f t="shared" ref="L36:L44" si="9">K36*F36</f>
        <v>35206369.22</v>
      </c>
    </row>
    <row r="37" ht="15.75" customHeight="1">
      <c r="E37" s="27" t="str">
        <f t="shared" ref="E37:F37" si="5">E17</f>
        <v>SUSE Linux Enterprise Server 1 año</v>
      </c>
      <c r="F37" s="7">
        <f t="shared" si="5"/>
        <v>8</v>
      </c>
      <c r="G37" s="25">
        <f t="shared" ref="G37:H37" si="6">I17</f>
        <v>2696418.31</v>
      </c>
      <c r="H37" s="25">
        <f t="shared" si="6"/>
        <v>21571346.48</v>
      </c>
      <c r="J37" s="25">
        <f t="shared" si="7"/>
        <v>21571346.48</v>
      </c>
      <c r="K37" s="28">
        <f t="shared" si="8"/>
        <v>1617850.986</v>
      </c>
      <c r="L37" s="28">
        <f t="shared" si="9"/>
        <v>12942807.89</v>
      </c>
    </row>
    <row r="38" ht="15.75" customHeight="1">
      <c r="E38" s="27" t="str">
        <f t="shared" ref="E38:F38" si="10">E18</f>
        <v>red hat enterprise linux server 1 año</v>
      </c>
      <c r="F38" s="7">
        <f t="shared" si="10"/>
        <v>7</v>
      </c>
      <c r="G38" s="25">
        <f t="shared" ref="G38:H38" si="11">I18</f>
        <v>1404552.224</v>
      </c>
      <c r="H38" s="25">
        <f t="shared" si="11"/>
        <v>9831865.57</v>
      </c>
      <c r="J38" s="25">
        <f t="shared" si="7"/>
        <v>9831865.57</v>
      </c>
      <c r="K38" s="28">
        <f t="shared" si="8"/>
        <v>842731.3345</v>
      </c>
      <c r="L38" s="28">
        <f t="shared" si="9"/>
        <v>5899119.342</v>
      </c>
    </row>
    <row r="39" ht="15.75" customHeight="1">
      <c r="E39" s="27" t="str">
        <f t="shared" ref="E39:F39" si="12">E19</f>
        <v>TeamViewer</v>
      </c>
      <c r="F39" s="7">
        <f t="shared" si="12"/>
        <v>1</v>
      </c>
      <c r="G39" s="25">
        <f t="shared" ref="G39:H39" si="13">I19</f>
        <v>587175.2708</v>
      </c>
      <c r="H39" s="25">
        <f t="shared" si="13"/>
        <v>587175.2708</v>
      </c>
      <c r="J39" s="25">
        <f t="shared" si="7"/>
        <v>587175.2708</v>
      </c>
      <c r="K39" s="28">
        <f t="shared" si="8"/>
        <v>352305.1625</v>
      </c>
      <c r="L39" s="28">
        <f t="shared" si="9"/>
        <v>352305.1625</v>
      </c>
    </row>
    <row r="40" ht="15.75" customHeight="1">
      <c r="E40" s="27" t="str">
        <f t="shared" ref="E40:F40" si="14">E20</f>
        <v>ESET Securyty</v>
      </c>
      <c r="F40" s="7">
        <f t="shared" si="14"/>
        <v>17</v>
      </c>
      <c r="G40" s="25">
        <f t="shared" ref="G40:H40" si="15">I20</f>
        <v>160939.9526</v>
      </c>
      <c r="H40" s="25">
        <f t="shared" si="15"/>
        <v>2735979.194</v>
      </c>
      <c r="J40" s="25">
        <f t="shared" si="7"/>
        <v>2735979.194</v>
      </c>
      <c r="K40" s="28">
        <f t="shared" si="8"/>
        <v>96563.97154</v>
      </c>
      <c r="L40" s="28">
        <f t="shared" si="9"/>
        <v>1641587.516</v>
      </c>
    </row>
    <row r="41" ht="15.75" customHeight="1">
      <c r="E41" s="27" t="str">
        <f t="shared" ref="E41:F41" si="16">E21</f>
        <v>VMware Workstation 16 Pro</v>
      </c>
      <c r="F41" s="7">
        <f t="shared" si="16"/>
        <v>30</v>
      </c>
      <c r="G41" s="25">
        <f t="shared" ref="G41:H41" si="17">I21</f>
        <v>800876.4832</v>
      </c>
      <c r="H41" s="25">
        <f t="shared" si="17"/>
        <v>24026294.49</v>
      </c>
      <c r="J41" s="25">
        <f t="shared" si="7"/>
        <v>24026294.49</v>
      </c>
      <c r="K41" s="28">
        <f t="shared" si="8"/>
        <v>480525.8899</v>
      </c>
      <c r="L41" s="28">
        <f t="shared" si="9"/>
        <v>14415776.7</v>
      </c>
    </row>
    <row r="42" ht="15.75" customHeight="1">
      <c r="E42" s="27" t="str">
        <f t="shared" ref="E42:F42" si="18">E22</f>
        <v>Licencia CAL de Servicios de Escritorio remoto de Windows Server</v>
      </c>
      <c r="F42" s="7">
        <f t="shared" si="18"/>
        <v>30</v>
      </c>
      <c r="G42" s="25">
        <f t="shared" ref="G42:H42" si="19">I22</f>
        <v>961856.6808</v>
      </c>
      <c r="H42" s="25">
        <f t="shared" si="19"/>
        <v>28855700.42</v>
      </c>
      <c r="J42" s="25">
        <f t="shared" si="7"/>
        <v>28855700.42</v>
      </c>
      <c r="K42" s="28">
        <f t="shared" si="8"/>
        <v>577114.0085</v>
      </c>
      <c r="L42" s="28">
        <f t="shared" si="9"/>
        <v>17313420.25</v>
      </c>
    </row>
    <row r="43" ht="15.75" customHeight="1">
      <c r="E43" s="27" t="str">
        <f t="shared" ref="E43:F43" si="20">E23</f>
        <v>Cisco licence</v>
      </c>
      <c r="F43" s="7">
        <f t="shared" si="20"/>
        <v>2</v>
      </c>
      <c r="G43" s="25">
        <f t="shared" ref="G43:H43" si="21">I23</f>
        <v>2817153.458</v>
      </c>
      <c r="H43" s="25">
        <f t="shared" si="21"/>
        <v>5634306.917</v>
      </c>
      <c r="J43" s="25">
        <f t="shared" si="7"/>
        <v>5634306.917</v>
      </c>
      <c r="K43" s="28">
        <f t="shared" si="8"/>
        <v>1690292.075</v>
      </c>
      <c r="L43" s="28">
        <f t="shared" si="9"/>
        <v>3380584.15</v>
      </c>
    </row>
    <row r="44" ht="15.75" customHeight="1">
      <c r="E44" s="27" t="str">
        <f t="shared" ref="E44:F44" si="22">E24</f>
        <v>Cisco Meraki MX84 Security Appliance Bundle, 500 Mbps FW, 10 GbE y 2 puertos SFP GbE con licencia empresarial de 1 año</v>
      </c>
      <c r="F44" s="7">
        <f t="shared" si="22"/>
        <v>1</v>
      </c>
      <c r="G44" s="25">
        <f t="shared" ref="G44:H44" si="23">I24</f>
        <v>13023297.99</v>
      </c>
      <c r="H44" s="25">
        <f t="shared" si="23"/>
        <v>13023297.99</v>
      </c>
      <c r="J44" s="25">
        <f t="shared" si="7"/>
        <v>13023297.99</v>
      </c>
      <c r="K44" s="28">
        <f t="shared" si="8"/>
        <v>7813978.792</v>
      </c>
      <c r="L44" s="28">
        <f t="shared" si="9"/>
        <v>7813978.792</v>
      </c>
    </row>
    <row r="45" ht="15.75" customHeight="1">
      <c r="E45" s="27" t="s">
        <v>116</v>
      </c>
      <c r="F45" s="7">
        <v>1.0</v>
      </c>
      <c r="G45" s="25">
        <f>I25</f>
        <v>3038501.23</v>
      </c>
      <c r="H45" s="25">
        <f t="shared" ref="H45:H47" si="24">I25</f>
        <v>3038501.23</v>
      </c>
      <c r="J45" s="7">
        <v>1.0</v>
      </c>
      <c r="K45" s="28">
        <f t="shared" ref="K45:K47" si="25">H45*60%</f>
        <v>1823100.738</v>
      </c>
      <c r="L45" s="36">
        <f t="shared" ref="L45:L47" si="26">H45*60%</f>
        <v>1823100.738</v>
      </c>
    </row>
    <row r="46" ht="15.75" customHeight="1">
      <c r="E46" s="26" t="s">
        <v>117</v>
      </c>
      <c r="F46" s="16">
        <v>30.0</v>
      </c>
      <c r="G46" s="24">
        <v>0.0</v>
      </c>
      <c r="H46" s="24">
        <f t="shared" si="24"/>
        <v>0</v>
      </c>
      <c r="J46" s="16">
        <v>30.0</v>
      </c>
      <c r="K46" s="28">
        <f t="shared" si="25"/>
        <v>0</v>
      </c>
      <c r="L46" s="36">
        <f t="shared" si="26"/>
        <v>0</v>
      </c>
    </row>
    <row r="47" ht="15.75" customHeight="1">
      <c r="E47" s="63" t="s">
        <v>119</v>
      </c>
      <c r="F47" s="55">
        <v>1.0</v>
      </c>
      <c r="G47" s="57">
        <f>I27</f>
        <v>8049009.881</v>
      </c>
      <c r="H47" s="57">
        <f t="shared" si="24"/>
        <v>8049009.881</v>
      </c>
      <c r="J47" s="55">
        <v>1.0</v>
      </c>
      <c r="K47" s="28">
        <f t="shared" si="25"/>
        <v>4829405.929</v>
      </c>
      <c r="L47" s="36">
        <f t="shared" si="26"/>
        <v>4829405.929</v>
      </c>
    </row>
    <row r="48" ht="15.75" customHeight="1">
      <c r="H48" s="30">
        <f>SUM(H36:H47)</f>
        <v>176030759.5</v>
      </c>
    </row>
    <row r="49" ht="15.75" customHeight="1">
      <c r="H49" s="32">
        <f>H48*60%</f>
        <v>105618455.7</v>
      </c>
      <c r="L49" s="32">
        <f>L44+L43+L42+L41+L40+L39+L38+L37+L36+L45+L46+L47</f>
        <v>105618455.7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4:J13"/>
  </mergeCells>
  <hyperlinks>
    <hyperlink r:id="rId1" ref="C1"/>
    <hyperlink r:id="rId2" ref="D16"/>
    <hyperlink r:id="rId3" location="subnav" ref="D17"/>
    <hyperlink r:id="rId4" ref="D18"/>
    <hyperlink r:id="rId5" ref="D19"/>
    <hyperlink r:id="rId6" ref="D20"/>
    <hyperlink r:id="rId7" ref="D21"/>
    <hyperlink r:id="rId8" ref="D22"/>
    <hyperlink r:id="rId9" ref="D23"/>
    <hyperlink r:id="rId10" ref="D24"/>
    <hyperlink r:id="rId11" ref="D25"/>
    <hyperlink r:id="rId12" ref="D26"/>
    <hyperlink r:id="rId13" ref="D27"/>
  </hyperlinks>
  <printOptions/>
  <pageMargins bottom="0.75" footer="0.0" header="0.0" left="0.7" right="0.7" top="0.75"/>
  <pageSetup orientation="portrait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38.71"/>
    <col customWidth="1" min="3" max="3" width="16.57"/>
    <col customWidth="1" min="4" max="4" width="22.57"/>
    <col customWidth="1" min="5" max="5" width="24.71"/>
    <col customWidth="1" min="6" max="6" width="17.14"/>
    <col customWidth="1" min="7" max="7" width="16.57"/>
    <col customWidth="1" min="10" max="10" width="56.0"/>
    <col customWidth="1" min="13" max="13" width="19.29"/>
  </cols>
  <sheetData>
    <row r="1" ht="15.75" customHeight="1">
      <c r="A1" s="1" t="s">
        <v>72</v>
      </c>
      <c r="B1" s="21">
        <v>3739.03</v>
      </c>
      <c r="C1" s="48" t="s">
        <v>73</v>
      </c>
    </row>
    <row r="2" ht="15.75" customHeight="1">
      <c r="A2" s="1" t="s">
        <v>74</v>
      </c>
      <c r="B2" s="21">
        <f>B1*1.03</f>
        <v>3851.2009</v>
      </c>
    </row>
    <row r="3" ht="15.75" customHeight="1"/>
    <row r="4" ht="15.75" customHeight="1">
      <c r="A4" s="64"/>
      <c r="H4" s="21"/>
    </row>
    <row r="5" ht="15.75" customHeight="1">
      <c r="A5" s="64"/>
      <c r="B5" s="64"/>
      <c r="C5" s="64"/>
      <c r="D5" s="64"/>
      <c r="E5" s="64"/>
      <c r="F5" s="64"/>
      <c r="G5" s="64"/>
      <c r="H5" s="21"/>
    </row>
    <row r="6" ht="21.75" customHeight="1">
      <c r="A6" s="64"/>
      <c r="B6" s="64"/>
      <c r="C6" s="65"/>
      <c r="D6" s="64"/>
      <c r="E6" s="64"/>
      <c r="F6" s="64"/>
      <c r="G6" s="64"/>
      <c r="H6" s="21"/>
    </row>
    <row r="7" ht="15.75" customHeight="1">
      <c r="A7" s="64"/>
      <c r="B7" s="64"/>
      <c r="C7" s="64"/>
      <c r="D7" s="64"/>
      <c r="E7" s="64"/>
      <c r="F7" s="64"/>
      <c r="G7" s="64"/>
      <c r="H7" s="21"/>
    </row>
    <row r="8" ht="15.75" customHeight="1">
      <c r="A8" s="64"/>
      <c r="B8" s="66"/>
      <c r="C8" s="67"/>
      <c r="D8" s="67"/>
      <c r="E8" s="67"/>
      <c r="F8" s="67"/>
      <c r="G8" s="67"/>
      <c r="H8" s="21"/>
    </row>
    <row r="9" ht="15.75" customHeight="1">
      <c r="A9" s="64"/>
      <c r="B9" s="4"/>
      <c r="H9" s="21"/>
    </row>
    <row r="10" ht="15.75" customHeight="1">
      <c r="A10" s="64"/>
      <c r="B10" s="4"/>
      <c r="H10" s="21"/>
    </row>
    <row r="11" ht="15.75" customHeight="1">
      <c r="A11" s="64"/>
      <c r="B11" s="4"/>
      <c r="H11" s="21"/>
    </row>
    <row r="12" ht="15.75" customHeight="1">
      <c r="A12" s="64"/>
      <c r="B12" s="4"/>
      <c r="H12" s="21"/>
    </row>
    <row r="13" ht="24.0" customHeight="1">
      <c r="A13" s="64"/>
      <c r="B13" s="4"/>
      <c r="H13" s="21"/>
      <c r="J13" s="68"/>
    </row>
    <row r="14" ht="27.0" customHeight="1">
      <c r="A14" s="64"/>
      <c r="B14" s="4"/>
      <c r="H14" s="21"/>
    </row>
    <row r="15" ht="27.75" customHeight="1">
      <c r="A15" s="64"/>
      <c r="B15" s="4"/>
      <c r="H15" s="21"/>
    </row>
    <row r="16" ht="27.75" customHeight="1">
      <c r="A16" s="64"/>
      <c r="B16" s="64"/>
      <c r="C16" s="64"/>
      <c r="D16" s="64"/>
      <c r="E16" s="64"/>
      <c r="F16" s="64"/>
      <c r="G16" s="64"/>
      <c r="H16" s="21"/>
    </row>
    <row r="17" ht="24.0" customHeight="1">
      <c r="A17" s="64"/>
      <c r="B17" s="69" t="s">
        <v>75</v>
      </c>
      <c r="C17" s="70" t="s">
        <v>76</v>
      </c>
      <c r="D17" s="70" t="s">
        <v>122</v>
      </c>
      <c r="E17" s="70" t="s">
        <v>123</v>
      </c>
      <c r="F17" s="70" t="s">
        <v>79</v>
      </c>
      <c r="G17" s="71" t="s">
        <v>80</v>
      </c>
      <c r="H17" s="21"/>
    </row>
    <row r="18" ht="16.5" customHeight="1">
      <c r="A18" s="64"/>
      <c r="B18" s="72" t="s">
        <v>124</v>
      </c>
      <c r="C18" s="73">
        <f>Lista!D20</f>
        <v>30</v>
      </c>
      <c r="D18" s="74">
        <v>26480.0</v>
      </c>
      <c r="E18" s="74">
        <f>D18/1.19</f>
        <v>22252.10084</v>
      </c>
      <c r="F18" s="74">
        <f t="shared" ref="F18:F23" si="1">E18*1.045</f>
        <v>23253.44538</v>
      </c>
      <c r="G18" s="75">
        <f t="shared" ref="G18:G23" si="2">F18*C18</f>
        <v>697603.3613</v>
      </c>
      <c r="H18" s="21"/>
    </row>
    <row r="19" ht="27.75" customHeight="1">
      <c r="A19" s="64"/>
      <c r="B19" s="72" t="s">
        <v>125</v>
      </c>
      <c r="C19" s="73">
        <v>2.0</v>
      </c>
      <c r="D19" s="74">
        <v>119900.0</v>
      </c>
      <c r="E19" s="74">
        <v>115265.0</v>
      </c>
      <c r="F19" s="74">
        <f t="shared" si="1"/>
        <v>120451.925</v>
      </c>
      <c r="G19" s="75">
        <f t="shared" si="2"/>
        <v>240903.85</v>
      </c>
      <c r="H19" s="21"/>
    </row>
    <row r="20" ht="21.0" customHeight="1">
      <c r="A20" s="64"/>
      <c r="B20" s="72" t="s">
        <v>126</v>
      </c>
      <c r="C20" s="73">
        <v>4.0</v>
      </c>
      <c r="D20" s="74">
        <v>29900.0</v>
      </c>
      <c r="E20" s="74">
        <f t="shared" ref="E20:E23" si="3">D20/1.19</f>
        <v>25126.05042</v>
      </c>
      <c r="F20" s="74">
        <f t="shared" si="1"/>
        <v>26256.72269</v>
      </c>
      <c r="G20" s="75">
        <f t="shared" si="2"/>
        <v>105026.8908</v>
      </c>
      <c r="H20" s="21"/>
      <c r="K20" s="1"/>
      <c r="L20" s="21"/>
      <c r="M20" s="21"/>
    </row>
    <row r="21" ht="26.25" customHeight="1">
      <c r="A21" s="64"/>
      <c r="B21" s="72" t="s">
        <v>127</v>
      </c>
      <c r="C21" s="73">
        <f>Lista!D23</f>
        <v>40</v>
      </c>
      <c r="D21" s="74">
        <v>19900.0</v>
      </c>
      <c r="E21" s="74">
        <f t="shared" si="3"/>
        <v>16722.68908</v>
      </c>
      <c r="F21" s="74">
        <f t="shared" si="1"/>
        <v>17475.21008</v>
      </c>
      <c r="G21" s="75">
        <f t="shared" si="2"/>
        <v>699008.4034</v>
      </c>
      <c r="H21" s="21"/>
      <c r="J21" s="64"/>
      <c r="K21" s="1"/>
      <c r="L21" s="21"/>
    </row>
    <row r="22" ht="15.75" customHeight="1">
      <c r="A22" s="64"/>
      <c r="B22" s="72" t="s">
        <v>128</v>
      </c>
      <c r="C22" s="73">
        <v>1.0</v>
      </c>
      <c r="D22" s="74">
        <v>259900.0</v>
      </c>
      <c r="E22" s="74">
        <f t="shared" si="3"/>
        <v>218403.3613</v>
      </c>
      <c r="F22" s="74">
        <f t="shared" si="1"/>
        <v>228231.5126</v>
      </c>
      <c r="G22" s="75">
        <f t="shared" si="2"/>
        <v>228231.5126</v>
      </c>
      <c r="H22" s="21"/>
    </row>
    <row r="23" ht="31.5" customHeight="1">
      <c r="A23" s="64"/>
      <c r="B23" s="72" t="s">
        <v>129</v>
      </c>
      <c r="C23" s="73">
        <f>Lista!D25</f>
        <v>2</v>
      </c>
      <c r="D23" s="76">
        <v>375000.0</v>
      </c>
      <c r="E23" s="74">
        <f t="shared" si="3"/>
        <v>315126.0504</v>
      </c>
      <c r="F23" s="74">
        <f t="shared" si="1"/>
        <v>329306.7227</v>
      </c>
      <c r="G23" s="75">
        <f t="shared" si="2"/>
        <v>658613.4454</v>
      </c>
      <c r="H23" s="21"/>
    </row>
    <row r="24" ht="15.75" customHeight="1">
      <c r="A24" s="64"/>
      <c r="B24" s="64"/>
      <c r="C24" s="64"/>
      <c r="D24" s="64"/>
      <c r="E24" s="64"/>
      <c r="F24" s="77"/>
      <c r="G24" s="77"/>
      <c r="H24" s="21"/>
    </row>
    <row r="25" ht="15.75" customHeight="1">
      <c r="A25" s="64"/>
      <c r="B25" s="64"/>
      <c r="C25" s="64"/>
      <c r="D25" s="64"/>
      <c r="E25" s="64"/>
      <c r="F25" s="64"/>
      <c r="G25" s="64"/>
      <c r="H25" s="21"/>
    </row>
    <row r="26" ht="15.75" customHeight="1">
      <c r="A26" s="64"/>
      <c r="B26" s="64"/>
      <c r="C26" s="64"/>
      <c r="D26" s="64"/>
      <c r="E26" s="64"/>
      <c r="F26" s="64"/>
      <c r="G26" s="64"/>
      <c r="H26" s="21"/>
    </row>
    <row r="27" ht="15.75" customHeight="1">
      <c r="A27" s="64"/>
      <c r="B27" s="78" t="s">
        <v>75</v>
      </c>
      <c r="C27" s="49" t="s">
        <v>76</v>
      </c>
      <c r="D27" s="49" t="s">
        <v>130</v>
      </c>
      <c r="E27" s="49" t="s">
        <v>88</v>
      </c>
      <c r="F27" s="64"/>
      <c r="G27" s="64"/>
      <c r="H27" s="21"/>
    </row>
    <row r="28" ht="22.5" customHeight="1">
      <c r="A28" s="64"/>
      <c r="B28" s="72" t="str">
        <f t="shared" ref="B28:C28" si="4">B18</f>
        <v>Canaleta 40x25 Con Division 2mt Adler</v>
      </c>
      <c r="C28" s="73">
        <f t="shared" si="4"/>
        <v>30</v>
      </c>
      <c r="D28" s="74">
        <f t="shared" ref="D28:E28" si="5">F18</f>
        <v>23253.44538</v>
      </c>
      <c r="E28" s="74">
        <f t="shared" si="5"/>
        <v>697603.3613</v>
      </c>
      <c r="F28" s="64"/>
      <c r="G28" s="64"/>
      <c r="H28" s="21"/>
    </row>
    <row r="29" ht="24.75" customHeight="1">
      <c r="A29" s="64"/>
      <c r="B29" s="72" t="str">
        <f t="shared" ref="B29:C29" si="6">B19</f>
        <v>Cable UTP Categoria 6 CCA+PVP Carrete 305 Metros Propack</v>
      </c>
      <c r="C29" s="73">
        <f t="shared" si="6"/>
        <v>2</v>
      </c>
      <c r="D29" s="74">
        <f t="shared" ref="D29:E29" si="7">F19</f>
        <v>120451.925</v>
      </c>
      <c r="E29" s="74">
        <f t="shared" si="7"/>
        <v>240903.85</v>
      </c>
      <c r="F29" s="64"/>
      <c r="G29" s="64"/>
      <c r="H29" s="21"/>
    </row>
    <row r="30" ht="22.5" customHeight="1">
      <c r="A30" s="64"/>
      <c r="B30" s="72" t="str">
        <f t="shared" ref="B30:C30" si="8">B20</f>
        <v>Jack Datos Rj45 Cat6 </v>
      </c>
      <c r="C30" s="73">
        <f t="shared" si="8"/>
        <v>4</v>
      </c>
      <c r="D30" s="74">
        <f t="shared" ref="D30:E30" si="9">F20</f>
        <v>26256.72269</v>
      </c>
      <c r="E30" s="74">
        <f t="shared" si="9"/>
        <v>105026.8908</v>
      </c>
      <c r="F30" s="64"/>
      <c r="G30" s="64"/>
      <c r="H30" s="21"/>
    </row>
    <row r="31" ht="25.5" customHeight="1">
      <c r="A31" s="64"/>
      <c r="B31" s="72" t="str">
        <f t="shared" ref="B31:C31" si="10">B21</f>
        <v>Extensión patch cord 2 metros gris cat 5e 3.6 db</v>
      </c>
      <c r="C31" s="73">
        <f t="shared" si="10"/>
        <v>40</v>
      </c>
      <c r="D31" s="74">
        <f t="shared" ref="D31:E31" si="11">F21</f>
        <v>17475.21008</v>
      </c>
      <c r="E31" s="74">
        <f t="shared" si="11"/>
        <v>699008.4034</v>
      </c>
      <c r="F31" s="64"/>
      <c r="G31" s="64"/>
      <c r="H31" s="21"/>
    </row>
    <row r="32" ht="21.0" customHeight="1">
      <c r="A32" s="64"/>
      <c r="B32" s="72" t="str">
        <f t="shared" ref="B32:C32" si="12">B22</f>
        <v>Patch Panel Cat 6 de 48 Puertos</v>
      </c>
      <c r="C32" s="73">
        <f t="shared" si="12"/>
        <v>1</v>
      </c>
      <c r="D32" s="74">
        <f t="shared" ref="D32:E32" si="13">F22</f>
        <v>228231.5126</v>
      </c>
      <c r="E32" s="74">
        <f t="shared" si="13"/>
        <v>228231.5126</v>
      </c>
      <c r="F32" s="64"/>
      <c r="G32" s="64"/>
      <c r="H32" s="21"/>
    </row>
    <row r="33" ht="24.0" customHeight="1">
      <c r="A33" s="64"/>
      <c r="B33" s="72" t="str">
        <f t="shared" ref="B33:C33" si="14">B23</f>
        <v>Gabinete Rack De Pared 9u 50x45x60 3bumen Todo En Redes¡</v>
      </c>
      <c r="C33" s="73">
        <f t="shared" si="14"/>
        <v>2</v>
      </c>
      <c r="D33" s="74">
        <f t="shared" ref="D33:E33" si="15">F23</f>
        <v>329306.7227</v>
      </c>
      <c r="E33" s="74">
        <f t="shared" si="15"/>
        <v>658613.4454</v>
      </c>
      <c r="F33" s="64"/>
      <c r="G33" s="64"/>
      <c r="H33" s="21"/>
    </row>
    <row r="34" ht="15.75" customHeight="1">
      <c r="A34" s="64"/>
      <c r="B34" s="79" t="str">
        <f t="shared" ref="B34:C34" si="16">B15</f>
        <v/>
      </c>
      <c r="C34" s="73" t="str">
        <f t="shared" si="16"/>
        <v/>
      </c>
      <c r="D34" s="74" t="str">
        <f t="shared" ref="D34:E34" si="17">F15</f>
        <v/>
      </c>
      <c r="E34" s="74" t="str">
        <f t="shared" si="17"/>
        <v/>
      </c>
      <c r="F34" s="64"/>
      <c r="G34" s="64"/>
      <c r="H34" s="21"/>
    </row>
    <row r="35" ht="15.75" customHeight="1">
      <c r="A35" s="64"/>
      <c r="B35" s="80"/>
      <c r="C35" s="81"/>
      <c r="D35" s="82"/>
      <c r="E35" s="83">
        <f>SUM(E28:E34)</f>
        <v>2629387.463</v>
      </c>
      <c r="F35" s="64"/>
      <c r="G35" s="64"/>
      <c r="H35" s="21"/>
    </row>
    <row r="36" ht="15.75" customHeight="1">
      <c r="A36" s="5"/>
      <c r="B36" s="5"/>
      <c r="C36" s="5"/>
      <c r="D36" s="5"/>
      <c r="E36" s="5"/>
      <c r="F36" s="5"/>
      <c r="G36" s="5"/>
      <c r="H36" s="64"/>
    </row>
    <row r="37" ht="15.75" customHeight="1">
      <c r="A37" s="5"/>
      <c r="B37" s="5"/>
      <c r="C37" s="5"/>
      <c r="D37" s="5"/>
      <c r="E37" s="5"/>
      <c r="F37" s="5"/>
      <c r="G37" s="5"/>
      <c r="H37" s="64"/>
    </row>
    <row r="38" ht="15.75" customHeight="1">
      <c r="A38" s="5"/>
      <c r="B38" s="5"/>
      <c r="C38" s="5"/>
      <c r="D38" s="5"/>
      <c r="E38" s="5"/>
      <c r="F38" s="5"/>
      <c r="G38" s="5"/>
      <c r="H38" s="64"/>
    </row>
    <row r="39" ht="15.75" customHeight="1">
      <c r="H39" s="64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8:G15"/>
  </mergeCells>
  <hyperlinks>
    <hyperlink r:id="rId1" ref="C1"/>
  </hyperlinks>
  <printOptions/>
  <pageMargins bottom="0.75" footer="0.0" header="0.0" left="0.7" right="0.7" top="0.75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69.29"/>
    <col customWidth="1" min="5" max="5" width="16.14"/>
  </cols>
  <sheetData>
    <row r="1" ht="15.75" customHeight="1">
      <c r="A1" s="84"/>
      <c r="B1" s="84"/>
      <c r="C1" s="84"/>
      <c r="D1" s="84"/>
      <c r="E1" s="84"/>
      <c r="F1" s="84"/>
    </row>
    <row r="2" ht="15.75" customHeight="1">
      <c r="A2" s="84"/>
      <c r="B2" s="84"/>
      <c r="C2" s="84"/>
      <c r="D2" s="84"/>
      <c r="E2" s="84"/>
      <c r="F2" s="84"/>
    </row>
    <row r="3" ht="15.75" customHeight="1">
      <c r="A3" s="84"/>
      <c r="B3" s="84"/>
      <c r="C3" s="84"/>
      <c r="D3" s="84"/>
      <c r="E3" s="84"/>
      <c r="F3" s="84"/>
    </row>
    <row r="4" ht="15.75" customHeight="1">
      <c r="A4" s="84"/>
      <c r="B4" s="84"/>
      <c r="C4" s="84"/>
      <c r="D4" s="84"/>
      <c r="E4" s="84"/>
      <c r="F4" s="84"/>
    </row>
    <row r="5" ht="15.75" customHeight="1">
      <c r="A5" s="84"/>
      <c r="B5" s="84"/>
      <c r="C5" s="84"/>
      <c r="D5" s="84"/>
      <c r="E5" s="84"/>
      <c r="F5" s="84"/>
    </row>
    <row r="6" ht="15.75" customHeight="1">
      <c r="A6" s="84"/>
      <c r="B6" s="84"/>
      <c r="C6" s="84"/>
      <c r="D6" s="84"/>
      <c r="E6" s="84"/>
      <c r="F6" s="84"/>
    </row>
    <row r="7" ht="15.75" customHeight="1">
      <c r="A7" s="84"/>
      <c r="B7" s="84"/>
      <c r="C7" s="84"/>
      <c r="D7" s="84"/>
      <c r="E7" s="84"/>
      <c r="F7" s="84"/>
    </row>
    <row r="8" ht="15.75" customHeight="1">
      <c r="A8" s="84"/>
      <c r="B8" s="84"/>
      <c r="C8" s="84"/>
      <c r="D8" s="84"/>
      <c r="E8" s="84"/>
      <c r="F8" s="84"/>
    </row>
    <row r="9" ht="15.75" customHeight="1">
      <c r="A9" s="84"/>
      <c r="B9" s="84"/>
      <c r="C9" s="84"/>
      <c r="D9" s="84"/>
      <c r="E9" s="84"/>
      <c r="F9" s="84"/>
    </row>
    <row r="10" ht="15.75" customHeight="1">
      <c r="G10" s="85"/>
    </row>
    <row r="11" ht="15.75" customHeight="1"/>
    <row r="12" ht="15.75" customHeight="1"/>
    <row r="13" ht="15.75" customHeight="1">
      <c r="B13" s="86" t="s">
        <v>7</v>
      </c>
      <c r="C13" s="86" t="s">
        <v>76</v>
      </c>
      <c r="D13" s="86" t="s">
        <v>131</v>
      </c>
      <c r="E13" s="87" t="s">
        <v>131</v>
      </c>
    </row>
    <row r="14" ht="15.75" customHeight="1">
      <c r="B14" s="88" t="s">
        <v>132</v>
      </c>
      <c r="C14" s="88">
        <v>1.0</v>
      </c>
      <c r="D14" s="89">
        <v>148900.0</v>
      </c>
      <c r="E14" s="90">
        <f t="shared" ref="E14:E25" si="1">D14*C14</f>
        <v>148900</v>
      </c>
    </row>
    <row r="15" ht="15.75" customHeight="1">
      <c r="B15" s="88" t="s">
        <v>133</v>
      </c>
      <c r="C15" s="88">
        <v>8.0</v>
      </c>
      <c r="D15" s="89">
        <v>8900.0</v>
      </c>
      <c r="E15" s="90">
        <f t="shared" si="1"/>
        <v>71200</v>
      </c>
      <c r="F15" s="91"/>
    </row>
    <row r="16" ht="15.75" customHeight="1">
      <c r="B16" s="88" t="s">
        <v>134</v>
      </c>
      <c r="C16" s="88">
        <v>2.0</v>
      </c>
      <c r="D16" s="89">
        <v>56900.0</v>
      </c>
      <c r="E16" s="90">
        <f t="shared" si="1"/>
        <v>113800</v>
      </c>
    </row>
    <row r="17" ht="15.75" customHeight="1">
      <c r="B17" s="88" t="s">
        <v>135</v>
      </c>
      <c r="C17" s="88">
        <v>2.0</v>
      </c>
      <c r="D17" s="89">
        <v>61900.0</v>
      </c>
      <c r="E17" s="90">
        <f t="shared" si="1"/>
        <v>123800</v>
      </c>
    </row>
    <row r="18" ht="15.75" customHeight="1">
      <c r="B18" s="88" t="s">
        <v>136</v>
      </c>
      <c r="C18" s="88">
        <v>1.0</v>
      </c>
      <c r="D18" s="89">
        <v>39900.0</v>
      </c>
      <c r="E18" s="90">
        <f t="shared" si="1"/>
        <v>39900</v>
      </c>
    </row>
    <row r="19" ht="15.75" customHeight="1">
      <c r="B19" s="88" t="s">
        <v>137</v>
      </c>
      <c r="C19" s="88">
        <v>16.0</v>
      </c>
      <c r="D19" s="89">
        <v>40000.0</v>
      </c>
      <c r="E19" s="90">
        <f t="shared" si="1"/>
        <v>640000</v>
      </c>
    </row>
    <row r="20" ht="15.75" customHeight="1">
      <c r="B20" s="88" t="s">
        <v>138</v>
      </c>
      <c r="C20" s="88">
        <v>2.0</v>
      </c>
      <c r="D20" s="89">
        <v>219900.0</v>
      </c>
      <c r="E20" s="90">
        <f t="shared" si="1"/>
        <v>439800</v>
      </c>
    </row>
    <row r="21" ht="15.75" customHeight="1">
      <c r="B21" s="92" t="s">
        <v>139</v>
      </c>
      <c r="C21" s="92">
        <v>3.0</v>
      </c>
      <c r="D21" s="89">
        <v>59900.0</v>
      </c>
      <c r="E21" s="90">
        <f t="shared" si="1"/>
        <v>179700</v>
      </c>
    </row>
    <row r="22" ht="15.75" customHeight="1">
      <c r="B22" s="92" t="s">
        <v>140</v>
      </c>
      <c r="C22" s="92">
        <v>1.0</v>
      </c>
      <c r="D22" s="89">
        <v>69900.0</v>
      </c>
      <c r="E22" s="90">
        <f t="shared" si="1"/>
        <v>69900</v>
      </c>
    </row>
    <row r="23" ht="15.75" customHeight="1">
      <c r="B23" s="92" t="s">
        <v>141</v>
      </c>
      <c r="C23" s="92">
        <v>2.0</v>
      </c>
      <c r="D23" s="89">
        <v>139900.0</v>
      </c>
      <c r="E23" s="90">
        <f t="shared" si="1"/>
        <v>279800</v>
      </c>
    </row>
    <row r="24" ht="15.75" customHeight="1">
      <c r="B24" s="92" t="s">
        <v>142</v>
      </c>
      <c r="C24" s="92">
        <v>1.0</v>
      </c>
      <c r="D24" s="89">
        <v>5900.0</v>
      </c>
      <c r="E24" s="90">
        <f t="shared" si="1"/>
        <v>5900</v>
      </c>
    </row>
    <row r="25" ht="15.75" customHeight="1">
      <c r="B25" s="92" t="s">
        <v>143</v>
      </c>
      <c r="C25" s="92">
        <v>1.0</v>
      </c>
      <c r="D25" s="89">
        <v>39990.0</v>
      </c>
      <c r="E25" s="90">
        <f t="shared" si="1"/>
        <v>39990</v>
      </c>
    </row>
    <row r="26" ht="15.75" customHeight="1"/>
    <row r="27" ht="15.75" customHeight="1">
      <c r="E27" s="93">
        <f>SUM(E14:E25)</f>
        <v>2152690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4" width="16.14"/>
  </cols>
  <sheetData>
    <row r="4">
      <c r="C4" s="94"/>
      <c r="D4" s="95" t="s">
        <v>144</v>
      </c>
    </row>
    <row r="5">
      <c r="C5" s="47" t="s">
        <v>145</v>
      </c>
      <c r="D5" s="47" t="s">
        <v>146</v>
      </c>
    </row>
    <row r="6">
      <c r="C6" s="47" t="s">
        <v>147</v>
      </c>
      <c r="D6" s="47" t="s">
        <v>148</v>
      </c>
    </row>
    <row r="7">
      <c r="C7" s="47" t="s">
        <v>149</v>
      </c>
      <c r="D7" s="47" t="s">
        <v>150</v>
      </c>
    </row>
    <row r="8">
      <c r="C8" s="47" t="s">
        <v>151</v>
      </c>
      <c r="D8" s="47" t="s">
        <v>152</v>
      </c>
    </row>
    <row r="9">
      <c r="C9" s="47" t="s">
        <v>153</v>
      </c>
      <c r="D9" s="47" t="s">
        <v>154</v>
      </c>
    </row>
    <row r="10">
      <c r="C10" s="47" t="s">
        <v>155</v>
      </c>
      <c r="D10" s="47" t="s">
        <v>156</v>
      </c>
    </row>
    <row r="11">
      <c r="C11" s="47" t="s">
        <v>157</v>
      </c>
      <c r="D11" s="47" t="s">
        <v>158</v>
      </c>
    </row>
    <row r="12">
      <c r="C12" s="47" t="s">
        <v>159</v>
      </c>
      <c r="D12" s="47" t="s">
        <v>160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6.29"/>
    <col customWidth="1" min="4" max="4" width="18.71"/>
    <col customWidth="1" min="5" max="5" width="25.71"/>
    <col customWidth="1" min="8" max="8" width="19.29"/>
    <col customWidth="1" min="9" max="9" width="17.86"/>
    <col customWidth="1" min="10" max="10" width="29.71"/>
    <col customWidth="1" min="11" max="11" width="22.57"/>
    <col customWidth="1" min="12" max="12" width="25.14"/>
    <col customWidth="1" min="13" max="13" width="20.71"/>
  </cols>
  <sheetData>
    <row r="1" ht="15.75" customHeight="1"/>
    <row r="2" ht="15.75" customHeight="1"/>
    <row r="3" ht="15.75" customHeight="1"/>
    <row r="4" ht="15.75" customHeight="1">
      <c r="G4" s="21"/>
      <c r="H4" s="21"/>
    </row>
    <row r="5" ht="15.75" customHeight="1">
      <c r="G5" s="21"/>
      <c r="H5" s="21"/>
    </row>
    <row r="6" ht="15.75" customHeight="1">
      <c r="G6" s="21"/>
      <c r="H6" s="21"/>
    </row>
    <row r="7" ht="15.75" customHeight="1">
      <c r="G7" s="21"/>
      <c r="H7" s="21"/>
    </row>
    <row r="8" ht="15.75" customHeight="1">
      <c r="G8" s="21"/>
      <c r="H8" s="21"/>
    </row>
    <row r="9" ht="15.75" customHeight="1">
      <c r="A9" s="96"/>
      <c r="C9" s="2"/>
      <c r="D9" s="3"/>
      <c r="E9" s="3"/>
      <c r="F9" s="3"/>
      <c r="G9" s="3"/>
      <c r="H9" s="3"/>
      <c r="I9" s="3"/>
      <c r="J9" s="3"/>
    </row>
    <row r="10" ht="15.75" customHeight="1">
      <c r="C10" s="4"/>
    </row>
    <row r="11" ht="15.75" customHeight="1">
      <c r="C11" s="4"/>
    </row>
    <row r="12" ht="15.75" customHeight="1">
      <c r="A12" s="96"/>
      <c r="C12" s="4"/>
    </row>
    <row r="13" ht="15.75" customHeight="1">
      <c r="C13" s="4"/>
    </row>
    <row r="14" ht="15.75" customHeight="1">
      <c r="C14" s="4"/>
    </row>
    <row r="15" ht="15.75" customHeight="1">
      <c r="C15" s="4"/>
      <c r="K15" s="21"/>
      <c r="L15" s="21"/>
    </row>
    <row r="16" ht="15.75" customHeight="1">
      <c r="C16" s="4"/>
    </row>
    <row r="17" ht="15.75" customHeight="1">
      <c r="C17" s="4"/>
    </row>
    <row r="18" ht="15.75" customHeight="1"/>
    <row r="19" ht="15.75" customHeight="1"/>
    <row r="20" ht="15.75" customHeight="1">
      <c r="B20" s="49" t="s">
        <v>75</v>
      </c>
      <c r="C20" s="49" t="s">
        <v>76</v>
      </c>
      <c r="D20" s="49" t="s">
        <v>78</v>
      </c>
      <c r="E20" s="49" t="s">
        <v>79</v>
      </c>
      <c r="F20" s="49" t="s">
        <v>80</v>
      </c>
      <c r="H20" s="19" t="s">
        <v>161</v>
      </c>
      <c r="I20" s="19" t="s">
        <v>162</v>
      </c>
      <c r="J20" s="19" t="s">
        <v>163</v>
      </c>
      <c r="K20" s="19" t="s">
        <v>164</v>
      </c>
      <c r="L20" s="19" t="s">
        <v>165</v>
      </c>
    </row>
    <row r="21" ht="15.75" customHeight="1">
      <c r="B21" s="7" t="str">
        <f>Lista!K20</f>
        <v>Servicios tecnologo</v>
      </c>
      <c r="C21" s="7">
        <v>1.0</v>
      </c>
      <c r="D21" s="97">
        <f>F30</f>
        <v>48000000</v>
      </c>
      <c r="E21" s="25">
        <f t="shared" ref="E21:E25" si="1">D21*1.045</f>
        <v>50160000</v>
      </c>
      <c r="F21" s="25">
        <f t="shared" ref="F21:F25" si="2">E21</f>
        <v>50160000</v>
      </c>
      <c r="H21" s="98" t="s">
        <v>166</v>
      </c>
      <c r="I21" s="98">
        <v>36.0</v>
      </c>
      <c r="J21" s="99">
        <v>4408128.0</v>
      </c>
      <c r="K21" s="100">
        <f>J21/I21</f>
        <v>122448</v>
      </c>
      <c r="L21" s="99">
        <f>J21</f>
        <v>4408128</v>
      </c>
    </row>
    <row r="22" ht="15.75" customHeight="1">
      <c r="B22" s="7" t="str">
        <f>Lista!J21</f>
        <v>Electrico</v>
      </c>
      <c r="C22" s="7">
        <v>1.0</v>
      </c>
      <c r="D22" s="25">
        <f>L21</f>
        <v>4408128</v>
      </c>
      <c r="E22" s="25">
        <f t="shared" si="1"/>
        <v>4606493.76</v>
      </c>
      <c r="F22" s="25">
        <f t="shared" si="2"/>
        <v>4606493.76</v>
      </c>
    </row>
    <row r="23" ht="15.75" customHeight="1">
      <c r="B23" s="7" t="str">
        <f>Lista!K22</f>
        <v>Servicio de contabilidad</v>
      </c>
      <c r="C23" s="7">
        <f>Lista!L22</f>
        <v>1</v>
      </c>
      <c r="D23" s="25">
        <v>3800000.0</v>
      </c>
      <c r="E23" s="25">
        <f t="shared" si="1"/>
        <v>3971000</v>
      </c>
      <c r="F23" s="25">
        <f t="shared" si="2"/>
        <v>3971000</v>
      </c>
    </row>
    <row r="24" ht="15.75" customHeight="1">
      <c r="B24" s="7" t="str">
        <f>Lista!K23</f>
        <v>Servicio de Seguridad</v>
      </c>
      <c r="C24" s="7">
        <f>Lista!L23</f>
        <v>1</v>
      </c>
      <c r="D24" s="25">
        <v>1200000.0</v>
      </c>
      <c r="E24" s="25">
        <f t="shared" si="1"/>
        <v>1254000</v>
      </c>
      <c r="F24" s="25">
        <f t="shared" si="2"/>
        <v>1254000</v>
      </c>
    </row>
    <row r="25" ht="15.75" customHeight="1">
      <c r="B25" s="7" t="str">
        <f>Lista!K24</f>
        <v>Servicio de Internet</v>
      </c>
      <c r="C25" s="7">
        <f>Lista!L24</f>
        <v>2</v>
      </c>
      <c r="D25" s="25">
        <v>980000.0</v>
      </c>
      <c r="E25" s="25">
        <f t="shared" si="1"/>
        <v>1024100</v>
      </c>
      <c r="F25" s="25">
        <f t="shared" si="2"/>
        <v>1024100</v>
      </c>
    </row>
    <row r="26" ht="15.75" customHeight="1">
      <c r="B26" s="1"/>
      <c r="C26" s="1"/>
      <c r="D26" s="21"/>
      <c r="E26" s="21"/>
      <c r="F26" s="21"/>
    </row>
    <row r="27" ht="15.75" customHeight="1">
      <c r="C27" s="1"/>
      <c r="D27" s="101"/>
      <c r="E27" s="102"/>
      <c r="F27" s="21"/>
    </row>
    <row r="28" ht="15.75" customHeight="1"/>
    <row r="29" ht="15.75" customHeight="1">
      <c r="B29" s="49" t="s">
        <v>167</v>
      </c>
      <c r="C29" s="103" t="s">
        <v>168</v>
      </c>
      <c r="D29" s="103" t="s">
        <v>169</v>
      </c>
      <c r="E29" s="103" t="s">
        <v>170</v>
      </c>
      <c r="F29" s="103" t="s">
        <v>171</v>
      </c>
      <c r="H29" s="104" t="s">
        <v>75</v>
      </c>
      <c r="I29" s="104" t="s">
        <v>76</v>
      </c>
      <c r="J29" s="104" t="s">
        <v>87</v>
      </c>
      <c r="K29" s="104" t="s">
        <v>88</v>
      </c>
      <c r="M29" s="105" t="s">
        <v>87</v>
      </c>
      <c r="N29" s="105" t="s">
        <v>88</v>
      </c>
    </row>
    <row r="30" ht="15.75" customHeight="1">
      <c r="B30" s="99" t="s">
        <v>172</v>
      </c>
      <c r="C30" s="98">
        <v>2.0</v>
      </c>
      <c r="D30" s="99">
        <v>2000000.0</v>
      </c>
      <c r="E30" s="99">
        <f>D30*C30</f>
        <v>4000000</v>
      </c>
      <c r="F30" s="99">
        <f t="shared" ref="F30:F32" si="4">E30*12</f>
        <v>48000000</v>
      </c>
      <c r="H30" s="98" t="str">
        <f t="shared" ref="H30:I30" si="3">B21</f>
        <v>Servicios tecnologo</v>
      </c>
      <c r="I30" s="98">
        <f t="shared" si="3"/>
        <v>1</v>
      </c>
      <c r="J30" s="99">
        <f t="shared" ref="J30:J34" si="6">F21</f>
        <v>50160000</v>
      </c>
      <c r="K30" s="99">
        <f t="shared" ref="K30:K34" si="7">J30*I30</f>
        <v>50160000</v>
      </c>
      <c r="M30" s="28">
        <f t="shared" ref="M30:M34" si="8">J30*60%</f>
        <v>30096000</v>
      </c>
      <c r="N30" s="28">
        <f t="shared" ref="N30:N34" si="9">I30*M30</f>
        <v>30096000</v>
      </c>
    </row>
    <row r="31" ht="15.75" customHeight="1">
      <c r="B31" s="98" t="s">
        <v>173</v>
      </c>
      <c r="C31" s="98">
        <v>1.0</v>
      </c>
      <c r="D31" s="99">
        <v>980000.0</v>
      </c>
      <c r="E31" s="99">
        <v>980000.0</v>
      </c>
      <c r="F31" s="106">
        <f t="shared" si="4"/>
        <v>11760000</v>
      </c>
      <c r="H31" s="98" t="str">
        <f t="shared" ref="H31:I31" si="5">B22</f>
        <v>Electrico</v>
      </c>
      <c r="I31" s="98">
        <f t="shared" si="5"/>
        <v>1</v>
      </c>
      <c r="J31" s="99">
        <f t="shared" si="6"/>
        <v>4606493.76</v>
      </c>
      <c r="K31" s="99">
        <f t="shared" si="7"/>
        <v>4606493.76</v>
      </c>
      <c r="M31" s="28">
        <f t="shared" si="8"/>
        <v>2763896.256</v>
      </c>
      <c r="N31" s="28">
        <f t="shared" si="9"/>
        <v>2763896.256</v>
      </c>
    </row>
    <row r="32" ht="15.75" customHeight="1">
      <c r="B32" s="98" t="s">
        <v>20</v>
      </c>
      <c r="C32" s="98">
        <v>1.0</v>
      </c>
      <c r="D32" s="99">
        <v>3800000.0</v>
      </c>
      <c r="E32" s="99">
        <v>3800000.0</v>
      </c>
      <c r="F32" s="99">
        <f t="shared" si="4"/>
        <v>45600000</v>
      </c>
      <c r="H32" s="98" t="str">
        <f t="shared" ref="H32:I32" si="10">B23</f>
        <v>Servicio de contabilidad</v>
      </c>
      <c r="I32" s="98">
        <f t="shared" si="10"/>
        <v>1</v>
      </c>
      <c r="J32" s="99">
        <f t="shared" si="6"/>
        <v>3971000</v>
      </c>
      <c r="K32" s="99">
        <f t="shared" si="7"/>
        <v>3971000</v>
      </c>
      <c r="M32" s="28">
        <f t="shared" si="8"/>
        <v>2382600</v>
      </c>
      <c r="N32" s="28">
        <f t="shared" si="9"/>
        <v>2382600</v>
      </c>
    </row>
    <row r="33" ht="15.75" customHeight="1">
      <c r="B33" s="98" t="s">
        <v>24</v>
      </c>
      <c r="C33" s="98">
        <v>1.0</v>
      </c>
      <c r="D33" s="99">
        <v>1200000.0</v>
      </c>
      <c r="E33" s="99">
        <v>1800000.0</v>
      </c>
      <c r="F33" s="99">
        <f>D33*12</f>
        <v>14400000</v>
      </c>
      <c r="H33" s="98" t="str">
        <f t="shared" ref="H33:I33" si="11">B24</f>
        <v>Servicio de Seguridad</v>
      </c>
      <c r="I33" s="98">
        <f t="shared" si="11"/>
        <v>1</v>
      </c>
      <c r="J33" s="99">
        <f t="shared" si="6"/>
        <v>1254000</v>
      </c>
      <c r="K33" s="99">
        <f t="shared" si="7"/>
        <v>1254000</v>
      </c>
      <c r="M33" s="28">
        <f t="shared" si="8"/>
        <v>752400</v>
      </c>
      <c r="N33" s="28">
        <f t="shared" si="9"/>
        <v>752400</v>
      </c>
    </row>
    <row r="34" ht="15.75" customHeight="1">
      <c r="H34" s="98" t="str">
        <f t="shared" ref="H34:I34" si="12">B25</f>
        <v>Servicio de Internet</v>
      </c>
      <c r="I34" s="98">
        <f t="shared" si="12"/>
        <v>2</v>
      </c>
      <c r="J34" s="99">
        <f t="shared" si="6"/>
        <v>1024100</v>
      </c>
      <c r="K34" s="99">
        <f t="shared" si="7"/>
        <v>2048200</v>
      </c>
      <c r="M34" s="28">
        <f t="shared" si="8"/>
        <v>614460</v>
      </c>
      <c r="N34" s="28">
        <f t="shared" si="9"/>
        <v>1228920</v>
      </c>
    </row>
    <row r="35" ht="15.75" customHeight="1">
      <c r="H35" s="98"/>
      <c r="I35" s="99"/>
      <c r="J35" s="98"/>
      <c r="K35" s="98"/>
    </row>
    <row r="36" ht="15.75" customHeight="1">
      <c r="K36" s="107">
        <f>SUM(K30:K34)</f>
        <v>62039693.76</v>
      </c>
      <c r="M36" s="108">
        <f t="shared" ref="M36:N36" si="13">M30+M31+M32+M33+M34</f>
        <v>36609356.26</v>
      </c>
      <c r="N36" s="32">
        <f t="shared" si="13"/>
        <v>37223816.26</v>
      </c>
    </row>
    <row r="37" ht="15.75" customHeight="1"/>
    <row r="38" ht="15.75" customHeight="1"/>
    <row r="39" ht="15.75" customHeight="1">
      <c r="K39" s="32">
        <f>K36*60%</f>
        <v>37223816.26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9:J17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7.86"/>
    <col customWidth="1" min="3" max="3" width="21.86"/>
    <col customWidth="1" min="5" max="5" width="37.43"/>
    <col customWidth="1" min="6" max="6" width="27.0"/>
    <col customWidth="1" min="7" max="7" width="34.14"/>
    <col customWidth="1" min="8" max="8" width="12.14"/>
    <col customWidth="1" min="11" max="11" width="18.86"/>
    <col customWidth="1" min="13" max="13" width="7.43"/>
    <col customWidth="1" min="14" max="14" width="36.29"/>
    <col customWidth="1" min="15" max="15" width="28.57"/>
  </cols>
  <sheetData>
    <row r="1" ht="15.75" customHeight="1">
      <c r="A1" s="109" t="s">
        <v>174</v>
      </c>
    </row>
    <row r="2" ht="15.75" customHeight="1">
      <c r="A2" s="1" t="s">
        <v>72</v>
      </c>
      <c r="B2" s="21">
        <f>Equipos!B1</f>
        <v>3739.03</v>
      </c>
    </row>
    <row r="3" ht="15.75" customHeight="1">
      <c r="A3" s="1" t="s">
        <v>74</v>
      </c>
      <c r="B3" s="21">
        <f>Equipos!B2</f>
        <v>3851.2009</v>
      </c>
      <c r="F3" s="110" t="s">
        <v>62</v>
      </c>
      <c r="G3" s="110"/>
      <c r="H3" s="110"/>
      <c r="I3" s="109"/>
      <c r="J3" s="109"/>
      <c r="K3" s="109"/>
      <c r="N3" s="111" t="s">
        <v>75</v>
      </c>
      <c r="O3" s="111" t="s">
        <v>76</v>
      </c>
      <c r="P3" s="111" t="s">
        <v>87</v>
      </c>
      <c r="Q3" s="111" t="s">
        <v>88</v>
      </c>
    </row>
    <row r="4" ht="15.75" customHeight="1">
      <c r="F4" s="112"/>
      <c r="G4" s="112" t="s">
        <v>5</v>
      </c>
      <c r="H4" s="112" t="s">
        <v>6</v>
      </c>
      <c r="I4" s="113" t="s">
        <v>175</v>
      </c>
      <c r="J4" s="113" t="s">
        <v>176</v>
      </c>
      <c r="K4" s="113" t="s">
        <v>177</v>
      </c>
      <c r="N4" s="94"/>
      <c r="O4" s="94"/>
      <c r="P4" s="94"/>
      <c r="Q4" s="94"/>
    </row>
    <row r="5" ht="72.75" customHeight="1">
      <c r="F5" s="114" t="s">
        <v>178</v>
      </c>
      <c r="G5" s="15" t="str">
        <f t="shared" ref="G5:G11" si="2">B17</f>
        <v>Compute:</v>
      </c>
      <c r="H5" s="115">
        <v>1.0</v>
      </c>
      <c r="I5" s="116">
        <f t="shared" ref="I5:I11" si="3">D21</f>
        <v>767.14</v>
      </c>
      <c r="J5" s="51">
        <f>I5*B3</f>
        <v>2954410.258</v>
      </c>
      <c r="K5" s="51">
        <f t="shared" ref="K5:K17" si="4">J5*1.045</f>
        <v>3087358.72</v>
      </c>
      <c r="N5" s="114" t="str">
        <f t="shared" ref="N5:P5" si="1">F5</f>
        <v>4 servidores, 1 windows server 2019 essentials 8 ram xeon 4 nucleos, linux sles 16 ram xeon 4 nucleos, 1 windows 8 ram, xeon 3 nucleos, 1 windows 8 ram, xeon 4 nucleos .</v>
      </c>
      <c r="O5" s="15" t="str">
        <f t="shared" si="1"/>
        <v>Compute:</v>
      </c>
      <c r="P5" s="15">
        <f t="shared" si="1"/>
        <v>1</v>
      </c>
      <c r="Q5" s="51">
        <f t="shared" ref="Q5:Q17" si="6">K5</f>
        <v>3087358.72</v>
      </c>
    </row>
    <row r="6" ht="15.75" customHeight="1">
      <c r="F6" s="15"/>
      <c r="G6" s="15" t="str">
        <f t="shared" si="2"/>
        <v>Intra-Region Data Transfer:</v>
      </c>
      <c r="H6" s="115">
        <v>1.0</v>
      </c>
      <c r="I6" s="116">
        <f t="shared" si="3"/>
        <v>3.6</v>
      </c>
      <c r="J6" s="51">
        <f>I6*B3</f>
        <v>13864.32324</v>
      </c>
      <c r="K6" s="51">
        <f t="shared" si="4"/>
        <v>14488.21779</v>
      </c>
      <c r="N6" s="41"/>
      <c r="O6" s="15" t="str">
        <f t="shared" ref="O6:P6" si="5">G6</f>
        <v>Intra-Region Data Transfer:</v>
      </c>
      <c r="P6" s="15">
        <f t="shared" si="5"/>
        <v>1</v>
      </c>
      <c r="Q6" s="51">
        <f t="shared" si="6"/>
        <v>14488.21779</v>
      </c>
    </row>
    <row r="7" ht="15.75" customHeight="1">
      <c r="F7" s="15"/>
      <c r="G7" s="15" t="str">
        <f t="shared" si="2"/>
        <v>EBS Volumes:</v>
      </c>
      <c r="H7" s="115">
        <v>1.0</v>
      </c>
      <c r="I7" s="116">
        <f t="shared" si="3"/>
        <v>180</v>
      </c>
      <c r="J7" s="51">
        <f>I7*B3</f>
        <v>693216.162</v>
      </c>
      <c r="K7" s="51">
        <f t="shared" si="4"/>
        <v>724410.8893</v>
      </c>
      <c r="N7" s="41"/>
      <c r="O7" s="15" t="str">
        <f t="shared" ref="O7:P7" si="7">G7</f>
        <v>EBS Volumes:</v>
      </c>
      <c r="P7" s="15">
        <f t="shared" si="7"/>
        <v>1</v>
      </c>
      <c r="Q7" s="51">
        <f t="shared" si="6"/>
        <v>724410.8893</v>
      </c>
    </row>
    <row r="8" ht="15.75" customHeight="1">
      <c r="F8" s="15"/>
      <c r="G8" s="15" t="str">
        <f t="shared" si="2"/>
        <v>EBS Throughput:</v>
      </c>
      <c r="H8" s="115">
        <v>1.0</v>
      </c>
      <c r="I8" s="15">
        <f t="shared" si="3"/>
        <v>0</v>
      </c>
      <c r="J8" s="51">
        <f>I8*B3</f>
        <v>0</v>
      </c>
      <c r="K8" s="51">
        <f t="shared" si="4"/>
        <v>0</v>
      </c>
      <c r="N8" s="41"/>
      <c r="O8" s="15" t="str">
        <f t="shared" ref="O8:P8" si="8">G8</f>
        <v>EBS Throughput:</v>
      </c>
      <c r="P8" s="15">
        <f t="shared" si="8"/>
        <v>1</v>
      </c>
      <c r="Q8" s="51">
        <f t="shared" si="6"/>
        <v>0</v>
      </c>
    </row>
    <row r="9" ht="15.75" customHeight="1">
      <c r="F9" s="15"/>
      <c r="G9" s="15" t="str">
        <f t="shared" si="2"/>
        <v>EBS Snapshots:</v>
      </c>
      <c r="H9" s="115">
        <v>1.0</v>
      </c>
      <c r="I9" s="15">
        <f t="shared" si="3"/>
        <v>12.5</v>
      </c>
      <c r="J9" s="51">
        <f>I9*B3</f>
        <v>48140.01125</v>
      </c>
      <c r="K9" s="51">
        <f t="shared" si="4"/>
        <v>50306.31176</v>
      </c>
      <c r="N9" s="41"/>
      <c r="O9" s="15" t="str">
        <f t="shared" ref="O9:P9" si="9">G9</f>
        <v>EBS Snapshots:</v>
      </c>
      <c r="P9" s="15">
        <f t="shared" si="9"/>
        <v>1</v>
      </c>
      <c r="Q9" s="51">
        <f t="shared" si="6"/>
        <v>50306.31176</v>
      </c>
    </row>
    <row r="10" ht="15.75" customHeight="1">
      <c r="F10" s="15"/>
      <c r="G10" s="15" t="str">
        <f t="shared" si="2"/>
        <v>Elastic IPs:</v>
      </c>
      <c r="H10" s="115">
        <v>1.0</v>
      </c>
      <c r="I10" s="15">
        <f t="shared" si="3"/>
        <v>69.2</v>
      </c>
      <c r="J10" s="51">
        <f>I10*B3</f>
        <v>266503.1023</v>
      </c>
      <c r="K10" s="51">
        <f t="shared" si="4"/>
        <v>278495.7419</v>
      </c>
      <c r="N10" s="41"/>
      <c r="O10" s="15" t="str">
        <f t="shared" ref="O10:P10" si="10">G10</f>
        <v>Elastic IPs:</v>
      </c>
      <c r="P10" s="15">
        <f t="shared" si="10"/>
        <v>1</v>
      </c>
      <c r="Q10" s="51">
        <f t="shared" si="6"/>
        <v>278495.7419</v>
      </c>
    </row>
    <row r="11" ht="15.75" customHeight="1">
      <c r="F11" s="15"/>
      <c r="G11" s="15" t="str">
        <f t="shared" si="2"/>
        <v>Inter-Region Data Transfer Out:</v>
      </c>
      <c r="H11" s="115">
        <v>1.0</v>
      </c>
      <c r="I11" s="15">
        <f t="shared" si="3"/>
        <v>3.6</v>
      </c>
      <c r="J11" s="51">
        <f>I11*B3</f>
        <v>13864.32324</v>
      </c>
      <c r="K11" s="51">
        <f t="shared" si="4"/>
        <v>14488.21779</v>
      </c>
      <c r="N11" s="41"/>
      <c r="O11" s="15" t="str">
        <f t="shared" ref="O11:P11" si="11">G11</f>
        <v>Inter-Region Data Transfer Out:</v>
      </c>
      <c r="P11" s="15">
        <f t="shared" si="11"/>
        <v>1</v>
      </c>
      <c r="Q11" s="51">
        <f t="shared" si="6"/>
        <v>14488.21779</v>
      </c>
    </row>
    <row r="12" ht="15.75" customHeight="1">
      <c r="F12" s="41"/>
      <c r="G12" s="15" t="str">
        <f>C25</f>
        <v>Global</v>
      </c>
      <c r="H12" s="115">
        <v>1.0</v>
      </c>
      <c r="I12" s="15">
        <f>D31</f>
        <v>16.11</v>
      </c>
      <c r="J12" s="51">
        <f>I12*B3</f>
        <v>62042.8465</v>
      </c>
      <c r="K12" s="51">
        <f t="shared" si="4"/>
        <v>64834.77459</v>
      </c>
      <c r="N12" s="41"/>
      <c r="O12" s="15" t="str">
        <f t="shared" ref="O12:P12" si="12">G12</f>
        <v>Global</v>
      </c>
      <c r="P12" s="15">
        <f t="shared" si="12"/>
        <v>1</v>
      </c>
      <c r="Q12" s="51">
        <f t="shared" si="6"/>
        <v>64834.77459</v>
      </c>
    </row>
    <row r="13" ht="15.75" customHeight="1">
      <c r="C13" s="117"/>
      <c r="F13" s="41"/>
      <c r="G13" s="15" t="str">
        <f>B29</f>
        <v>Support for all AWS services:</v>
      </c>
      <c r="H13" s="115">
        <v>1.0</v>
      </c>
      <c r="I13" s="15">
        <f>D33</f>
        <v>105.79</v>
      </c>
      <c r="J13" s="51">
        <f>I13*B3</f>
        <v>407418.5432</v>
      </c>
      <c r="K13" s="51">
        <f t="shared" si="4"/>
        <v>425752.3777</v>
      </c>
      <c r="N13" s="41"/>
      <c r="O13" s="15" t="str">
        <f t="shared" ref="O13:P13" si="13">G13</f>
        <v>Support for all AWS services:</v>
      </c>
      <c r="P13" s="15">
        <f t="shared" si="13"/>
        <v>1</v>
      </c>
      <c r="Q13" s="51">
        <f t="shared" si="6"/>
        <v>425752.3777</v>
      </c>
    </row>
    <row r="14" ht="15.75" customHeight="1">
      <c r="C14" s="117"/>
      <c r="D14" s="117"/>
      <c r="F14" s="41"/>
      <c r="G14" s="15" t="str">
        <f>G32</f>
        <v>firewall</v>
      </c>
      <c r="H14" s="115">
        <v>1.0</v>
      </c>
      <c r="I14" s="116">
        <f t="shared" ref="I14:I15" si="15">I34</f>
        <v>122.4</v>
      </c>
      <c r="J14" s="51">
        <f>I14*B3</f>
        <v>471386.9902</v>
      </c>
      <c r="K14" s="51">
        <f t="shared" si="4"/>
        <v>492599.4047</v>
      </c>
      <c r="N14" s="41"/>
      <c r="O14" s="15" t="str">
        <f t="shared" ref="O14:P14" si="14">G14</f>
        <v>firewall</v>
      </c>
      <c r="P14" s="15">
        <f t="shared" si="14"/>
        <v>1</v>
      </c>
      <c r="Q14" s="51">
        <f t="shared" si="6"/>
        <v>492599.4047</v>
      </c>
    </row>
    <row r="15" ht="15.75" customHeight="1">
      <c r="A15" s="118" t="s">
        <v>179</v>
      </c>
      <c r="B15" s="118" t="s">
        <v>180</v>
      </c>
      <c r="C15" s="119" t="s">
        <v>181</v>
      </c>
      <c r="F15" s="41"/>
      <c r="G15" s="15" t="s">
        <v>182</v>
      </c>
      <c r="H15" s="115">
        <v>1.0</v>
      </c>
      <c r="I15" s="116">
        <f t="shared" si="15"/>
        <v>105.79</v>
      </c>
      <c r="J15" s="51">
        <f>I15*B3</f>
        <v>407418.5432</v>
      </c>
      <c r="K15" s="51">
        <f t="shared" si="4"/>
        <v>425752.3777</v>
      </c>
      <c r="N15" s="41"/>
      <c r="O15" s="15" t="str">
        <f t="shared" ref="O15:P15" si="16">G15</f>
        <v>tranferencia firewall</v>
      </c>
      <c r="P15" s="15">
        <f t="shared" si="16"/>
        <v>1</v>
      </c>
      <c r="Q15" s="51">
        <f t="shared" si="6"/>
        <v>425752.3777</v>
      </c>
    </row>
    <row r="16" ht="15.75" customHeight="1">
      <c r="A16" s="118" t="s">
        <v>183</v>
      </c>
      <c r="C16" s="119"/>
      <c r="F16" s="41"/>
      <c r="G16" s="41"/>
      <c r="H16" s="41"/>
      <c r="I16" s="116"/>
      <c r="J16" s="41"/>
      <c r="K16" s="15">
        <f t="shared" si="4"/>
        <v>0</v>
      </c>
      <c r="N16" s="41"/>
      <c r="O16" s="41"/>
      <c r="P16" s="41"/>
      <c r="Q16" s="15">
        <f t="shared" si="6"/>
        <v>0</v>
      </c>
    </row>
    <row r="17" ht="15.75" customHeight="1">
      <c r="A17" s="118"/>
      <c r="B17" s="118" t="s">
        <v>184</v>
      </c>
      <c r="C17" s="119" t="s">
        <v>185</v>
      </c>
      <c r="F17" s="41"/>
      <c r="G17" s="41"/>
      <c r="H17" s="41"/>
      <c r="I17" s="116">
        <f>SUM(I5:I15)</f>
        <v>1386.13</v>
      </c>
      <c r="J17" s="51">
        <f>I17*B3</f>
        <v>5338265.104</v>
      </c>
      <c r="K17" s="51">
        <f t="shared" si="4"/>
        <v>5578487.033</v>
      </c>
      <c r="N17" s="41"/>
      <c r="O17" s="41"/>
      <c r="P17" s="41"/>
      <c r="Q17" s="51">
        <f t="shared" si="6"/>
        <v>5578487.033</v>
      </c>
    </row>
    <row r="18" ht="15.75" customHeight="1">
      <c r="A18" s="118"/>
      <c r="B18" s="118" t="s">
        <v>186</v>
      </c>
      <c r="C18" s="119" t="s">
        <v>185</v>
      </c>
      <c r="I18" s="117"/>
    </row>
    <row r="19" ht="15.75" customHeight="1">
      <c r="A19" s="118"/>
      <c r="B19" s="118" t="s">
        <v>187</v>
      </c>
      <c r="C19" s="119" t="s">
        <v>185</v>
      </c>
      <c r="D19" s="119" t="s">
        <v>188</v>
      </c>
      <c r="E19" s="118" t="s">
        <v>189</v>
      </c>
      <c r="I19" s="117"/>
    </row>
    <row r="20" ht="15.75" customHeight="1">
      <c r="A20" s="118"/>
      <c r="B20" s="118" t="s">
        <v>190</v>
      </c>
      <c r="C20" s="118" t="s">
        <v>185</v>
      </c>
      <c r="D20" s="119"/>
      <c r="E20" s="120" t="s">
        <v>191</v>
      </c>
      <c r="I20" s="117"/>
      <c r="P20" s="1" t="s">
        <v>192</v>
      </c>
      <c r="Q20" s="21">
        <f>Q17*12</f>
        <v>66941844.4</v>
      </c>
    </row>
    <row r="21" ht="15.75" customHeight="1">
      <c r="A21" s="118"/>
      <c r="B21" s="118" t="s">
        <v>193</v>
      </c>
      <c r="C21" s="118" t="s">
        <v>185</v>
      </c>
      <c r="D21" s="121">
        <v>767.14</v>
      </c>
      <c r="E21" s="118"/>
      <c r="H21" s="117"/>
      <c r="I21" s="117"/>
    </row>
    <row r="22" ht="15.75" customHeight="1">
      <c r="A22" s="118"/>
      <c r="B22" s="118" t="s">
        <v>194</v>
      </c>
      <c r="C22" s="118" t="s">
        <v>185</v>
      </c>
      <c r="D22" s="121">
        <v>3.6</v>
      </c>
      <c r="E22" s="118"/>
      <c r="H22" s="117"/>
      <c r="I22" s="117"/>
    </row>
    <row r="23" ht="15.75" customHeight="1">
      <c r="A23" s="118"/>
      <c r="B23" s="118" t="s">
        <v>195</v>
      </c>
      <c r="C23" s="118" t="s">
        <v>185</v>
      </c>
      <c r="D23" s="121">
        <v>180.0</v>
      </c>
      <c r="E23" s="118"/>
      <c r="I23" s="117"/>
    </row>
    <row r="24" ht="15.75" customHeight="1">
      <c r="A24" s="118" t="s">
        <v>196</v>
      </c>
      <c r="C24" s="118"/>
      <c r="D24" s="120">
        <v>0.0</v>
      </c>
      <c r="E24" s="118"/>
      <c r="I24" s="117"/>
    </row>
    <row r="25" ht="15.75" customHeight="1">
      <c r="A25" s="118"/>
      <c r="B25" s="118" t="s">
        <v>197</v>
      </c>
      <c r="C25" s="118" t="s">
        <v>198</v>
      </c>
      <c r="D25" s="120">
        <v>12.5</v>
      </c>
      <c r="E25" s="118"/>
    </row>
    <row r="26" ht="15.75" customHeight="1">
      <c r="A26" s="118" t="s">
        <v>199</v>
      </c>
      <c r="C26" s="118"/>
      <c r="D26" s="120">
        <v>69.2</v>
      </c>
      <c r="E26" s="118"/>
    </row>
    <row r="27" ht="15.75" customHeight="1">
      <c r="A27" s="118"/>
      <c r="B27" s="118" t="s">
        <v>197</v>
      </c>
      <c r="C27" s="118" t="s">
        <v>198</v>
      </c>
      <c r="D27" s="120">
        <v>3.6</v>
      </c>
      <c r="E27" s="118"/>
    </row>
    <row r="28" ht="15.75" customHeight="1">
      <c r="A28" s="118" t="s">
        <v>200</v>
      </c>
      <c r="C28" s="118"/>
      <c r="D28" s="118"/>
      <c r="E28" s="120" t="s">
        <v>201</v>
      </c>
    </row>
    <row r="29" ht="15.75" customHeight="1">
      <c r="A29" s="118"/>
      <c r="B29" s="118" t="s">
        <v>202</v>
      </c>
      <c r="C29" s="118"/>
      <c r="D29" s="120">
        <v>0.0</v>
      </c>
      <c r="E29" s="118"/>
    </row>
    <row r="30" ht="15.75" customHeight="1">
      <c r="A30" s="118"/>
      <c r="B30" s="118"/>
      <c r="C30" s="118" t="s">
        <v>203</v>
      </c>
      <c r="D30" s="118"/>
      <c r="E30" s="120" t="s">
        <v>204</v>
      </c>
    </row>
    <row r="31" ht="15.75" customHeight="1">
      <c r="A31" s="118"/>
      <c r="B31" s="118"/>
      <c r="C31" s="118" t="s">
        <v>205</v>
      </c>
      <c r="D31" s="120">
        <v>16.11</v>
      </c>
      <c r="E31" s="118"/>
    </row>
    <row r="32" ht="15.75" customHeight="1">
      <c r="D32" s="118"/>
      <c r="E32" s="120">
        <v>105.79</v>
      </c>
      <c r="G32" s="109" t="s">
        <v>206</v>
      </c>
      <c r="H32" s="122" t="s">
        <v>207</v>
      </c>
      <c r="I32" s="123">
        <v>0.17</v>
      </c>
    </row>
    <row r="33" ht="15.75" customHeight="1">
      <c r="D33" s="120">
        <v>105.79</v>
      </c>
      <c r="E33" s="118"/>
      <c r="H33" s="1" t="s">
        <v>208</v>
      </c>
      <c r="I33" s="117">
        <v>720.0</v>
      </c>
    </row>
    <row r="34" ht="15.75" customHeight="1">
      <c r="D34" s="118"/>
      <c r="E34" s="124" t="s">
        <v>209</v>
      </c>
      <c r="H34" s="1" t="s">
        <v>210</v>
      </c>
      <c r="I34" s="117">
        <f>I33*I32</f>
        <v>122.4</v>
      </c>
    </row>
    <row r="35" ht="15.75" customHeight="1">
      <c r="D35" s="118"/>
      <c r="H35" s="1" t="s">
        <v>211</v>
      </c>
      <c r="I35" s="117">
        <f>E32</f>
        <v>105.79</v>
      </c>
    </row>
    <row r="36" ht="15.75" customHeight="1">
      <c r="E36" s="125">
        <f>D21+D22+D23+D24+D25+D26+D27+D29+D31+D33</f>
        <v>1157.94</v>
      </c>
      <c r="I36" s="117">
        <f>I35+I34</f>
        <v>228.19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6:B16"/>
    <mergeCell ref="A24:B24"/>
    <mergeCell ref="A26:B26"/>
    <mergeCell ref="A28:B2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2021-07-13T16:36:58Z</dcterms:created>
  <dc:creator>Juan Pablo Correa Rojas</dc:creator>
</cp:coreProperties>
</file>