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ROME\Desktop\"/>
    </mc:Choice>
  </mc:AlternateContent>
  <bookViews>
    <workbookView xWindow="-105" yWindow="-105" windowWidth="23250" windowHeight="12570" activeTab="1"/>
  </bookViews>
  <sheets>
    <sheet name="Documentation" sheetId="2" r:id="rId1"/>
    <sheet name="Scenario Summary" sheetId="13" r:id="rId2"/>
    <sheet name="Scenario PivotTable" sheetId="14" r:id="rId3"/>
    <sheet name="Income Analysis" sheetId="6" r:id="rId4"/>
    <sheet name="Product Line" sheetId="7" r:id="rId5"/>
  </sheets>
  <definedNames>
    <definedName name="Distribution">'Income Analysis'!$C$19</definedName>
    <definedName name="Expenses">'Income Analysis'!$C$25</definedName>
    <definedName name="Miscellaneous">'Income Analysis'!$C$20</definedName>
    <definedName name="Net_income">'Income Analysis'!$C$26</definedName>
    <definedName name="Price_per_unit">'Income Analysis'!$C$6</definedName>
    <definedName name="Revenue">'Income Analysis'!$C$24</definedName>
    <definedName name="Salaries_and_benefits">'Income Analysis'!$C$18</definedName>
    <definedName name="solver_adj" localSheetId="4" hidden="1">'Product Line'!$D$18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'Product Line'!$C$10:$E$10</definedName>
    <definedName name="solver_lhs2" localSheetId="4" hidden="1">'Product Line'!$D$18</definedName>
    <definedName name="solver_lhs3" localSheetId="4" hidden="1">'Product Line'!$J$5:$J$13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3</definedName>
    <definedName name="solver_nwt" localSheetId="4" hidden="1">1</definedName>
    <definedName name="solver_opt" localSheetId="4" hidden="1">'Product Line'!$F$23</definedName>
    <definedName name="solver_pre" localSheetId="4" hidden="1">0.000001</definedName>
    <definedName name="solver_rbv" localSheetId="4" hidden="1">2</definedName>
    <definedName name="solver_rel1" localSheetId="4" hidden="1">3</definedName>
    <definedName name="solver_rel2" localSheetId="4" hidden="1">2</definedName>
    <definedName name="solver_rel3" localSheetId="4" hidden="1">3</definedName>
    <definedName name="solver_rhs1" localSheetId="4" hidden="1">1200</definedName>
    <definedName name="solver_rhs2" localSheetId="4" hidden="1">4750</definedName>
    <definedName name="solver_rhs3" localSheetId="4" hidden="1">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er" localSheetId="4" hidden="1">3</definedName>
    <definedName name="Total_revenue">'Income Analysis'!$B$7:$C$7</definedName>
    <definedName name="Units_sold">'Income Analysis'!$C$5</definedName>
  </definedNames>
  <calcPr calcId="162913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7" l="1"/>
  <c r="F6" i="6"/>
  <c r="G14" i="6"/>
  <c r="G13" i="6"/>
  <c r="G12" i="6"/>
  <c r="G11" i="6"/>
  <c r="G10" i="6"/>
  <c r="G9" i="6"/>
  <c r="G8" i="6"/>
  <c r="G7" i="6"/>
  <c r="G6" i="6"/>
  <c r="H6" i="6" l="1"/>
  <c r="F14" i="6"/>
  <c r="H14" i="6" s="1"/>
  <c r="F13" i="6"/>
  <c r="H13" i="6" s="1"/>
  <c r="F12" i="6"/>
  <c r="H12" i="6" s="1"/>
  <c r="F11" i="6"/>
  <c r="H11" i="6" s="1"/>
  <c r="F10" i="6"/>
  <c r="H10" i="6" s="1"/>
  <c r="F9" i="6"/>
  <c r="H9" i="6" s="1"/>
  <c r="F8" i="6"/>
  <c r="H8" i="6" s="1"/>
  <c r="F7" i="6"/>
  <c r="H7" i="6" s="1"/>
  <c r="J6" i="7" l="1"/>
  <c r="J7" i="7"/>
  <c r="J8" i="7"/>
  <c r="J9" i="7"/>
  <c r="J10" i="7"/>
  <c r="J11" i="7"/>
  <c r="J12" i="7"/>
  <c r="J13" i="7"/>
  <c r="J5" i="7"/>
  <c r="E22" i="7" l="1"/>
  <c r="F22" i="7" s="1"/>
  <c r="D21" i="7"/>
  <c r="C21" i="7"/>
  <c r="D20" i="7"/>
  <c r="C20" i="7"/>
  <c r="E21" i="7" l="1"/>
  <c r="F21" i="7" s="1"/>
  <c r="E20" i="7"/>
  <c r="F20" i="7" s="1"/>
  <c r="C18" i="7"/>
  <c r="D14" i="7"/>
  <c r="E14" i="7"/>
  <c r="C14" i="7"/>
  <c r="D13" i="7"/>
  <c r="E13" i="7"/>
  <c r="C13" i="7"/>
  <c r="C19" i="7" s="1"/>
  <c r="C23" i="7" s="1"/>
  <c r="D11" i="7"/>
  <c r="E11" i="7"/>
  <c r="C11" i="7"/>
  <c r="E5" i="6"/>
  <c r="G5" i="6" s="1"/>
  <c r="D15" i="7" l="1"/>
  <c r="E18" i="7"/>
  <c r="F18" i="7" s="1"/>
  <c r="C15" i="7"/>
  <c r="D19" i="7"/>
  <c r="E15" i="7"/>
  <c r="D23" i="7" l="1"/>
  <c r="E23" i="7" s="1"/>
  <c r="E19" i="7"/>
  <c r="F19" i="7" s="1"/>
  <c r="C21" i="6" l="1"/>
  <c r="C10" i="6"/>
  <c r="C14" i="6" s="1"/>
  <c r="C7" i="6"/>
  <c r="C24" i="6" s="1"/>
  <c r="F5" i="6" s="1"/>
  <c r="C12" i="6" l="1"/>
  <c r="C15" i="6" s="1"/>
  <c r="C25" i="6" s="1"/>
  <c r="C26" i="6" l="1"/>
  <c r="E18" i="6" s="1"/>
  <c r="H5" i="6" l="1"/>
</calcChain>
</file>

<file path=xl/sharedStrings.xml><?xml version="1.0" encoding="utf-8"?>
<sst xmlns="http://schemas.openxmlformats.org/spreadsheetml/2006/main" count="103" uniqueCount="79">
  <si>
    <t>Author:</t>
  </si>
  <si>
    <t>Mary Wanas</t>
  </si>
  <si>
    <t>Note: Do not edit this sheet. If your name does not appear in cell B6, please download a new copy of the file from the SAM website.</t>
  </si>
  <si>
    <t>Four Winds Energy</t>
  </si>
  <si>
    <t>Revenue</t>
  </si>
  <si>
    <t>Units Sold</t>
  </si>
  <si>
    <t>Variable Expenses</t>
  </si>
  <si>
    <t>Fixed Expenses</t>
  </si>
  <si>
    <t>Miscellaneous</t>
  </si>
  <si>
    <t>Summary</t>
  </si>
  <si>
    <t>Net Income</t>
  </si>
  <si>
    <t>Units sold</t>
  </si>
  <si>
    <t>Total revenue</t>
  </si>
  <si>
    <t>Units produced</t>
  </si>
  <si>
    <t>Material cost per unit</t>
  </si>
  <si>
    <t>Total material cost</t>
  </si>
  <si>
    <t>Manufacturing cost per unit</t>
  </si>
  <si>
    <t>Total manufacturing cost</t>
  </si>
  <si>
    <t>Total variable expenses</t>
  </si>
  <si>
    <t>Salaries and benefits</t>
  </si>
  <si>
    <t>Distribution</t>
  </si>
  <si>
    <t>Total fixed expenses</t>
  </si>
  <si>
    <t>Total expenses</t>
  </si>
  <si>
    <t>Net income</t>
  </si>
  <si>
    <t>Break-Even Analysis</t>
  </si>
  <si>
    <t>Expenses</t>
  </si>
  <si>
    <t>Net Income Analysis</t>
  </si>
  <si>
    <t>Sales Price</t>
  </si>
  <si>
    <t>Boreas Wind Turbine Income Analysis</t>
  </si>
  <si>
    <t>Products</t>
  </si>
  <si>
    <t>Boreas 12X</t>
  </si>
  <si>
    <t>Boreas 24X</t>
  </si>
  <si>
    <t>Boreas 48X</t>
  </si>
  <si>
    <t>Even product mix</t>
  </si>
  <si>
    <t>Optimal product mix</t>
  </si>
  <si>
    <t>Change</t>
  </si>
  <si>
    <t>Revenue even mix</t>
  </si>
  <si>
    <t>Revenue optimal mix</t>
  </si>
  <si>
    <t>Even Mix</t>
  </si>
  <si>
    <t>Optimal Mix</t>
  </si>
  <si>
    <t>Difference</t>
  </si>
  <si>
    <t>% Difference</t>
  </si>
  <si>
    <t>PERFORM WHAT-IF ANALYSES</t>
  </si>
  <si>
    <t>Price per unit</t>
  </si>
  <si>
    <t>Available</t>
  </si>
  <si>
    <t>Used</t>
  </si>
  <si>
    <t>Remaining</t>
  </si>
  <si>
    <t>Tower shell</t>
  </si>
  <si>
    <t>Internal ladder</t>
  </si>
  <si>
    <t>Fiberglass nacelle</t>
  </si>
  <si>
    <t>Drive shaft</t>
  </si>
  <si>
    <t>Gear box</t>
  </si>
  <si>
    <t>Blade pitch control</t>
  </si>
  <si>
    <t>Yaw drive</t>
  </si>
  <si>
    <t>Blades</t>
  </si>
  <si>
    <t>Utility box</t>
  </si>
  <si>
    <t>Assembly</t>
  </si>
  <si>
    <t>Boreas Wind Turbine Product Mix</t>
  </si>
  <si>
    <r>
      <t xml:space="preserve">New Perspectives Excel 2019 </t>
    </r>
    <r>
      <rPr>
        <sz val="10"/>
        <color theme="0"/>
        <rFont val="Century Gothic"/>
        <family val="2"/>
      </rPr>
      <t>| Module 8: End of Module Project 1</t>
    </r>
  </si>
  <si>
    <t>Solver Results</t>
  </si>
  <si>
    <t xml:space="preserve"> </t>
  </si>
  <si>
    <t>Row Labels</t>
  </si>
  <si>
    <t>Current</t>
  </si>
  <si>
    <t>Lower Price</t>
  </si>
  <si>
    <t>Raise Price</t>
  </si>
  <si>
    <t>Net_income</t>
  </si>
  <si>
    <t>Units_sold</t>
  </si>
  <si>
    <t>Price_per_unit</t>
  </si>
  <si>
    <t>Salaries_and_benefits</t>
  </si>
  <si>
    <t>Created by Your Name on 3/29/2019</t>
  </si>
  <si>
    <t>Created by Your Name on 3/29/2019
Modified by Your Name on 3/29/2019</t>
  </si>
  <si>
    <t>Created by Cedrick Kanga on 3/14/2023</t>
  </si>
  <si>
    <t>Scenario Summary</t>
  </si>
  <si>
    <t>Changing Cells: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</si>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</sst>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&quot;$&quot;* #,##0_);_(&quot;$&quot;* \(#,##0\);_(&quot;$&quot;* &quot;-&quot;??_);_(@_)"/>
    <numFmt numFmtId="167" formatCode="0.00%;[Red]\(0.00%\)"/>
    <numFmt numFmtId="168" formatCode="\ &quot;Units Sold&quot;"/>
    <numFmt numFmtId="169" formatCode="0_);[Red]\(0\)"/>
  </numFmts>
  <fonts count="25" x14ac:knownFonts="1">
    <font>
      <sz val="11"/>
      <color theme="1"/>
      <name val="Franklin Gothic Book"/>
      <family val="2"/>
      <scheme val="minor"/>
    </font>
    <font>
      <sz val="18"/>
      <color theme="3"/>
      <name val="Franklin Gothic Book"/>
      <family val="2"/>
      <scheme val="major"/>
    </font>
    <font>
      <sz val="10"/>
      <name val="Arial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000000"/>
      <name val="Century Gothic"/>
      <family val="2"/>
    </font>
    <font>
      <sz val="11"/>
      <color rgb="FF4B4C4C"/>
      <name val="Century Gothic"/>
      <family val="2"/>
    </font>
    <font>
      <i/>
      <sz val="10"/>
      <color rgb="FFCC6600"/>
      <name val="Century Gothic"/>
      <family val="2"/>
    </font>
    <font>
      <i/>
      <sz val="10"/>
      <name val="Century Gothic"/>
      <family val="2"/>
    </font>
    <font>
      <sz val="24"/>
      <color theme="3"/>
      <name val="Franklin Gothic Book"/>
      <family val="2"/>
      <scheme val="major"/>
    </font>
    <font>
      <sz val="16"/>
      <color theme="3"/>
      <name val="Franklin Gothic Book"/>
      <family val="2"/>
      <scheme val="major"/>
    </font>
    <font>
      <sz val="11"/>
      <color theme="1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1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b/>
      <sz val="12"/>
      <color indexed="9"/>
      <name val="Franklin Gothic Book"/>
      <family val="2"/>
      <scheme val="minor"/>
    </font>
    <font>
      <b/>
      <sz val="11"/>
      <color indexed="8"/>
      <name val="Franklin Gothic Book"/>
      <family val="2"/>
      <scheme val="minor"/>
    </font>
    <font>
      <b/>
      <sz val="11"/>
      <color indexed="18"/>
      <name val="Franklin Gothic Book"/>
      <family val="2"/>
      <scheme val="minor"/>
    </font>
    <font>
      <sz val="10"/>
      <color indexed="9"/>
      <name val="Franklin Gothic Book"/>
      <family val="2"/>
      <scheme val="minor"/>
    </font>
    <font>
      <sz val="8"/>
      <color theme="1"/>
      <name val="Franklin Gothic Book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34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37">
    <border>
      <left/>
      <right/>
      <top/>
      <bottom/>
      <diagonal/>
    </border>
    <border>
      <left/>
      <right/>
      <top/>
      <bottom style="thin">
        <color rgb="FFE34601"/>
      </bottom>
      <diagonal/>
    </border>
    <border>
      <left/>
      <right style="thick">
        <color rgb="FF93A5B2"/>
      </right>
      <top/>
      <bottom style="thin">
        <color rgb="FFE34601"/>
      </bottom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8" tint="-0.2499465926084170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4"/>
      </top>
      <bottom style="double">
        <color theme="4"/>
      </bottom>
      <diagonal/>
    </border>
    <border>
      <left/>
      <right style="thin">
        <color theme="5"/>
      </right>
      <top style="thin">
        <color theme="4"/>
      </top>
      <bottom style="double">
        <color theme="4"/>
      </bottom>
      <diagonal/>
    </border>
    <border>
      <left style="thin">
        <color theme="5"/>
      </left>
      <right/>
      <top/>
      <bottom style="thin">
        <color theme="8" tint="-0.24994659260841701"/>
      </bottom>
      <diagonal/>
    </border>
    <border>
      <left/>
      <right style="thin">
        <color theme="5"/>
      </right>
      <top/>
      <bottom style="thin">
        <color theme="8" tint="-0.24994659260841701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medium">
        <color theme="4" tint="0.39997558519241921"/>
      </bottom>
      <diagonal/>
    </border>
    <border>
      <left/>
      <right/>
      <top style="thin">
        <color theme="5"/>
      </top>
      <bottom style="medium">
        <color theme="4" tint="0.39997558519241921"/>
      </bottom>
      <diagonal/>
    </border>
    <border>
      <left/>
      <right style="thin">
        <color theme="5"/>
      </right>
      <top style="thin">
        <color theme="5"/>
      </top>
      <bottom style="medium">
        <color theme="4" tint="0.39997558519241921"/>
      </bottom>
      <diagonal/>
    </border>
    <border>
      <left style="thin">
        <color theme="5"/>
      </left>
      <right/>
      <top style="medium">
        <color theme="4" tint="0.39997558519241921"/>
      </top>
      <bottom/>
      <diagonal/>
    </border>
    <border>
      <left/>
      <right style="thin">
        <color theme="5"/>
      </right>
      <top style="medium">
        <color theme="4" tint="0.39997558519241921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 style="double">
        <color theme="4"/>
      </top>
      <bottom style="medium">
        <color theme="4"/>
      </bottom>
      <diagonal/>
    </border>
    <border>
      <left/>
      <right/>
      <top style="double">
        <color theme="4"/>
      </top>
      <bottom style="medium">
        <color theme="4"/>
      </bottom>
      <diagonal/>
    </border>
    <border>
      <left/>
      <right style="thin">
        <color theme="5"/>
      </right>
      <top style="double">
        <color theme="4"/>
      </top>
      <bottom style="medium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3" borderId="0">
      <alignment vertical="top" wrapText="1"/>
    </xf>
    <xf numFmtId="0" fontId="8" fillId="3" borderId="0">
      <alignment vertical="top" wrapText="1"/>
    </xf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5" borderId="0" applyNumberFormat="0" applyBorder="0" applyAlignment="0" applyProtection="0"/>
  </cellStyleXfs>
  <cellXfs count="117">
    <xf numFmtId="0" fontId="0" fillId="0" borderId="0" xfId="0"/>
    <xf numFmtId="0" fontId="3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left"/>
    </xf>
    <xf numFmtId="0" fontId="2" fillId="0" borderId="0" xfId="2" applyFill="1"/>
    <xf numFmtId="0" fontId="5" fillId="0" borderId="0" xfId="2" applyFont="1" applyFill="1" applyBorder="1" applyAlignment="1">
      <alignment vertical="center"/>
    </xf>
    <xf numFmtId="0" fontId="5" fillId="3" borderId="3" xfId="2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0" fontId="6" fillId="3" borderId="0" xfId="3" applyBorder="1" applyAlignment="1">
      <alignment horizontal="left" vertical="top" wrapText="1"/>
    </xf>
    <xf numFmtId="0" fontId="7" fillId="3" borderId="3" xfId="2" applyFont="1" applyFill="1" applyBorder="1" applyAlignment="1">
      <alignment horizontal="left" wrapText="1"/>
    </xf>
    <xf numFmtId="0" fontId="2" fillId="0" borderId="0" xfId="2" applyFill="1" applyAlignment="1">
      <alignment wrapText="1"/>
    </xf>
    <xf numFmtId="0" fontId="9" fillId="3" borderId="0" xfId="4" applyFont="1" applyBorder="1" applyAlignment="1">
      <alignment horizontal="left" vertical="top" wrapText="1"/>
    </xf>
    <xf numFmtId="0" fontId="5" fillId="3" borderId="0" xfId="2" applyFont="1" applyFill="1" applyBorder="1" applyAlignment="1">
      <alignment horizontal="right"/>
    </xf>
    <xf numFmtId="0" fontId="10" fillId="4" borderId="4" xfId="2" applyFont="1" applyFill="1" applyBorder="1" applyAlignment="1">
      <alignment horizontal="left"/>
    </xf>
    <xf numFmtId="0" fontId="0" fillId="7" borderId="0" xfId="0" applyFill="1"/>
    <xf numFmtId="0" fontId="0" fillId="3" borderId="0" xfId="0" applyFill="1"/>
    <xf numFmtId="164" fontId="0" fillId="0" borderId="0" xfId="5" applyNumberFormat="1" applyFont="1" applyBorder="1"/>
    <xf numFmtId="165" fontId="0" fillId="0" borderId="0" xfId="0" applyNumberFormat="1" applyBorder="1"/>
    <xf numFmtId="166" fontId="16" fillId="9" borderId="8" xfId="8" applyNumberFormat="1" applyFill="1" applyBorder="1"/>
    <xf numFmtId="0" fontId="0" fillId="0" borderId="0" xfId="0" applyFill="1"/>
    <xf numFmtId="164" fontId="18" fillId="6" borderId="0" xfId="5" applyNumberFormat="1" applyFont="1" applyFill="1" applyBorder="1"/>
    <xf numFmtId="0" fontId="17" fillId="5" borderId="0" xfId="9" applyBorder="1" applyAlignment="1">
      <alignment horizontal="center"/>
    </xf>
    <xf numFmtId="166" fontId="0" fillId="0" borderId="0" xfId="6" applyNumberFormat="1" applyFont="1" applyBorder="1"/>
    <xf numFmtId="166" fontId="0" fillId="3" borderId="0" xfId="0" applyNumberFormat="1" applyFill="1"/>
    <xf numFmtId="38" fontId="16" fillId="9" borderId="8" xfId="8" applyNumberFormat="1" applyFill="1" applyBorder="1"/>
    <xf numFmtId="0" fontId="0" fillId="0" borderId="0" xfId="0" applyFill="1" applyBorder="1"/>
    <xf numFmtId="38" fontId="0" fillId="0" borderId="0" xfId="5" applyNumberFormat="1" applyFont="1" applyFill="1" applyBorder="1"/>
    <xf numFmtId="38" fontId="0" fillId="0" borderId="9" xfId="5" applyNumberFormat="1" applyFont="1" applyBorder="1"/>
    <xf numFmtId="38" fontId="0" fillId="0" borderId="0" xfId="0" applyNumberFormat="1" applyBorder="1"/>
    <xf numFmtId="165" fontId="0" fillId="3" borderId="0" xfId="0" applyNumberFormat="1" applyFill="1" applyBorder="1"/>
    <xf numFmtId="0" fontId="17" fillId="5" borderId="11" xfId="9" applyBorder="1"/>
    <xf numFmtId="0" fontId="17" fillId="5" borderId="12" xfId="9" applyBorder="1" applyAlignment="1">
      <alignment horizontal="center"/>
    </xf>
    <xf numFmtId="0" fontId="0" fillId="0" borderId="11" xfId="0" applyBorder="1"/>
    <xf numFmtId="165" fontId="0" fillId="0" borderId="12" xfId="0" applyNumberFormat="1" applyBorder="1"/>
    <xf numFmtId="0" fontId="0" fillId="0" borderId="0" xfId="0" applyBorder="1"/>
    <xf numFmtId="0" fontId="0" fillId="0" borderId="12" xfId="0" applyBorder="1"/>
    <xf numFmtId="0" fontId="0" fillId="6" borderId="11" xfId="0" applyFill="1" applyBorder="1"/>
    <xf numFmtId="164" fontId="18" fillId="6" borderId="12" xfId="5" applyNumberFormat="1" applyFont="1" applyFill="1" applyBorder="1"/>
    <xf numFmtId="0" fontId="0" fillId="6" borderId="13" xfId="0" applyFill="1" applyBorder="1"/>
    <xf numFmtId="166" fontId="18" fillId="6" borderId="14" xfId="6" applyNumberFormat="1" applyFont="1" applyFill="1" applyBorder="1"/>
    <xf numFmtId="166" fontId="18" fillId="6" borderId="15" xfId="6" applyNumberFormat="1" applyFont="1" applyFill="1" applyBorder="1"/>
    <xf numFmtId="0" fontId="17" fillId="5" borderId="13" xfId="9" applyBorder="1"/>
    <xf numFmtId="0" fontId="17" fillId="5" borderId="14" xfId="9" applyBorder="1" applyAlignment="1">
      <alignment horizontal="center"/>
    </xf>
    <xf numFmtId="0" fontId="17" fillId="5" borderId="15" xfId="9" applyBorder="1" applyAlignment="1">
      <alignment horizontal="center"/>
    </xf>
    <xf numFmtId="164" fontId="0" fillId="0" borderId="0" xfId="5" applyNumberFormat="1" applyFont="1" applyFill="1" applyBorder="1"/>
    <xf numFmtId="167" fontId="0" fillId="0" borderId="12" xfId="0" applyNumberFormat="1" applyBorder="1"/>
    <xf numFmtId="0" fontId="16" fillId="9" borderId="16" xfId="8" applyFill="1" applyBorder="1"/>
    <xf numFmtId="167" fontId="16" fillId="9" borderId="17" xfId="8" applyNumberFormat="1" applyFill="1" applyBorder="1"/>
    <xf numFmtId="0" fontId="17" fillId="5" borderId="13" xfId="9" applyBorder="1" applyAlignment="1">
      <alignment horizontal="center"/>
    </xf>
    <xf numFmtId="38" fontId="0" fillId="0" borderId="0" xfId="5" applyNumberFormat="1" applyFont="1" applyBorder="1"/>
    <xf numFmtId="38" fontId="0" fillId="0" borderId="12" xfId="5" applyNumberFormat="1" applyFont="1" applyBorder="1"/>
    <xf numFmtId="0" fontId="0" fillId="0" borderId="18" xfId="0" applyBorder="1"/>
    <xf numFmtId="38" fontId="0" fillId="0" borderId="19" xfId="5" applyNumberFormat="1" applyFont="1" applyBorder="1"/>
    <xf numFmtId="0" fontId="0" fillId="0" borderId="11" xfId="0" applyFill="1" applyBorder="1"/>
    <xf numFmtId="0" fontId="0" fillId="0" borderId="21" xfId="0" applyFill="1" applyBorder="1"/>
    <xf numFmtId="38" fontId="0" fillId="0" borderId="22" xfId="5" applyNumberFormat="1" applyFont="1" applyBorder="1"/>
    <xf numFmtId="38" fontId="0" fillId="0" borderId="23" xfId="5" applyNumberFormat="1" applyFont="1" applyBorder="1"/>
    <xf numFmtId="0" fontId="17" fillId="5" borderId="15" xfId="9" applyBorder="1"/>
    <xf numFmtId="164" fontId="0" fillId="0" borderId="12" xfId="5" applyNumberFormat="1" applyFont="1" applyBorder="1"/>
    <xf numFmtId="166" fontId="16" fillId="9" borderId="17" xfId="8" applyNumberFormat="1" applyFill="1" applyBorder="1"/>
    <xf numFmtId="164" fontId="0" fillId="0" borderId="11" xfId="5" applyNumberFormat="1" applyFont="1" applyBorder="1"/>
    <xf numFmtId="38" fontId="0" fillId="0" borderId="12" xfId="0" applyNumberFormat="1" applyBorder="1"/>
    <xf numFmtId="164" fontId="0" fillId="0" borderId="21" xfId="5" applyNumberFormat="1" applyFont="1" applyBorder="1"/>
    <xf numFmtId="38" fontId="0" fillId="0" borderId="22" xfId="0" applyNumberFormat="1" applyBorder="1"/>
    <xf numFmtId="38" fontId="0" fillId="0" borderId="23" xfId="0" applyNumberFormat="1" applyBorder="1"/>
    <xf numFmtId="164" fontId="0" fillId="6" borderId="21" xfId="0" applyNumberFormat="1" applyFill="1" applyBorder="1"/>
    <xf numFmtId="165" fontId="0" fillId="6" borderId="22" xfId="6" applyNumberFormat="1" applyFont="1" applyFill="1" applyBorder="1"/>
    <xf numFmtId="165" fontId="0" fillId="6" borderId="23" xfId="6" applyNumberFormat="1" applyFont="1" applyFill="1" applyBorder="1"/>
    <xf numFmtId="164" fontId="0" fillId="0" borderId="12" xfId="0" applyNumberFormat="1" applyBorder="1"/>
    <xf numFmtId="164" fontId="0" fillId="6" borderId="12" xfId="5" applyNumberFormat="1" applyFont="1" applyFill="1" applyBorder="1"/>
    <xf numFmtId="166" fontId="0" fillId="0" borderId="12" xfId="6" applyNumberFormat="1" applyFont="1" applyBorder="1"/>
    <xf numFmtId="165" fontId="0" fillId="6" borderId="22" xfId="0" applyNumberFormat="1" applyFill="1" applyBorder="1"/>
    <xf numFmtId="165" fontId="0" fillId="6" borderId="23" xfId="0" applyNumberFormat="1" applyFill="1" applyBorder="1"/>
    <xf numFmtId="164" fontId="0" fillId="6" borderId="29" xfId="5" applyNumberFormat="1" applyFont="1" applyFill="1" applyBorder="1"/>
    <xf numFmtId="164" fontId="0" fillId="6" borderId="20" xfId="5" applyNumberFormat="1" applyFont="1" applyFill="1" applyBorder="1"/>
    <xf numFmtId="0" fontId="0" fillId="8" borderId="11" xfId="0" applyFill="1" applyBorder="1"/>
    <xf numFmtId="164" fontId="0" fillId="8" borderId="0" xfId="0" applyNumberFormat="1" applyFill="1" applyBorder="1"/>
    <xf numFmtId="0" fontId="0" fillId="8" borderId="0" xfId="0" applyFill="1" applyBorder="1"/>
    <xf numFmtId="0" fontId="0" fillId="8" borderId="12" xfId="0" applyFill="1" applyBorder="1"/>
    <xf numFmtId="0" fontId="0" fillId="0" borderId="30" xfId="0" applyBorder="1"/>
    <xf numFmtId="38" fontId="0" fillId="0" borderId="31" xfId="5" applyNumberFormat="1" applyFont="1" applyBorder="1"/>
    <xf numFmtId="38" fontId="0" fillId="0" borderId="32" xfId="5" applyNumberFormat="1" applyFont="1" applyBorder="1"/>
    <xf numFmtId="166" fontId="0" fillId="8" borderId="0" xfId="6" applyNumberFormat="1" applyFont="1" applyFill="1" applyBorder="1"/>
    <xf numFmtId="166" fontId="0" fillId="8" borderId="12" xfId="6" applyNumberFormat="1" applyFont="1" applyFill="1" applyBorder="1"/>
    <xf numFmtId="0" fontId="15" fillId="3" borderId="0" xfId="0" applyFont="1" applyFill="1" applyAlignment="1">
      <alignment horizontal="right"/>
    </xf>
    <xf numFmtId="168" fontId="0" fillId="0" borderId="1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Fill="1" applyBorder="1" applyAlignment="1"/>
    <xf numFmtId="166" fontId="0" fillId="0" borderId="34" xfId="0" applyNumberFormat="1" applyFill="1" applyBorder="1" applyAlignment="1"/>
    <xf numFmtId="0" fontId="20" fillId="10" borderId="35" xfId="0" applyFont="1" applyFill="1" applyBorder="1" applyAlignment="1">
      <alignment horizontal="left"/>
    </xf>
    <xf numFmtId="0" fontId="20" fillId="10" borderId="33" xfId="0" applyFont="1" applyFill="1" applyBorder="1" applyAlignment="1">
      <alignment horizontal="left"/>
    </xf>
    <xf numFmtId="0" fontId="0" fillId="0" borderId="36" xfId="0" applyFill="1" applyBorder="1" applyAlignment="1"/>
    <xf numFmtId="0" fontId="21" fillId="11" borderId="0" xfId="0" applyFont="1" applyFill="1" applyBorder="1" applyAlignment="1">
      <alignment horizontal="left"/>
    </xf>
    <xf numFmtId="0" fontId="22" fillId="11" borderId="36" xfId="0" applyFont="1" applyFill="1" applyBorder="1" applyAlignment="1">
      <alignment horizontal="left"/>
    </xf>
    <xf numFmtId="0" fontId="21" fillId="11" borderId="34" xfId="0" applyFont="1" applyFill="1" applyBorder="1" applyAlignment="1">
      <alignment horizontal="left"/>
    </xf>
    <xf numFmtId="0" fontId="23" fillId="10" borderId="33" xfId="0" applyFont="1" applyFill="1" applyBorder="1" applyAlignment="1">
      <alignment horizontal="right"/>
    </xf>
    <xf numFmtId="0" fontId="23" fillId="10" borderId="35" xfId="0" applyFont="1" applyFill="1" applyBorder="1" applyAlignment="1">
      <alignment horizontal="right"/>
    </xf>
    <xf numFmtId="164" fontId="0" fillId="12" borderId="0" xfId="0" applyNumberFormat="1" applyFill="1" applyBorder="1" applyAlignment="1"/>
    <xf numFmtId="165" fontId="0" fillId="12" borderId="0" xfId="0" applyNumberFormat="1" applyFill="1" applyBorder="1" applyAlignment="1"/>
    <xf numFmtId="166" fontId="0" fillId="12" borderId="0" xfId="0" applyNumberFormat="1" applyFill="1" applyBorder="1" applyAlignment="1"/>
    <xf numFmtId="0" fontId="24" fillId="0" borderId="0" xfId="0" applyFont="1" applyFill="1" applyBorder="1" applyAlignment="1">
      <alignment vertical="top" wrapText="1"/>
    </xf>
    <xf numFmtId="1" fontId="0" fillId="0" borderId="0" xfId="0" applyNumberFormat="1"/>
    <xf numFmtId="169" fontId="19" fillId="0" borderId="0" xfId="0" applyNumberFormat="1" applyFont="1"/>
    <xf numFmtId="0" fontId="0" fillId="3" borderId="0" xfId="0" applyNumberFormat="1" applyFill="1"/>
    <xf numFmtId="0" fontId="11" fillId="3" borderId="0" xfId="2" applyFont="1" applyFill="1" applyBorder="1" applyAlignment="1">
      <alignment horizontal="center" vertical="center" wrapText="1"/>
    </xf>
    <xf numFmtId="0" fontId="11" fillId="3" borderId="3" xfId="2" applyFont="1" applyFill="1" applyBorder="1" applyAlignment="1">
      <alignment horizontal="center" vertical="center" wrapText="1"/>
    </xf>
    <xf numFmtId="0" fontId="11" fillId="3" borderId="5" xfId="2" applyFont="1" applyFill="1" applyBorder="1" applyAlignment="1">
      <alignment horizontal="center" vertical="center" wrapText="1"/>
    </xf>
    <xf numFmtId="0" fontId="11" fillId="3" borderId="6" xfId="2" applyFont="1" applyFill="1" applyBorder="1" applyAlignment="1">
      <alignment horizontal="center" vertical="center" wrapText="1"/>
    </xf>
    <xf numFmtId="0" fontId="12" fillId="3" borderId="0" xfId="1" applyFont="1" applyFill="1" applyAlignment="1">
      <alignment vertical="center"/>
    </xf>
    <xf numFmtId="0" fontId="13" fillId="3" borderId="0" xfId="1" applyFont="1" applyFill="1" applyAlignment="1">
      <alignment vertical="center"/>
    </xf>
    <xf numFmtId="0" fontId="15" fillId="3" borderId="24" xfId="7" applyFill="1" applyBorder="1" applyAlignment="1">
      <alignment horizontal="center"/>
    </xf>
    <xf numFmtId="0" fontId="15" fillId="3" borderId="25" xfId="7" applyFill="1" applyBorder="1" applyAlignment="1">
      <alignment horizontal="center"/>
    </xf>
    <xf numFmtId="0" fontId="15" fillId="3" borderId="26" xfId="7" applyFill="1" applyBorder="1" applyAlignment="1">
      <alignment horizontal="center"/>
    </xf>
    <xf numFmtId="0" fontId="17" fillId="5" borderId="27" xfId="9" applyBorder="1" applyAlignment="1">
      <alignment horizontal="center"/>
    </xf>
    <xf numFmtId="0" fontId="17" fillId="5" borderId="10" xfId="9" applyBorder="1" applyAlignment="1">
      <alignment horizontal="center"/>
    </xf>
    <xf numFmtId="0" fontId="17" fillId="5" borderId="28" xfId="9" applyBorder="1" applyAlignment="1">
      <alignment horizontal="center"/>
    </xf>
  </cellXfs>
  <cellStyles count="10">
    <cellStyle name="Accent2" xfId="9" builtinId="33"/>
    <cellStyle name="Comma" xfId="5" builtinId="3"/>
    <cellStyle name="Currency" xfId="6" builtinId="4"/>
    <cellStyle name="Heading 3" xfId="7" builtinId="18"/>
    <cellStyle name="Normal" xfId="0" builtinId="0"/>
    <cellStyle name="Normal 2 2" xfId="2"/>
    <cellStyle name="Student Name" xfId="3"/>
    <cellStyle name="Submission" xfId="4"/>
    <cellStyle name="Title" xfId="1" builtinId="15"/>
    <cellStyle name="Total" xfId="8" builtinId="25"/>
  </cellStyles>
  <dxfs count="5">
    <dxf>
      <numFmt numFmtId="169" formatCode="0_);[Red]\(0\)"/>
    </dxf>
    <dxf>
      <numFmt numFmtId="1" formatCode="0"/>
    </dxf>
    <dxf>
      <numFmt numFmtId="10" formatCode="&quot;$&quot;#,##0_);[Red]\(&quot;$&quot;#,##0\)"/>
    </dxf>
    <dxf>
      <font>
        <color rgb="FFFF0000"/>
      </font>
    </dxf>
    <dxf>
      <numFmt numFmtId="170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[NP_EX19_EOM8-1_MaryWanas_2.xlsx]Scenario PivotTable!PivotTable6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Current</c:v>
                </c:pt>
                <c:pt idx="1">
                  <c:v>Lower Price</c:v>
                </c:pt>
                <c:pt idx="2">
                  <c:v>Raise Price</c:v>
                </c:pt>
              </c:strCache>
            </c:strRef>
          </c:cat>
          <c:val>
            <c:numRef>
              <c:f>'Scenario PivotTable'!$B$4:$B$6</c:f>
              <c:numCache>
                <c:formatCode>0</c:formatCode>
                <c:ptCount val="3"/>
                <c:pt idx="0">
                  <c:v>5410250</c:v>
                </c:pt>
                <c:pt idx="1">
                  <c:v>5195000</c:v>
                </c:pt>
                <c:pt idx="2">
                  <c:v>5575500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E-415F-AA4A-E1A035E6B9F5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Total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Current</c:v>
                </c:pt>
                <c:pt idx="1">
                  <c:v>Lower Price</c:v>
                </c:pt>
                <c:pt idx="2">
                  <c:v>Raise Price</c:v>
                </c:pt>
              </c:strCache>
            </c:strRef>
          </c:cat>
          <c:val>
            <c:numRef>
              <c:f>'Scenario PivotTable'!$C$4:$C$6</c:f>
              <c:numCache>
                <c:formatCode>0</c:formatCode>
                <c:ptCount val="3"/>
                <c:pt idx="0">
                  <c:v>5193500</c:v>
                </c:pt>
                <c:pt idx="1">
                  <c:v>5408500</c:v>
                </c:pt>
                <c:pt idx="2">
                  <c:v>4940000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FE-415F-AA4A-E1A035E6B9F5}"/>
            </c:ext>
          </c:extLst>
        </c:ser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Net_income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Current</c:v>
                </c:pt>
                <c:pt idx="1">
                  <c:v>Lower Price</c:v>
                </c:pt>
                <c:pt idx="2">
                  <c:v>Raise Price</c:v>
                </c:pt>
              </c:strCache>
            </c:strRef>
          </c:cat>
          <c:val>
            <c:numRef>
              <c:f>'Scenario PivotTable'!$D$4:$D$6</c:f>
              <c:numCache>
                <c:formatCode>General</c:formatCode>
                <c:ptCount val="3"/>
                <c:pt idx="0">
                  <c:v>216750</c:v>
                </c:pt>
                <c:pt idx="1">
                  <c:v>-213500</c:v>
                </c:pt>
                <c:pt idx="2">
                  <c:v>635500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FE-415F-AA4A-E1A035E6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229119"/>
        <c:axId val="489233279"/>
      </c:barChart>
      <c:catAx>
        <c:axId val="48922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33279"/>
        <c:crosses val="autoZero"/>
        <c:auto val="1"/>
        <c:lblAlgn val="ctr"/>
        <c:lblOffset val="100"/>
        <c:noMultiLvlLbl val="0"/>
      </c:catAx>
      <c:valAx>
        <c:axId val="48923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2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Break-Even</a:t>
            </a:r>
            <a:r>
              <a:rPr lang="en-US" b="1" baseline="0"/>
              <a:t> Point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'Income Analysis'!$F$4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'Income Analysis'!$E$5:$E$14</c:f>
              <c:numCache>
                <c:formatCode>_(* #,##0_);_(* \(#,##0\);_(* "-"??_);_(@_)</c:formatCode>
                <c:ptCount val="10"/>
                <c:pt idx="0">
                  <c:v>4750</c:v>
                </c:pt>
                <c:pt idx="1">
                  <c:v>2750</c:v>
                </c:pt>
                <c:pt idx="2">
                  <c:v>3250</c:v>
                </c:pt>
                <c:pt idx="3">
                  <c:v>3750</c:v>
                </c:pt>
                <c:pt idx="4">
                  <c:v>4250</c:v>
                </c:pt>
                <c:pt idx="5">
                  <c:v>4750</c:v>
                </c:pt>
                <c:pt idx="6">
                  <c:v>5250</c:v>
                </c:pt>
                <c:pt idx="7">
                  <c:v>5750</c:v>
                </c:pt>
                <c:pt idx="8">
                  <c:v>6250</c:v>
                </c:pt>
                <c:pt idx="9">
                  <c:v>6750</c:v>
                </c:pt>
              </c:numCache>
            </c:numRef>
          </c:xVal>
          <c:yVal>
            <c:numRef>
              <c:f>'Income Analysis'!$F$5:$F$14</c:f>
              <c:numCache>
                <c:formatCode>#,##0_);[Red]\(#,##0\)</c:formatCode>
                <c:ptCount val="10"/>
                <c:pt idx="0" formatCode="&quot;$&quot;#,##0">
                  <c:v>5410250</c:v>
                </c:pt>
                <c:pt idx="1">
                  <c:v>3132250</c:v>
                </c:pt>
                <c:pt idx="2">
                  <c:v>3701750</c:v>
                </c:pt>
                <c:pt idx="3">
                  <c:v>4271250</c:v>
                </c:pt>
                <c:pt idx="4">
                  <c:v>4840750</c:v>
                </c:pt>
                <c:pt idx="5">
                  <c:v>5410250</c:v>
                </c:pt>
                <c:pt idx="6">
                  <c:v>5979750</c:v>
                </c:pt>
                <c:pt idx="7">
                  <c:v>6549250</c:v>
                </c:pt>
                <c:pt idx="8">
                  <c:v>7118750</c:v>
                </c:pt>
                <c:pt idx="9">
                  <c:v>7688250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23-45AB-8B0F-2620B36A63C6}"/>
            </c:ext>
          </c:extLst>
        </c:ser>
        <c:ser>
          <c:idx val="1"/>
          <c:order val="1"/>
          <c:tx>
            <c:strRef>
              <c:f>'Income Analysis'!$G$4</c:f>
              <c:strCache>
                <c:ptCount val="1"/>
                <c:pt idx="0">
                  <c:v>Expenses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'Income Analysis'!$E$5:$E$14</c:f>
              <c:numCache>
                <c:formatCode>_(* #,##0_);_(* \(#,##0\);_(* "-"??_);_(@_)</c:formatCode>
                <c:ptCount val="10"/>
                <c:pt idx="0">
                  <c:v>4750</c:v>
                </c:pt>
                <c:pt idx="1">
                  <c:v>2750</c:v>
                </c:pt>
                <c:pt idx="2">
                  <c:v>3250</c:v>
                </c:pt>
                <c:pt idx="3">
                  <c:v>3750</c:v>
                </c:pt>
                <c:pt idx="4">
                  <c:v>4250</c:v>
                </c:pt>
                <c:pt idx="5">
                  <c:v>4750</c:v>
                </c:pt>
                <c:pt idx="6">
                  <c:v>5250</c:v>
                </c:pt>
                <c:pt idx="7">
                  <c:v>5750</c:v>
                </c:pt>
                <c:pt idx="8">
                  <c:v>6250</c:v>
                </c:pt>
                <c:pt idx="9">
                  <c:v>6750</c:v>
                </c:pt>
              </c:numCache>
            </c:numRef>
          </c:xVal>
          <c:yVal>
            <c:numRef>
              <c:f>'Income Analysis'!$G$5:$G$14</c:f>
              <c:numCache>
                <c:formatCode>#,##0_);[Red]\(#,##0\)</c:formatCode>
                <c:ptCount val="10"/>
                <c:pt idx="0" formatCode="&quot;$&quot;#,##0">
                  <c:v>5193500</c:v>
                </c:pt>
                <c:pt idx="1">
                  <c:v>3713500</c:v>
                </c:pt>
                <c:pt idx="2">
                  <c:v>4083500</c:v>
                </c:pt>
                <c:pt idx="3">
                  <c:v>4453500</c:v>
                </c:pt>
                <c:pt idx="4">
                  <c:v>4823500</c:v>
                </c:pt>
                <c:pt idx="5">
                  <c:v>5193500</c:v>
                </c:pt>
                <c:pt idx="6">
                  <c:v>5563500</c:v>
                </c:pt>
                <c:pt idx="7">
                  <c:v>5933500</c:v>
                </c:pt>
                <c:pt idx="8">
                  <c:v>6303500</c:v>
                </c:pt>
                <c:pt idx="9">
                  <c:v>6673500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23-45AB-8B0F-2620B36A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55631"/>
        <c:axId val="370679295"/>
      </c:scatterChart>
      <c:valAx>
        <c:axId val="297455631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79295"/>
        <c:crosses val="autoZero"/>
        <c:crossBetween val="midCat"/>
      </c:valAx>
      <c:valAx>
        <c:axId val="370679295"/>
        <c:scaling>
          <c:orientation val="minMax"/>
          <c:min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55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5448300</xdr:colOff>
      <xdr:row>0</xdr:row>
      <xdr:rowOff>9525</xdr:rowOff>
    </xdr:from>
    <xdr:to>
      <xdr:col>2</xdr:col>
      <xdr:colOff>310948</xdr:colOff>
      <xdr:row>1</xdr:row>
      <xdr:rowOff>11450</xdr:rowOff>
    </xdr:to>
    <xdr:pic>
      <xdr:nvPicPr>
        <xdr:cNvPr id="2" name="Picture 1" descr="SAM logo" title="SAM logo">
          <a:extLst>
            <a:ext uri="{FF2B5EF4-FFF2-40B4-BE49-F238E27FC236}">
              <a16:creationId xmlns:a16="http://schemas.microsoft.com/office/drawing/2014/main" id="{7D718778-EA72-473A-BEF9-A59A0A558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9525"/>
          <a:ext cx="1787323" cy="411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</xdr:row>
      <xdr:rowOff>19049</xdr:rowOff>
    </xdr:from>
    <xdr:to>
      <xdr:col>4</xdr:col>
      <xdr:colOff>733425</xdr:colOff>
      <xdr:row>23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1609725</xdr:colOff>
      <xdr:row>1</xdr:row>
      <xdr:rowOff>28575</xdr:rowOff>
    </xdr:from>
    <xdr:to>
      <xdr:col>2</xdr:col>
      <xdr:colOff>2524125</xdr:colOff>
      <xdr:row>2</xdr:row>
      <xdr:rowOff>213014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28575"/>
          <a:ext cx="914400" cy="955964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2</xdr:row>
      <xdr:rowOff>25400</xdr:rowOff>
    </xdr:from>
    <xdr:to>
      <xdr:col>14</xdr:col>
      <xdr:colOff>76200</xdr:colOff>
      <xdr:row>14</xdr:row>
      <xdr:rowOff>203200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1</xdr:row>
      <xdr:rowOff>28575</xdr:rowOff>
    </xdr:from>
    <xdr:to>
      <xdr:col>4</xdr:col>
      <xdr:colOff>466725</xdr:colOff>
      <xdr:row>2</xdr:row>
      <xdr:rowOff>213014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228600"/>
          <a:ext cx="914400" cy="955964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JEROME" refreshedDate="44999.610181597222" createdVersion="6" refreshedVersion="6" minRefreshableVersion="3" recordCount="3">
  <cacheSource type="scenario"/>
  <cacheFields count="5">
    <cacheField name="$C$5:$C$6,$C$18:$C$20" numFmtId="0">
      <sharedItems containsNonDate="0" count="3">
        <s v="Current"/>
        <s v="Lower Price"/>
        <s v="Raise Price"/>
      </sharedItems>
    </cacheField>
    <cacheField name="$C$5:$C$6,$C$18:$C$20 by" numFmtId="0">
      <sharedItems containsNonDate="0" count="2">
        <s v="Your Name"/>
        <s v="JEROME"/>
      </sharedItems>
    </cacheField>
    <cacheField name="res Revenue" numFmtId="0">
      <sharedItems containsSemiMixedTypes="0" containsNonDate="0" containsString="0" containsNumber="1" containsInteger="1" minValue="5195000" maxValue="5575500" count="3">
        <n v="5410250"/>
        <n v="5195000"/>
        <n v="5575500"/>
      </sharedItems>
    </cacheField>
    <cacheField name="res Expenses" numFmtId="0">
      <sharedItems containsSemiMixedTypes="0" containsNonDate="0" containsString="0" containsNumber="1" containsInteger="1" minValue="4940000" maxValue="5408500" count="3">
        <n v="5193500"/>
        <n v="5408500"/>
        <n v="4940000"/>
      </sharedItems>
    </cacheField>
    <cacheField name="res Net_income" numFmtId="0">
      <sharedItems containsSemiMixedTypes="0" containsNonDate="0" containsString="0" containsNumber="1" containsInteger="1" minValue="-213500" maxValue="635500" count="3">
        <n v="216750"/>
        <n v="-213500"/>
        <n v="635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Result Cells" updatedVersion="6" minRefreshableVersion="3" useAutoFormatting="1" rowGrandTotals="0" colGrandTotals="0" itemPrintTitles="1" createdVersion="6" indent="0" outline="1" outlineData="1" multipleFieldFilters="0" chartFormat="1" fieldListSortAscending="1">
  <location ref="A3:D6" firstHeaderRow="0" firstDataRow="1" firstDataCol="1"/>
  <pivotFields count="5">
    <pivotField axis="axisRow" showAll="0" sortType="ascending" defaultSubtotal="0">
      <items count="3">
        <item x="0"/>
        <item x="1"/>
        <item x="2"/>
      </items>
    </pivotField>
    <pivotField showAll="0">
      <items count="3">
        <item x="1"/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Revenue" fld="2" baseField="0" baseItem="0"/>
    <dataField name="Total Expenses" fld="3" baseField="0" baseItem="0"/>
    <dataField name="Net_income" fld="4" baseField="0" baseItem="0"/>
  </dataFields>
  <formats count="5">
    <format dxfId="4">
      <pivotArea outline="0" collapsedLevelsAreSubtotals="1" fieldPosition="0"/>
    </format>
    <format dxfId="3">
      <pivotArea collapsedLevelsAreSubtotals="1" fieldPosition="0">
        <references count="2">
          <reference field="4294967294" count="1" selected="0">
            <x v="2"/>
          </reference>
          <reference field="0" count="1">
            <x v="1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2"/>
          </reference>
          <reference field="0" count="1">
            <x v="1"/>
          </reference>
        </references>
      </pivotArea>
    </format>
    <format dxfId="1">
      <pivotArea outline="0" collapsedLevelsAreSubtotals="1" fieldPosition="0"/>
    </format>
    <format dxfId="0">
      <pivotArea collapsedLevelsAreSubtotals="1" fieldPosition="0">
        <references count="2">
          <reference field="4294967294" count="1" selected="0">
            <x v="2"/>
          </reference>
          <reference field="0" count="1">
            <x v="1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Crop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rop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zoomScaleNormal="100" workbookViewId="0">
      <selection activeCell="E1" sqref="E1"/>
    </sheetView>
  </sheetViews>
  <sheetFormatPr defaultColWidth="16.5546875" defaultRowHeight="12.75" x14ac:dyDescent="0.2"/>
  <cols>
    <col min="1" max="1" width="8.77734375" style="4" customWidth="1"/>
    <col min="2" max="2" width="80.77734375" style="4" customWidth="1"/>
    <col min="3" max="3" width="3.77734375" style="4" customWidth="1"/>
    <col min="4" max="16384" width="16.5546875" style="4"/>
  </cols>
  <sheetData>
    <row r="1" spans="1:3" ht="32.25" customHeight="1" x14ac:dyDescent="0.25">
      <c r="A1" s="1"/>
      <c r="B1" s="2" t="s">
        <v>58</v>
      </c>
      <c r="C1" s="3"/>
    </row>
    <row r="2" spans="1:3" ht="5.0999999999999996" customHeight="1" x14ac:dyDescent="0.25">
      <c r="A2" s="5"/>
      <c r="C2" s="6"/>
    </row>
    <row r="3" spans="1:3" s="10" customFormat="1" ht="34.5" x14ac:dyDescent="0.25">
      <c r="A3" s="7"/>
      <c r="B3" s="8" t="s">
        <v>3</v>
      </c>
      <c r="C3" s="9"/>
    </row>
    <row r="4" spans="1:3" ht="16.5" x14ac:dyDescent="0.25">
      <c r="A4" s="7"/>
      <c r="B4" s="11" t="s">
        <v>42</v>
      </c>
      <c r="C4" s="6"/>
    </row>
    <row r="5" spans="1:3" ht="15.75" customHeight="1" x14ac:dyDescent="0.25">
      <c r="A5" s="7"/>
      <c r="B5" s="7"/>
      <c r="C5" s="6"/>
    </row>
    <row r="6" spans="1:3" ht="13.5" x14ac:dyDescent="0.25">
      <c r="A6" s="12" t="s">
        <v>0</v>
      </c>
      <c r="B6" s="13" t="s">
        <v>1</v>
      </c>
      <c r="C6" s="6"/>
    </row>
    <row r="7" spans="1:3" ht="13.5" x14ac:dyDescent="0.25">
      <c r="A7" s="7"/>
      <c r="B7" s="7"/>
      <c r="C7" s="6"/>
    </row>
    <row r="8" spans="1:3" x14ac:dyDescent="0.2">
      <c r="A8" s="105" t="s">
        <v>2</v>
      </c>
      <c r="B8" s="105"/>
      <c r="C8" s="106"/>
    </row>
    <row r="9" spans="1:3" x14ac:dyDescent="0.2">
      <c r="A9" s="105"/>
      <c r="B9" s="105"/>
      <c r="C9" s="106"/>
    </row>
    <row r="10" spans="1:3" ht="13.5" thickBot="1" x14ac:dyDescent="0.25">
      <c r="A10" s="107"/>
      <c r="B10" s="107"/>
      <c r="C10" s="108"/>
    </row>
    <row r="11" spans="1:3" ht="13.5" thickTop="1" x14ac:dyDescent="0.2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3"/>
    <dataValidation allowBlank="1" error="pavI8MeUFtEyxX2I4tky28dbf60e-0dfb-49bd-a408-b6e53e09a132" sqref="A1:C2 A3:C3 A4:C11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7"/>
  <sheetViews>
    <sheetView showGridLines="0" tabSelected="1" workbookViewId="0">
      <selection activeCell="H7" sqref="H7"/>
    </sheetView>
  </sheetViews>
  <sheetFormatPr defaultRowHeight="15.75" outlineLevelRow="1" outlineLevelCol="1" x14ac:dyDescent="0.3"/>
  <cols>
    <col min="3" max="3" width="19.44140625" bestFit="1" customWidth="1"/>
    <col min="4" max="7" width="10.109375" bestFit="1" customWidth="1" outlineLevel="1"/>
  </cols>
  <sheetData>
    <row r="1" spans="2:6" ht="16.5" thickBot="1" x14ac:dyDescent="0.35"/>
    <row r="2" spans="2:6" ht="16.5" x14ac:dyDescent="0.3">
      <c r="B2" s="91" t="s">
        <v>72</v>
      </c>
      <c r="C2" s="91"/>
      <c r="D2" s="96"/>
      <c r="E2" s="96"/>
      <c r="F2" s="96"/>
    </row>
    <row r="3" spans="2:6" ht="16.5" collapsed="1" x14ac:dyDescent="0.3">
      <c r="B3" s="90"/>
      <c r="C3" s="90"/>
      <c r="D3" s="97" t="s">
        <v>62</v>
      </c>
      <c r="E3" s="97" t="s">
        <v>63</v>
      </c>
      <c r="F3" s="97" t="s">
        <v>64</v>
      </c>
    </row>
    <row r="4" spans="2:6" ht="76.5" hidden="1" outlineLevel="1" x14ac:dyDescent="0.3">
      <c r="B4" s="93"/>
      <c r="C4" s="93"/>
      <c r="D4" s="101" t="s">
        <v>69</v>
      </c>
      <c r="E4" s="101" t="s">
        <v>70</v>
      </c>
      <c r="F4" s="101" t="s">
        <v>71</v>
      </c>
    </row>
    <row r="5" spans="2:6" x14ac:dyDescent="0.3">
      <c r="B5" s="94" t="s">
        <v>73</v>
      </c>
      <c r="C5" s="94"/>
      <c r="D5" s="92"/>
      <c r="E5" s="92"/>
      <c r="F5" s="92"/>
    </row>
    <row r="6" spans="2:6" outlineLevel="1" x14ac:dyDescent="0.3">
      <c r="B6" s="93"/>
      <c r="C6" s="93" t="s">
        <v>66</v>
      </c>
      <c r="D6" s="98">
        <v>4750</v>
      </c>
      <c r="E6" s="98">
        <v>5000</v>
      </c>
      <c r="F6" s="98">
        <v>4500</v>
      </c>
    </row>
    <row r="7" spans="2:6" outlineLevel="1" x14ac:dyDescent="0.3">
      <c r="B7" s="93"/>
      <c r="C7" s="93" t="s">
        <v>67</v>
      </c>
      <c r="D7" s="99">
        <v>1139</v>
      </c>
      <c r="E7" s="99">
        <v>1039</v>
      </c>
      <c r="F7" s="99">
        <v>1239</v>
      </c>
    </row>
    <row r="8" spans="2:6" outlineLevel="1" x14ac:dyDescent="0.3">
      <c r="B8" s="93"/>
      <c r="C8" s="93" t="s">
        <v>68</v>
      </c>
      <c r="D8" s="100">
        <v>833500</v>
      </c>
      <c r="E8" s="100">
        <v>833500</v>
      </c>
      <c r="F8" s="100">
        <v>800000</v>
      </c>
    </row>
    <row r="9" spans="2:6" outlineLevel="1" x14ac:dyDescent="0.3">
      <c r="B9" s="93"/>
      <c r="C9" s="93" t="s">
        <v>20</v>
      </c>
      <c r="D9" s="98">
        <v>535000</v>
      </c>
      <c r="E9" s="98">
        <v>550000</v>
      </c>
      <c r="F9" s="98">
        <v>510000</v>
      </c>
    </row>
    <row r="10" spans="2:6" outlineLevel="1" x14ac:dyDescent="0.3">
      <c r="B10" s="93"/>
      <c r="C10" s="93" t="s">
        <v>8</v>
      </c>
      <c r="D10" s="98">
        <v>310000</v>
      </c>
      <c r="E10" s="98">
        <v>325000</v>
      </c>
      <c r="F10" s="98">
        <v>300000</v>
      </c>
    </row>
    <row r="11" spans="2:6" x14ac:dyDescent="0.3">
      <c r="B11" s="94" t="s">
        <v>74</v>
      </c>
      <c r="C11" s="94"/>
      <c r="D11" s="92"/>
      <c r="E11" s="92"/>
      <c r="F11" s="92"/>
    </row>
    <row r="12" spans="2:6" outlineLevel="1" x14ac:dyDescent="0.3">
      <c r="B12" s="93"/>
      <c r="C12" s="93" t="s">
        <v>4</v>
      </c>
      <c r="D12" s="88">
        <v>5410250</v>
      </c>
      <c r="E12" s="88">
        <v>5195000</v>
      </c>
      <c r="F12" s="88">
        <v>5575500</v>
      </c>
    </row>
    <row r="13" spans="2:6" outlineLevel="1" x14ac:dyDescent="0.3">
      <c r="B13" s="93"/>
      <c r="C13" s="93" t="s">
        <v>25</v>
      </c>
      <c r="D13" s="88">
        <v>5193500</v>
      </c>
      <c r="E13" s="88">
        <v>5408500</v>
      </c>
      <c r="F13" s="88">
        <v>4940000</v>
      </c>
    </row>
    <row r="14" spans="2:6" ht="16.5" outlineLevel="1" thickBot="1" x14ac:dyDescent="0.35">
      <c r="B14" s="95"/>
      <c r="C14" s="95" t="s">
        <v>65</v>
      </c>
      <c r="D14" s="89">
        <v>216750</v>
      </c>
      <c r="E14" s="89">
        <v>-213500</v>
      </c>
      <c r="F14" s="89">
        <v>635500</v>
      </c>
    </row>
    <row r="15" spans="2:6" x14ac:dyDescent="0.3">
      <c r="B15" t="s">
        <v>75</v>
      </c>
    </row>
    <row r="16" spans="2:6" x14ac:dyDescent="0.3">
      <c r="B16" t="s">
        <v>76</v>
      </c>
    </row>
    <row r="17" spans="2:2" x14ac:dyDescent="0.3">
      <c r="B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zoomScale="64" zoomScaleNormal="64" workbookViewId="0">
      <selection activeCell="F24" sqref="F24"/>
    </sheetView>
  </sheetViews>
  <sheetFormatPr defaultRowHeight="15.75" x14ac:dyDescent="0.3"/>
  <cols>
    <col min="1" max="1" width="11.88671875" customWidth="1"/>
    <col min="2" max="2" width="8" customWidth="1"/>
    <col min="3" max="3" width="13.21875" bestFit="1" customWidth="1"/>
    <col min="4" max="4" width="10.6640625" customWidth="1"/>
  </cols>
  <sheetData>
    <row r="3" spans="1:4" x14ac:dyDescent="0.3">
      <c r="A3" s="86" t="s">
        <v>61</v>
      </c>
      <c r="B3" t="s">
        <v>4</v>
      </c>
      <c r="C3" t="s">
        <v>78</v>
      </c>
      <c r="D3" t="s">
        <v>65</v>
      </c>
    </row>
    <row r="4" spans="1:4" x14ac:dyDescent="0.3">
      <c r="A4" s="87" t="s">
        <v>62</v>
      </c>
      <c r="B4" s="102">
        <v>5410250</v>
      </c>
      <c r="C4" s="102">
        <v>5193500</v>
      </c>
      <c r="D4" s="102">
        <v>216750</v>
      </c>
    </row>
    <row r="5" spans="1:4" x14ac:dyDescent="0.3">
      <c r="A5" s="87" t="s">
        <v>63</v>
      </c>
      <c r="B5" s="102">
        <v>5195000</v>
      </c>
      <c r="C5" s="102">
        <v>5408500</v>
      </c>
      <c r="D5" s="103">
        <v>-213500</v>
      </c>
    </row>
    <row r="6" spans="1:4" x14ac:dyDescent="0.3">
      <c r="A6" s="87" t="s">
        <v>64</v>
      </c>
      <c r="B6" s="102">
        <v>5575500</v>
      </c>
      <c r="C6" s="102">
        <v>4940000</v>
      </c>
      <c r="D6" s="102">
        <v>635500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topLeftCell="A3" zoomScale="75" zoomScaleNormal="75" workbookViewId="0">
      <selection activeCell="J27" sqref="J27"/>
    </sheetView>
  </sheetViews>
  <sheetFormatPr defaultRowHeight="15.75" x14ac:dyDescent="0.3"/>
  <cols>
    <col min="1" max="1" width="1.88671875" style="14" customWidth="1"/>
    <col min="2" max="2" width="25.6640625" customWidth="1"/>
    <col min="3" max="3" width="30.77734375" customWidth="1"/>
    <col min="4" max="4" width="4.21875" style="15" customWidth="1"/>
    <col min="5" max="5" width="14.6640625" bestFit="1" customWidth="1"/>
    <col min="6" max="7" width="13.33203125" bestFit="1" customWidth="1"/>
    <col min="8" max="8" width="11.77734375" bestFit="1" customWidth="1"/>
    <col min="9" max="10" width="9.33203125" customWidth="1"/>
  </cols>
  <sheetData>
    <row r="1" spans="2:27" s="14" customFormat="1" x14ac:dyDescent="0.3"/>
    <row r="2" spans="2:27" ht="60.75" customHeight="1" x14ac:dyDescent="0.3">
      <c r="B2" s="109" t="s">
        <v>3</v>
      </c>
      <c r="C2" s="109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2:27" ht="18.75" customHeight="1" thickBot="1" x14ac:dyDescent="0.35">
      <c r="B3" s="110" t="s">
        <v>28</v>
      </c>
      <c r="C3" s="110"/>
      <c r="E3" s="111" t="s">
        <v>24</v>
      </c>
      <c r="F3" s="112"/>
      <c r="G3" s="112"/>
      <c r="H3" s="113"/>
      <c r="I3" s="15"/>
      <c r="J3" s="15"/>
      <c r="K3" s="15"/>
      <c r="L3" s="15"/>
      <c r="M3" s="15"/>
      <c r="N3" s="15"/>
      <c r="O3" s="15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2:27" x14ac:dyDescent="0.3">
      <c r="B4" s="41" t="s">
        <v>4</v>
      </c>
      <c r="C4" s="57"/>
      <c r="E4" s="30" t="s">
        <v>5</v>
      </c>
      <c r="F4" s="21" t="s">
        <v>4</v>
      </c>
      <c r="G4" s="21" t="s">
        <v>25</v>
      </c>
      <c r="H4" s="31" t="s">
        <v>10</v>
      </c>
      <c r="I4" s="15"/>
      <c r="J4" s="15"/>
      <c r="K4" s="15"/>
      <c r="L4" s="15"/>
      <c r="M4" s="15"/>
      <c r="N4" s="15"/>
      <c r="O4" s="15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2:27" x14ac:dyDescent="0.3">
      <c r="B5" s="32" t="s">
        <v>11</v>
      </c>
      <c r="C5" s="58">
        <v>4750</v>
      </c>
      <c r="E5" s="65">
        <f>C5</f>
        <v>4750</v>
      </c>
      <c r="F5" s="66">
        <f>C24</f>
        <v>5410250</v>
      </c>
      <c r="G5" s="66">
        <f>((E5*C11)+(E5*C13)+SUM(C18:C20))</f>
        <v>5193500</v>
      </c>
      <c r="H5" s="67">
        <f>C26</f>
        <v>216750</v>
      </c>
      <c r="I5" s="15"/>
      <c r="J5" s="15"/>
      <c r="K5" s="15"/>
      <c r="L5" s="15"/>
      <c r="M5" s="15"/>
      <c r="N5" s="15"/>
      <c r="O5" s="15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2:27" x14ac:dyDescent="0.3">
      <c r="B6" s="32" t="s">
        <v>43</v>
      </c>
      <c r="C6" s="33">
        <v>1139</v>
      </c>
      <c r="E6" s="60">
        <v>2750</v>
      </c>
      <c r="F6" s="28">
        <f>E6*C6</f>
        <v>3132250</v>
      </c>
      <c r="G6" s="28">
        <f>((E6*C11)+(E6*C13)+SUM(C18:C20))</f>
        <v>3713500</v>
      </c>
      <c r="H6" s="61">
        <f t="shared" ref="H6:H14" si="0">F6-G6</f>
        <v>-581250</v>
      </c>
      <c r="I6" s="15"/>
      <c r="J6" s="15"/>
      <c r="K6" s="15"/>
      <c r="L6" s="15"/>
      <c r="M6" s="15"/>
      <c r="N6" s="15"/>
      <c r="O6" s="15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2:27" ht="16.5" thickBot="1" x14ac:dyDescent="0.35">
      <c r="B7" s="46" t="s">
        <v>12</v>
      </c>
      <c r="C7" s="59">
        <f>C5*C6</f>
        <v>5410250</v>
      </c>
      <c r="E7" s="60">
        <v>3250</v>
      </c>
      <c r="F7" s="28">
        <f>E7*C6</f>
        <v>3701750</v>
      </c>
      <c r="G7" s="28">
        <f>((E7*C11)+(E7*C13)+SUM(C18:C20))</f>
        <v>4083500</v>
      </c>
      <c r="H7" s="61">
        <f t="shared" si="0"/>
        <v>-381750</v>
      </c>
      <c r="I7" s="15"/>
      <c r="J7" s="15"/>
      <c r="K7" s="15"/>
      <c r="L7" s="15"/>
      <c r="M7" s="15"/>
      <c r="N7" s="15"/>
      <c r="O7" s="15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2:27" ht="16.5" thickTop="1" x14ac:dyDescent="0.3">
      <c r="E8" s="60">
        <v>3750</v>
      </c>
      <c r="F8" s="28">
        <f>E8*C6</f>
        <v>4271250</v>
      </c>
      <c r="G8" s="28">
        <f>((E8*C11)+(E8*C13)+SUM(C18:C20))</f>
        <v>4453500</v>
      </c>
      <c r="H8" s="61">
        <f t="shared" si="0"/>
        <v>-182250</v>
      </c>
      <c r="I8" s="15"/>
      <c r="J8" s="15"/>
      <c r="K8" s="15"/>
      <c r="L8" s="15"/>
      <c r="M8" s="15"/>
      <c r="N8" s="15"/>
      <c r="O8" s="15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2:27" x14ac:dyDescent="0.3">
      <c r="B9" s="41" t="s">
        <v>6</v>
      </c>
      <c r="C9" s="57"/>
      <c r="E9" s="60">
        <v>4250</v>
      </c>
      <c r="F9" s="28">
        <f>E9*C6</f>
        <v>4840750</v>
      </c>
      <c r="G9" s="28">
        <f>((E9*C11)+(E9*C13)+SUM(C18:C20))</f>
        <v>4823500</v>
      </c>
      <c r="H9" s="61">
        <f t="shared" si="0"/>
        <v>17250</v>
      </c>
      <c r="I9" s="15"/>
      <c r="J9" s="15"/>
      <c r="K9" s="15"/>
      <c r="L9" s="15"/>
      <c r="M9" s="15"/>
      <c r="N9" s="15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2:27" x14ac:dyDescent="0.3">
      <c r="B10" s="32" t="s">
        <v>13</v>
      </c>
      <c r="C10" s="68">
        <f>C5</f>
        <v>4750</v>
      </c>
      <c r="E10" s="60">
        <v>4750</v>
      </c>
      <c r="F10" s="28">
        <f>E10*C6</f>
        <v>5410250</v>
      </c>
      <c r="G10" s="28">
        <f>((E10*C11)+(E10*C13)+SUM(C18:C20))</f>
        <v>5193500</v>
      </c>
      <c r="H10" s="61">
        <f t="shared" si="0"/>
        <v>216750</v>
      </c>
      <c r="I10" s="15"/>
      <c r="J10" s="15"/>
      <c r="K10" s="15"/>
      <c r="L10" s="15"/>
      <c r="M10" s="15"/>
      <c r="N10" s="15"/>
      <c r="O10" s="15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2:27" x14ac:dyDescent="0.3">
      <c r="B11" s="32" t="s">
        <v>14</v>
      </c>
      <c r="C11" s="33">
        <v>515</v>
      </c>
      <c r="E11" s="60">
        <v>5250</v>
      </c>
      <c r="F11" s="28">
        <f>E11*C6</f>
        <v>5979750</v>
      </c>
      <c r="G11" s="28">
        <f>((E11*C11)+(E11*C13)+SUM(C18:C20))</f>
        <v>5563500</v>
      </c>
      <c r="H11" s="61">
        <f t="shared" si="0"/>
        <v>416250</v>
      </c>
      <c r="I11" s="15"/>
      <c r="J11" s="15"/>
      <c r="K11" s="15"/>
      <c r="L11" s="15"/>
      <c r="M11" s="15"/>
      <c r="N11" s="15"/>
      <c r="O11" s="15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2:27" x14ac:dyDescent="0.3">
      <c r="B12" s="36" t="s">
        <v>15</v>
      </c>
      <c r="C12" s="69">
        <f>C10*C11</f>
        <v>2446250</v>
      </c>
      <c r="E12" s="60">
        <v>5750</v>
      </c>
      <c r="F12" s="28">
        <f>E12*C6</f>
        <v>6549250</v>
      </c>
      <c r="G12" s="28">
        <f>((E12*C11)+(E12*C13)+SUM(C18:C20))</f>
        <v>5933500</v>
      </c>
      <c r="H12" s="61">
        <f t="shared" si="0"/>
        <v>615750</v>
      </c>
      <c r="I12" s="15"/>
      <c r="J12" s="15"/>
      <c r="K12" s="15"/>
      <c r="L12" s="15"/>
      <c r="M12" s="15"/>
      <c r="N12" s="15"/>
      <c r="O12" s="15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2:27" x14ac:dyDescent="0.3">
      <c r="B13" s="32" t="s">
        <v>16</v>
      </c>
      <c r="C13" s="33">
        <v>225</v>
      </c>
      <c r="E13" s="60">
        <v>6250</v>
      </c>
      <c r="F13" s="28">
        <f>E13*C6</f>
        <v>7118750</v>
      </c>
      <c r="G13" s="28">
        <f>((E13*C11)+(E13*C13)+SUM(C18:C20))</f>
        <v>6303500</v>
      </c>
      <c r="H13" s="61">
        <f t="shared" si="0"/>
        <v>815250</v>
      </c>
      <c r="I13" s="15"/>
      <c r="J13" s="15"/>
      <c r="K13" s="15"/>
      <c r="L13" s="15"/>
      <c r="M13" s="15"/>
      <c r="N13" s="15"/>
      <c r="O13" s="15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2:27" x14ac:dyDescent="0.3">
      <c r="B14" s="36" t="s">
        <v>17</v>
      </c>
      <c r="C14" s="69">
        <f>C10*C13</f>
        <v>1068750</v>
      </c>
      <c r="E14" s="62">
        <v>6750</v>
      </c>
      <c r="F14" s="63">
        <f>E14*C6</f>
        <v>7688250</v>
      </c>
      <c r="G14" s="63">
        <f>((E14*C11)+(E14*C13)+SUM(C18:C20))</f>
        <v>6673500</v>
      </c>
      <c r="H14" s="61">
        <f t="shared" si="0"/>
        <v>1014750</v>
      </c>
      <c r="I14" s="15"/>
      <c r="J14" s="15"/>
      <c r="K14" s="15"/>
      <c r="L14" s="15"/>
      <c r="M14" s="15"/>
      <c r="N14" s="15"/>
      <c r="O14" s="15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2:27" ht="16.5" thickBot="1" x14ac:dyDescent="0.35">
      <c r="B15" s="46" t="s">
        <v>18</v>
      </c>
      <c r="C15" s="59">
        <f>C12+C14</f>
        <v>3515000</v>
      </c>
      <c r="I15" s="15"/>
      <c r="J15" s="15"/>
      <c r="K15" s="15"/>
      <c r="L15" s="15"/>
      <c r="M15" s="15"/>
      <c r="N15" s="15"/>
      <c r="O15" s="15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2:27" ht="17.25" thickTop="1" thickBot="1" x14ac:dyDescent="0.35">
      <c r="E16" s="111" t="s">
        <v>26</v>
      </c>
      <c r="F16" s="112"/>
      <c r="G16" s="112"/>
      <c r="H16" s="112"/>
      <c r="I16" s="112"/>
      <c r="J16" s="113"/>
      <c r="K16" s="15"/>
      <c r="L16" s="15"/>
      <c r="M16" s="15"/>
      <c r="N16" s="15"/>
      <c r="O16" s="15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2:27" x14ac:dyDescent="0.3">
      <c r="B17" s="41" t="s">
        <v>7</v>
      </c>
      <c r="C17" s="57"/>
      <c r="E17" s="114" t="s">
        <v>27</v>
      </c>
      <c r="F17" s="115"/>
      <c r="G17" s="115"/>
      <c r="H17" s="115"/>
      <c r="I17" s="115"/>
      <c r="J17" s="116"/>
      <c r="K17" s="15"/>
      <c r="L17" s="15"/>
      <c r="M17" s="15"/>
      <c r="N17" s="15"/>
      <c r="O17" s="1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2:27" x14ac:dyDescent="0.3">
      <c r="B18" s="32" t="s">
        <v>19</v>
      </c>
      <c r="C18" s="70">
        <v>833500</v>
      </c>
      <c r="E18" s="85">
        <f>C26</f>
        <v>216750</v>
      </c>
      <c r="F18" s="71">
        <v>939</v>
      </c>
      <c r="G18" s="71">
        <v>1039</v>
      </c>
      <c r="H18" s="71">
        <v>1139</v>
      </c>
      <c r="I18" s="71">
        <v>1239</v>
      </c>
      <c r="J18" s="72">
        <v>1329</v>
      </c>
      <c r="K18" s="15"/>
      <c r="L18" s="15"/>
      <c r="M18" s="15"/>
      <c r="N18" s="15"/>
      <c r="O18" s="1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2:27" x14ac:dyDescent="0.3">
      <c r="B19" s="32" t="s">
        <v>20</v>
      </c>
      <c r="C19" s="58">
        <v>535000</v>
      </c>
      <c r="E19" s="73">
        <v>2750</v>
      </c>
      <c r="F19" s="28">
        <f t="dataTable" ref="F19:J27" dt2D="1" dtr="1" r1="C6" r2="C5"/>
        <v>-1131250</v>
      </c>
      <c r="G19" s="28">
        <v>-856250</v>
      </c>
      <c r="H19" s="28">
        <v>-581250</v>
      </c>
      <c r="I19" s="28">
        <v>-306250</v>
      </c>
      <c r="J19" s="61">
        <v>-58750</v>
      </c>
      <c r="K19" s="15"/>
      <c r="L19" s="15"/>
      <c r="M19" s="15"/>
      <c r="N19" s="15"/>
      <c r="O19" s="15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2:27" x14ac:dyDescent="0.3">
      <c r="B20" s="32" t="s">
        <v>8</v>
      </c>
      <c r="C20" s="58">
        <v>310000</v>
      </c>
      <c r="E20" s="73">
        <v>3250</v>
      </c>
      <c r="F20" s="28">
        <v>-1031750</v>
      </c>
      <c r="G20" s="28">
        <v>-706750</v>
      </c>
      <c r="H20" s="28">
        <v>-381750</v>
      </c>
      <c r="I20" s="28">
        <v>-56750</v>
      </c>
      <c r="J20" s="61">
        <v>235750</v>
      </c>
      <c r="K20" s="15"/>
      <c r="L20" s="15"/>
      <c r="M20" s="15"/>
      <c r="N20" s="15"/>
      <c r="O20" s="15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2:27" ht="16.5" thickBot="1" x14ac:dyDescent="0.35">
      <c r="B21" s="46" t="s">
        <v>21</v>
      </c>
      <c r="C21" s="59">
        <f>SUM(C18:C20)</f>
        <v>1678500</v>
      </c>
      <c r="E21" s="73">
        <v>3750</v>
      </c>
      <c r="F21" s="28">
        <v>-932250</v>
      </c>
      <c r="G21" s="28">
        <v>-557250</v>
      </c>
      <c r="H21" s="28">
        <v>-182250</v>
      </c>
      <c r="I21" s="28">
        <v>192750</v>
      </c>
      <c r="J21" s="61">
        <v>530250</v>
      </c>
      <c r="K21" s="15"/>
      <c r="L21" s="15"/>
      <c r="M21" s="15"/>
      <c r="N21" s="15"/>
      <c r="O21" s="15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2:27" ht="16.5" thickTop="1" x14ac:dyDescent="0.3">
      <c r="E22" s="73">
        <v>4250</v>
      </c>
      <c r="F22" s="28">
        <v>-832750</v>
      </c>
      <c r="G22" s="28">
        <v>-407750</v>
      </c>
      <c r="H22" s="28">
        <v>17250</v>
      </c>
      <c r="I22" s="28">
        <v>442250</v>
      </c>
      <c r="J22" s="61">
        <v>824750</v>
      </c>
      <c r="K22" s="15"/>
      <c r="L22" s="15"/>
      <c r="M22" s="15"/>
      <c r="N22" s="15"/>
      <c r="O22" s="15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2:27" x14ac:dyDescent="0.3">
      <c r="B23" s="41" t="s">
        <v>9</v>
      </c>
      <c r="C23" s="57"/>
      <c r="E23" s="73">
        <v>4750</v>
      </c>
      <c r="F23" s="28">
        <v>-733250</v>
      </c>
      <c r="G23" s="28">
        <v>-258250</v>
      </c>
      <c r="H23" s="28">
        <v>216750</v>
      </c>
      <c r="I23" s="28">
        <v>691750</v>
      </c>
      <c r="J23" s="61">
        <v>1119250</v>
      </c>
      <c r="K23" s="15"/>
      <c r="L23" s="15"/>
      <c r="M23" s="15"/>
      <c r="N23" s="15"/>
      <c r="O23" s="15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2:27" x14ac:dyDescent="0.3">
      <c r="B24" s="32" t="s">
        <v>12</v>
      </c>
      <c r="C24" s="58">
        <f>C7</f>
        <v>5410250</v>
      </c>
      <c r="E24" s="73">
        <v>5250</v>
      </c>
      <c r="F24" s="28">
        <v>-633750</v>
      </c>
      <c r="G24" s="28">
        <v>-108750</v>
      </c>
      <c r="H24" s="28">
        <v>416250</v>
      </c>
      <c r="I24" s="28">
        <v>941250</v>
      </c>
      <c r="J24" s="61">
        <v>1413750</v>
      </c>
      <c r="K24" s="15"/>
      <c r="L24" s="15"/>
      <c r="M24" s="15"/>
      <c r="N24" s="15"/>
      <c r="O24" s="15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2:27" x14ac:dyDescent="0.3">
      <c r="B25" s="32" t="s">
        <v>22</v>
      </c>
      <c r="C25" s="58">
        <f>C15+C21</f>
        <v>5193500</v>
      </c>
      <c r="E25" s="73">
        <v>5750</v>
      </c>
      <c r="F25" s="28">
        <v>-534250</v>
      </c>
      <c r="G25" s="28">
        <v>40750</v>
      </c>
      <c r="H25" s="28">
        <v>615750</v>
      </c>
      <c r="I25" s="28">
        <v>1190750</v>
      </c>
      <c r="J25" s="61">
        <v>1708250</v>
      </c>
      <c r="K25" s="15"/>
      <c r="L25" s="15"/>
      <c r="M25" s="15"/>
      <c r="N25" s="15"/>
      <c r="O25" s="15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2:27" ht="16.5" thickBot="1" x14ac:dyDescent="0.35">
      <c r="B26" s="46" t="s">
        <v>23</v>
      </c>
      <c r="C26" s="59">
        <f>C24-C25</f>
        <v>216750</v>
      </c>
      <c r="E26" s="73">
        <v>6250</v>
      </c>
      <c r="F26" s="28">
        <v>-434750</v>
      </c>
      <c r="G26" s="28">
        <v>190250</v>
      </c>
      <c r="H26" s="28">
        <v>815250</v>
      </c>
      <c r="I26" s="28">
        <v>1440250</v>
      </c>
      <c r="J26" s="61">
        <v>2002750</v>
      </c>
      <c r="K26" s="15"/>
      <c r="L26" s="15"/>
      <c r="M26" s="15"/>
      <c r="N26" s="15"/>
      <c r="O26" s="15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2:27" ht="16.5" thickTop="1" x14ac:dyDescent="0.3">
      <c r="B27" s="15"/>
      <c r="C27" s="15"/>
      <c r="E27" s="74">
        <v>6750</v>
      </c>
      <c r="F27" s="63">
        <v>-335250</v>
      </c>
      <c r="G27" s="63">
        <v>339750</v>
      </c>
      <c r="H27" s="63">
        <v>1014750</v>
      </c>
      <c r="I27" s="63">
        <v>1689750</v>
      </c>
      <c r="J27" s="64">
        <v>2297250</v>
      </c>
      <c r="K27" s="15"/>
      <c r="L27" s="15"/>
      <c r="M27" s="15"/>
      <c r="N27" s="15"/>
      <c r="O27" s="15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2:27" x14ac:dyDescent="0.3">
      <c r="B28" s="15"/>
      <c r="C28" s="23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2:27" x14ac:dyDescent="0.3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2:27" x14ac:dyDescent="0.3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2:27" x14ac:dyDescent="0.3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2:27" x14ac:dyDescent="0.3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2:27" x14ac:dyDescent="0.3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2:27" x14ac:dyDescent="0.3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2:27" x14ac:dyDescent="0.3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2:27" x14ac:dyDescent="0.3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2:27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2:27" x14ac:dyDescent="0.3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2:27" x14ac:dyDescent="0.3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2:27" x14ac:dyDescent="0.3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2:27" x14ac:dyDescent="0.3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2:27" x14ac:dyDescent="0.3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2:27" x14ac:dyDescent="0.3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2:27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2:27" x14ac:dyDescent="0.3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2:27" x14ac:dyDescent="0.3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2:27" x14ac:dyDescent="0.3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2:27" x14ac:dyDescent="0.3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2:27" x14ac:dyDescent="0.3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2:27" x14ac:dyDescent="0.3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2:27" x14ac:dyDescent="0.3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2:27" x14ac:dyDescent="0.3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2:27" x14ac:dyDescent="0.3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2:27" x14ac:dyDescent="0.3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2:27" x14ac:dyDescent="0.3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2:27" x14ac:dyDescent="0.3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2:27" x14ac:dyDescent="0.3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2:27" x14ac:dyDescent="0.3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2:27" x14ac:dyDescent="0.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2:27" x14ac:dyDescent="0.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2:27" x14ac:dyDescent="0.3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2:27" x14ac:dyDescent="0.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2:27" x14ac:dyDescent="0.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2:27" x14ac:dyDescent="0.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2:27" x14ac:dyDescent="0.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2:27" x14ac:dyDescent="0.3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2:27" x14ac:dyDescent="0.3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2:27" x14ac:dyDescent="0.3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2:27" x14ac:dyDescent="0.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2:27" x14ac:dyDescent="0.3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2:27" x14ac:dyDescent="0.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2:27" x14ac:dyDescent="0.3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2:27" x14ac:dyDescent="0.3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2:27" x14ac:dyDescent="0.3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2:27" x14ac:dyDescent="0.3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</sheetData>
  <scenarios current="2" show="0" sqref="C24:C26">
    <scenario name="Current" locked="1" count="5" user="Your Name" comment="Created by Your Name on 3/29/2019">
      <inputCells r="C5" val="4750" numFmtId="164"/>
      <inputCells r="C6" val="1139" numFmtId="165"/>
      <inputCells r="C18" val="833500" numFmtId="166"/>
      <inputCells r="C19" val="535000" numFmtId="164"/>
      <inputCells r="C20" val="310000" numFmtId="164"/>
    </scenario>
    <scenario name="Lower Price" locked="1" count="5" user="Your Name" comment="Created by Your Name on 3/29/2019_x000a_Modified by Your Name on 3/29/2019">
      <inputCells r="C5" val="5000" numFmtId="164"/>
      <inputCells r="C6" val="1039" numFmtId="165"/>
      <inputCells r="C18" val="833500" numFmtId="166"/>
      <inputCells r="C19" val="550000" numFmtId="164"/>
      <inputCells r="C20" val="325000" numFmtId="164"/>
    </scenario>
    <scenario name="Raise Price" locked="1" count="5" user="JEROME" comment="Created by Cedrick Kanga on 3/14/2023">
      <inputCells r="C5" val="4500" numFmtId="164"/>
      <inputCells r="C6" val="1239" numFmtId="165"/>
      <inputCells r="C18" val="800000" numFmtId="166"/>
      <inputCells r="C19" val="510000" numFmtId="164"/>
      <inputCells r="C20" val="300000" numFmtId="164"/>
    </scenario>
  </scenarios>
  <mergeCells count="5">
    <mergeCell ref="B2:C2"/>
    <mergeCell ref="B3:C3"/>
    <mergeCell ref="E3:H3"/>
    <mergeCell ref="E16:J16"/>
    <mergeCell ref="E17:J17"/>
  </mergeCells>
  <dataValidations count="1">
    <dataValidation allowBlank="1" error="pavI8MeUFtEyxX2I4tky28dbf60e-0dfb-49bd-a408-b6e53e09a132" sqref="A1:AA75"/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zoomScale="90" zoomScaleNormal="90" workbookViewId="0">
      <selection activeCell="H9" sqref="H9"/>
    </sheetView>
  </sheetViews>
  <sheetFormatPr defaultRowHeight="15.75" x14ac:dyDescent="0.3"/>
  <cols>
    <col min="1" max="1" width="1.88671875" style="14" customWidth="1"/>
    <col min="2" max="2" width="25.6640625" customWidth="1"/>
    <col min="3" max="3" width="14.33203125" bestFit="1" customWidth="1"/>
    <col min="4" max="4" width="12.77734375" style="15" customWidth="1"/>
    <col min="5" max="5" width="12.77734375" customWidth="1"/>
    <col min="6" max="6" width="10.109375" bestFit="1" customWidth="1"/>
    <col min="7" max="7" width="14.33203125" bestFit="1" customWidth="1"/>
    <col min="8" max="8" width="9.33203125" bestFit="1" customWidth="1"/>
  </cols>
  <sheetData>
    <row r="1" spans="2:27" s="14" customFormat="1" x14ac:dyDescent="0.3"/>
    <row r="2" spans="2:27" ht="60.75" customHeight="1" x14ac:dyDescent="0.3">
      <c r="B2" s="109" t="s">
        <v>3</v>
      </c>
      <c r="C2" s="109"/>
      <c r="E2" s="15"/>
      <c r="F2" s="15"/>
      <c r="G2" s="15"/>
      <c r="H2" s="15"/>
      <c r="I2" s="15"/>
      <c r="J2" s="15"/>
      <c r="K2" s="15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2:27" ht="18.75" customHeight="1" x14ac:dyDescent="0.3">
      <c r="B3" s="110" t="s">
        <v>57</v>
      </c>
      <c r="C3" s="110"/>
      <c r="F3" s="15"/>
      <c r="G3" s="15"/>
      <c r="H3" s="15"/>
      <c r="I3" s="15"/>
      <c r="J3" s="15"/>
      <c r="K3" s="15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2:27" x14ac:dyDescent="0.3">
      <c r="B4" s="30" t="s">
        <v>29</v>
      </c>
      <c r="C4" s="21" t="s">
        <v>30</v>
      </c>
      <c r="D4" s="21" t="s">
        <v>31</v>
      </c>
      <c r="E4" s="31" t="s">
        <v>32</v>
      </c>
      <c r="F4" s="15"/>
      <c r="G4" s="48" t="s">
        <v>56</v>
      </c>
      <c r="H4" s="42" t="s">
        <v>44</v>
      </c>
      <c r="I4" s="42" t="s">
        <v>45</v>
      </c>
      <c r="J4" s="43" t="s">
        <v>46</v>
      </c>
      <c r="K4" s="15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2:27" x14ac:dyDescent="0.3">
      <c r="B5" s="32" t="s">
        <v>43</v>
      </c>
      <c r="C5" s="17">
        <v>1139</v>
      </c>
      <c r="D5" s="17">
        <v>1339</v>
      </c>
      <c r="E5" s="33">
        <v>1539</v>
      </c>
      <c r="F5" s="15"/>
      <c r="G5" s="32" t="s">
        <v>48</v>
      </c>
      <c r="H5" s="26">
        <v>4477</v>
      </c>
      <c r="I5" s="49">
        <v>4238</v>
      </c>
      <c r="J5" s="50">
        <f>H5-I5</f>
        <v>239</v>
      </c>
      <c r="K5" s="15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2:27" x14ac:dyDescent="0.3">
      <c r="B6" s="32" t="s">
        <v>14</v>
      </c>
      <c r="C6" s="17">
        <v>515</v>
      </c>
      <c r="D6" s="17">
        <v>650</v>
      </c>
      <c r="E6" s="33">
        <v>725</v>
      </c>
      <c r="F6" s="15"/>
      <c r="G6" s="51" t="s">
        <v>47</v>
      </c>
      <c r="H6" s="27">
        <v>3352</v>
      </c>
      <c r="I6" s="27">
        <v>3284</v>
      </c>
      <c r="J6" s="52">
        <f t="shared" ref="J6:J13" si="0">H6-I6</f>
        <v>68</v>
      </c>
      <c r="K6" s="15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2:27" x14ac:dyDescent="0.3">
      <c r="B7" s="32" t="s">
        <v>16</v>
      </c>
      <c r="C7" s="17">
        <v>225</v>
      </c>
      <c r="D7" s="17">
        <v>300</v>
      </c>
      <c r="E7" s="33">
        <v>350</v>
      </c>
      <c r="F7" s="15"/>
      <c r="G7" s="32" t="s">
        <v>52</v>
      </c>
      <c r="H7" s="49">
        <v>1759</v>
      </c>
      <c r="I7" s="49">
        <v>1698</v>
      </c>
      <c r="J7" s="50">
        <f t="shared" si="0"/>
        <v>61</v>
      </c>
      <c r="K7" s="15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2:27" x14ac:dyDescent="0.3">
      <c r="B8" s="32"/>
      <c r="C8" s="34"/>
      <c r="D8" s="25"/>
      <c r="E8" s="35"/>
      <c r="F8" s="15"/>
      <c r="G8" s="32" t="s">
        <v>50</v>
      </c>
      <c r="H8" s="49">
        <v>2078</v>
      </c>
      <c r="I8" s="49">
        <v>2031</v>
      </c>
      <c r="J8" s="50">
        <f t="shared" si="0"/>
        <v>47</v>
      </c>
      <c r="K8" s="15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2:27" x14ac:dyDescent="0.3">
      <c r="B9" s="36" t="s">
        <v>33</v>
      </c>
      <c r="C9" s="20">
        <v>1584</v>
      </c>
      <c r="D9" s="20">
        <v>1584</v>
      </c>
      <c r="E9" s="37">
        <v>1582</v>
      </c>
      <c r="F9" s="15"/>
      <c r="G9" s="32" t="s">
        <v>49</v>
      </c>
      <c r="H9" s="49">
        <v>3760</v>
      </c>
      <c r="I9" s="49">
        <v>3566</v>
      </c>
      <c r="J9" s="50">
        <f t="shared" si="0"/>
        <v>194</v>
      </c>
      <c r="K9" s="15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2:27" ht="16.5" thickBot="1" x14ac:dyDescent="0.35">
      <c r="B10" s="75" t="s">
        <v>34</v>
      </c>
      <c r="C10" s="76">
        <v>0</v>
      </c>
      <c r="D10" s="77">
        <v>0</v>
      </c>
      <c r="E10" s="78">
        <v>0</v>
      </c>
      <c r="F10" s="15"/>
      <c r="G10" s="32" t="s">
        <v>51</v>
      </c>
      <c r="H10" s="49">
        <v>1536</v>
      </c>
      <c r="I10" s="49">
        <v>1499</v>
      </c>
      <c r="J10" s="50">
        <f t="shared" si="0"/>
        <v>37</v>
      </c>
      <c r="K10" s="15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2:27" ht="17.25" thickTop="1" thickBot="1" x14ac:dyDescent="0.35">
      <c r="B11" s="79" t="s">
        <v>35</v>
      </c>
      <c r="C11" s="80">
        <f>C10-C9</f>
        <v>-1584</v>
      </c>
      <c r="D11" s="80">
        <f t="shared" ref="D11:E11" si="1">D10-D9</f>
        <v>-1584</v>
      </c>
      <c r="E11" s="81">
        <f t="shared" si="1"/>
        <v>-1582</v>
      </c>
      <c r="F11" s="29"/>
      <c r="G11" s="51" t="s">
        <v>53</v>
      </c>
      <c r="H11" s="27">
        <v>1473</v>
      </c>
      <c r="I11" s="27">
        <v>1408</v>
      </c>
      <c r="J11" s="52">
        <f t="shared" si="0"/>
        <v>65</v>
      </c>
      <c r="K11" s="15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2:27" x14ac:dyDescent="0.3">
      <c r="D12" s="19"/>
      <c r="F12" s="15"/>
      <c r="G12" s="53" t="s">
        <v>54</v>
      </c>
      <c r="H12" s="49">
        <v>4505</v>
      </c>
      <c r="I12" s="49">
        <v>4287</v>
      </c>
      <c r="J12" s="50">
        <f t="shared" si="0"/>
        <v>218</v>
      </c>
      <c r="K12" s="1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2:27" x14ac:dyDescent="0.3">
      <c r="B13" s="38" t="s">
        <v>36</v>
      </c>
      <c r="C13" s="39">
        <f>C9*C5</f>
        <v>1804176</v>
      </c>
      <c r="D13" s="39">
        <f t="shared" ref="D13:E13" si="2">D9*D5</f>
        <v>2120976</v>
      </c>
      <c r="E13" s="40">
        <f t="shared" si="2"/>
        <v>2434698</v>
      </c>
      <c r="F13" s="15"/>
      <c r="G13" s="54" t="s">
        <v>55</v>
      </c>
      <c r="H13" s="55">
        <v>1863</v>
      </c>
      <c r="I13" s="55">
        <v>1752</v>
      </c>
      <c r="J13" s="56">
        <f t="shared" si="0"/>
        <v>111</v>
      </c>
      <c r="K13" s="15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2:27" ht="16.5" thickBot="1" x14ac:dyDescent="0.35">
      <c r="B14" s="75" t="s">
        <v>37</v>
      </c>
      <c r="C14" s="82">
        <f>C10*C5</f>
        <v>0</v>
      </c>
      <c r="D14" s="82">
        <f t="shared" ref="D14:E14" si="3">D10*D5</f>
        <v>0</v>
      </c>
      <c r="E14" s="83">
        <f t="shared" si="3"/>
        <v>0</v>
      </c>
      <c r="F14" s="104" t="s">
        <v>60</v>
      </c>
      <c r="G14" s="15"/>
      <c r="H14" s="15"/>
      <c r="I14" s="15"/>
      <c r="J14" s="15"/>
      <c r="K14" s="15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2:27" ht="17.25" thickTop="1" thickBot="1" x14ac:dyDescent="0.35">
      <c r="B15" s="79" t="s">
        <v>35</v>
      </c>
      <c r="C15" s="80">
        <f>C14-C13</f>
        <v>-1804176</v>
      </c>
      <c r="D15" s="80">
        <f t="shared" ref="D15" si="4">D14-D13</f>
        <v>-2120976</v>
      </c>
      <c r="E15" s="81">
        <f t="shared" ref="E15" si="5">E14-E13</f>
        <v>-2434698</v>
      </c>
      <c r="F15" s="15"/>
      <c r="G15" s="15"/>
      <c r="H15" s="15"/>
      <c r="I15" s="15"/>
      <c r="J15" s="15"/>
      <c r="K15" s="15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2:27" x14ac:dyDescent="0.3">
      <c r="B16" s="15"/>
      <c r="C16" s="15"/>
      <c r="E16" s="15"/>
      <c r="F16" s="15"/>
      <c r="G16" s="15"/>
      <c r="H16" s="84" t="s">
        <v>59</v>
      </c>
      <c r="I16" s="15"/>
      <c r="J16" s="15"/>
      <c r="K16" s="15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2:27" x14ac:dyDescent="0.3">
      <c r="B17" s="41" t="s">
        <v>9</v>
      </c>
      <c r="C17" s="42" t="s">
        <v>38</v>
      </c>
      <c r="D17" s="42" t="s">
        <v>39</v>
      </c>
      <c r="E17" s="42" t="s">
        <v>40</v>
      </c>
      <c r="F17" s="43" t="s">
        <v>41</v>
      </c>
      <c r="G17" s="15"/>
      <c r="H17" s="15"/>
      <c r="I17" s="15"/>
      <c r="J17" s="15"/>
      <c r="K17" s="1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2:27" x14ac:dyDescent="0.3">
      <c r="B18" s="32" t="s">
        <v>11</v>
      </c>
      <c r="C18" s="16">
        <f>SUM(C9:E9)</f>
        <v>4750</v>
      </c>
      <c r="D18" s="44">
        <v>4750</v>
      </c>
      <c r="E18" s="28">
        <f t="shared" ref="E18:E23" si="6">D18-C18</f>
        <v>0</v>
      </c>
      <c r="F18" s="45">
        <f t="shared" ref="F18:F22" si="7">E18/C18</f>
        <v>0</v>
      </c>
      <c r="G18" s="15"/>
      <c r="H18" s="15"/>
      <c r="I18" s="15"/>
      <c r="J18" s="15"/>
      <c r="K18" s="1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2:27" x14ac:dyDescent="0.3">
      <c r="B19" s="32" t="s">
        <v>12</v>
      </c>
      <c r="C19" s="22">
        <f>SUM(C13:E13)</f>
        <v>6359850</v>
      </c>
      <c r="D19" s="22">
        <f>SUM(C14:E14)</f>
        <v>0</v>
      </c>
      <c r="E19" s="28">
        <f t="shared" si="6"/>
        <v>-6359850</v>
      </c>
      <c r="F19" s="45">
        <f t="shared" si="7"/>
        <v>-1</v>
      </c>
      <c r="G19" s="15"/>
      <c r="H19" s="15"/>
      <c r="I19" s="15"/>
      <c r="J19" s="15"/>
      <c r="K19" s="1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2:27" x14ac:dyDescent="0.3">
      <c r="B20" s="32" t="s">
        <v>15</v>
      </c>
      <c r="C20" s="16">
        <f>SUMPRODUCT(C9:E9,C6:E6)</f>
        <v>2992310</v>
      </c>
      <c r="D20" s="16">
        <f>SUMPRODUCT(C10:E10,C6:E6)</f>
        <v>0</v>
      </c>
      <c r="E20" s="28">
        <f t="shared" si="6"/>
        <v>-2992310</v>
      </c>
      <c r="F20" s="45">
        <f t="shared" si="7"/>
        <v>-1</v>
      </c>
      <c r="G20" s="15"/>
      <c r="H20" s="15"/>
      <c r="I20" s="15"/>
      <c r="J20" s="15"/>
      <c r="K20" s="1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2:27" x14ac:dyDescent="0.3">
      <c r="B21" s="32" t="s">
        <v>17</v>
      </c>
      <c r="C21" s="16">
        <f>SUMPRODUCT(C9:E9,C7:E7)</f>
        <v>1385300</v>
      </c>
      <c r="D21" s="16">
        <f>SUMPRODUCT(C10:E10,C7:E7)</f>
        <v>0</v>
      </c>
      <c r="E21" s="28">
        <f t="shared" si="6"/>
        <v>-1385300</v>
      </c>
      <c r="F21" s="45">
        <f t="shared" si="7"/>
        <v>-1</v>
      </c>
      <c r="G21" s="15"/>
      <c r="H21" s="15"/>
      <c r="I21" s="15"/>
      <c r="J21" s="15"/>
      <c r="K21" s="15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2:27" x14ac:dyDescent="0.3">
      <c r="B22" s="32" t="s">
        <v>21</v>
      </c>
      <c r="C22" s="16">
        <v>1678500</v>
      </c>
      <c r="D22" s="16">
        <v>1678500</v>
      </c>
      <c r="E22" s="28">
        <f t="shared" si="6"/>
        <v>0</v>
      </c>
      <c r="F22" s="45">
        <f t="shared" si="7"/>
        <v>0</v>
      </c>
      <c r="G22" s="15"/>
      <c r="H22" s="15"/>
      <c r="I22" s="15"/>
      <c r="J22" s="15"/>
      <c r="K22" s="15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2:27" ht="16.5" thickBot="1" x14ac:dyDescent="0.35">
      <c r="B23" s="46" t="s">
        <v>23</v>
      </c>
      <c r="C23" s="18">
        <f>C19-(C20+C21+C22)</f>
        <v>303740</v>
      </c>
      <c r="D23" s="18">
        <f>D19-(D20+D21+D22)</f>
        <v>-1678500</v>
      </c>
      <c r="E23" s="24">
        <f t="shared" si="6"/>
        <v>-1982240</v>
      </c>
      <c r="F23" s="47">
        <f>E23/C23</f>
        <v>-6.526107855402647</v>
      </c>
      <c r="G23" s="15"/>
      <c r="H23" s="15"/>
      <c r="I23" s="15"/>
      <c r="J23" s="15"/>
      <c r="K23" s="15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2:27" ht="16.5" thickTop="1" x14ac:dyDescent="0.3">
      <c r="B24" s="15"/>
      <c r="C24" s="15"/>
      <c r="G24" s="15"/>
      <c r="H24" s="15"/>
      <c r="I24" s="15"/>
      <c r="J24" s="15"/>
      <c r="K24" s="15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2:27" x14ac:dyDescent="0.3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2:27" x14ac:dyDescent="0.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2:27" x14ac:dyDescent="0.3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2:27" x14ac:dyDescent="0.3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2:27" x14ac:dyDescent="0.3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2:27" x14ac:dyDescent="0.3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2:27" x14ac:dyDescent="0.3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2:27" x14ac:dyDescent="0.3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2:27" x14ac:dyDescent="0.3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2:27" x14ac:dyDescent="0.3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2:27" x14ac:dyDescent="0.3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2:27" x14ac:dyDescent="0.3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2:27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2:27" x14ac:dyDescent="0.3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2:27" x14ac:dyDescent="0.3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2:27" x14ac:dyDescent="0.3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2:27" x14ac:dyDescent="0.3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2:27" x14ac:dyDescent="0.3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2:27" x14ac:dyDescent="0.3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2:27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2:27" x14ac:dyDescent="0.3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2:27" x14ac:dyDescent="0.3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2:27" x14ac:dyDescent="0.3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2:27" x14ac:dyDescent="0.3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2:27" x14ac:dyDescent="0.3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2:27" x14ac:dyDescent="0.3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2:27" x14ac:dyDescent="0.3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2:27" x14ac:dyDescent="0.3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2:27" x14ac:dyDescent="0.3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2:27" x14ac:dyDescent="0.3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2:27" x14ac:dyDescent="0.3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2:27" x14ac:dyDescent="0.3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2:27" x14ac:dyDescent="0.3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2:27" x14ac:dyDescent="0.3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2:27" x14ac:dyDescent="0.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2:27" x14ac:dyDescent="0.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2:27" x14ac:dyDescent="0.3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2:27" x14ac:dyDescent="0.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2:27" x14ac:dyDescent="0.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2:27" x14ac:dyDescent="0.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2:27" x14ac:dyDescent="0.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2:27" x14ac:dyDescent="0.3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2:27" x14ac:dyDescent="0.3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2:27" x14ac:dyDescent="0.3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2:27" x14ac:dyDescent="0.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2:27" x14ac:dyDescent="0.3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2:27" x14ac:dyDescent="0.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</sheetData>
  <mergeCells count="2">
    <mergeCell ref="B2:C2"/>
    <mergeCell ref="B3:C3"/>
  </mergeCells>
  <dataValidations count="1">
    <dataValidation allowBlank="1" error="pavI8MeUFtEyxX2I4tky28dbf60e-0dfb-49bd-a408-b6e53e09a132" sqref="A1:AA71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{28dbf60e-0dfb-49bd-a408-b6e53e09a132}</UserID>
  <AssignmentID>{28dbf60e-0dfb-49bd-a408-b6e53e09a132}</AssignmentID>
</GradingEngineProps>
</file>

<file path=customXml/itemProps1.xml><?xml version="1.0" encoding="utf-8"?>
<ds:datastoreItem xmlns:ds="http://schemas.openxmlformats.org/officeDocument/2006/customXml" ds:itemID="{C4D10B80-CE2D-4DFF-843C-CA99A781A3B8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Documentation</vt:lpstr>
      <vt:lpstr>Scenario Summary</vt:lpstr>
      <vt:lpstr>Scenario PivotTable</vt:lpstr>
      <vt:lpstr>Income Analysis</vt:lpstr>
      <vt:lpstr>Product Line</vt:lpstr>
      <vt:lpstr>Distribution</vt:lpstr>
      <vt:lpstr>Expenses</vt:lpstr>
      <vt:lpstr>Miscellaneous</vt:lpstr>
      <vt:lpstr>Net_income</vt:lpstr>
      <vt:lpstr>Price_per_unit</vt:lpstr>
      <vt:lpstr>Revenue</vt:lpstr>
      <vt:lpstr>Salaries_and_benefits</vt:lpstr>
      <vt:lpstr>Total_revenue</vt:lpstr>
      <vt:lpstr>Units_sold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JEROME</cp:lastModifiedBy>
  <dcterms:created xsi:type="dcterms:W3CDTF">2019-03-26T20:35:46Z</dcterms:created>
  <dcterms:modified xsi:type="dcterms:W3CDTF">2023-03-14T21:15:12Z</dcterms:modified>
</cp:coreProperties>
</file>