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Z\Desktop\Projects\PhilEquity\Docs\"/>
    </mc:Choice>
  </mc:AlternateContent>
  <bookViews>
    <workbookView xWindow="0" yWindow="0" windowWidth="20490" windowHeight="7755" tabRatio="844" firstSheet="1" activeTab="1"/>
  </bookViews>
  <sheets>
    <sheet name="Existing Website Formulas" sheetId="5" r:id="rId1"/>
    <sheet name="Retirement Calculator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5" l="1"/>
  <c r="B55" i="5"/>
  <c r="B60" i="5"/>
  <c r="B50" i="5"/>
  <c r="B45" i="5"/>
  <c r="B40" i="5"/>
  <c r="B30" i="5"/>
  <c r="B25" i="5"/>
  <c r="C18" i="5"/>
  <c r="B8" i="5"/>
  <c r="D6" i="4" l="1"/>
  <c r="I122" i="4"/>
  <c r="I121" i="4"/>
  <c r="I120" i="4"/>
  <c r="C116" i="4" l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F5" i="4"/>
  <c r="C114" i="4" s="1"/>
  <c r="D7" i="4"/>
  <c r="C10" i="4" l="1"/>
  <c r="C11" i="4" s="1"/>
  <c r="C117" i="4"/>
  <c r="C12" i="4" l="1"/>
  <c r="C13" i="4" l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D10" i="4" l="1"/>
  <c r="C115" i="4" s="1"/>
  <c r="I125" i="4" s="1"/>
  <c r="I124" i="4" s="1"/>
  <c r="E10" i="4" l="1"/>
  <c r="D11" i="4" l="1"/>
  <c r="E11" i="4" s="1"/>
  <c r="D12" i="4" s="1"/>
  <c r="E12" i="4" s="1"/>
  <c r="D13" i="4" s="1"/>
  <c r="E13" i="4" s="1"/>
  <c r="D14" i="4" s="1"/>
  <c r="E14" i="4" s="1"/>
  <c r="D15" i="4" s="1"/>
  <c r="E15" i="4" s="1"/>
  <c r="D16" i="4" s="1"/>
  <c r="E16" i="4" s="1"/>
  <c r="D17" i="4" s="1"/>
  <c r="E17" i="4" s="1"/>
  <c r="D18" i="4" s="1"/>
  <c r="E18" i="4" s="1"/>
  <c r="D19" i="4" s="1"/>
  <c r="E19" i="4" l="1"/>
  <c r="D20" i="4" s="1"/>
  <c r="E20" i="4" l="1"/>
  <c r="D21" i="4" s="1"/>
  <c r="E21" i="4" l="1"/>
  <c r="D22" i="4" s="1"/>
  <c r="E22" i="4" l="1"/>
  <c r="D23" i="4" s="1"/>
  <c r="E23" i="4" l="1"/>
  <c r="D24" i="4" s="1"/>
  <c r="E24" i="4" l="1"/>
  <c r="D25" i="4" s="1"/>
  <c r="E25" i="4" l="1"/>
  <c r="D26" i="4" s="1"/>
  <c r="E26" i="4" l="1"/>
  <c r="D27" i="4" s="1"/>
  <c r="E27" i="4" l="1"/>
  <c r="D28" i="4" s="1"/>
  <c r="E28" i="4" l="1"/>
  <c r="D29" i="4" s="1"/>
  <c r="E29" i="4" l="1"/>
  <c r="D30" i="4" s="1"/>
  <c r="E30" i="4" l="1"/>
  <c r="D31" i="4" s="1"/>
  <c r="E31" i="4" l="1"/>
  <c r="D32" i="4" s="1"/>
  <c r="E32" i="4" l="1"/>
  <c r="D33" i="4" s="1"/>
  <c r="E33" i="4" l="1"/>
  <c r="D34" i="4" s="1"/>
  <c r="E34" i="4" l="1"/>
  <c r="D35" i="4" s="1"/>
  <c r="E35" i="4" l="1"/>
  <c r="D36" i="4" s="1"/>
  <c r="E36" i="4" l="1"/>
  <c r="D37" i="4" s="1"/>
  <c r="E37" i="4" l="1"/>
  <c r="D38" i="4" s="1"/>
  <c r="E38" i="4" l="1"/>
  <c r="D39" i="4" s="1"/>
  <c r="E39" i="4" l="1"/>
  <c r="D40" i="4" s="1"/>
  <c r="E40" i="4" l="1"/>
  <c r="D41" i="4" s="1"/>
  <c r="E41" i="4" l="1"/>
  <c r="D42" i="4" s="1"/>
  <c r="E42" i="4" l="1"/>
  <c r="D43" i="4" s="1"/>
  <c r="E43" i="4" l="1"/>
  <c r="D44" i="4" s="1"/>
  <c r="E44" i="4" l="1"/>
  <c r="D45" i="4" s="1"/>
  <c r="E45" i="4" l="1"/>
  <c r="D46" i="4" s="1"/>
  <c r="E46" i="4" l="1"/>
  <c r="D47" i="4" s="1"/>
  <c r="E47" i="4" l="1"/>
  <c r="D48" i="4" s="1"/>
  <c r="E48" i="4" l="1"/>
  <c r="D49" i="4" s="1"/>
  <c r="E49" i="4" l="1"/>
  <c r="D50" i="4" s="1"/>
  <c r="E50" i="4" l="1"/>
  <c r="D51" i="4" s="1"/>
  <c r="E51" i="4" l="1"/>
  <c r="D52" i="4" s="1"/>
  <c r="E52" i="4" l="1"/>
  <c r="D53" i="4" s="1"/>
  <c r="E53" i="4" l="1"/>
  <c r="D54" i="4" s="1"/>
  <c r="E54" i="4" l="1"/>
  <c r="D55" i="4" s="1"/>
  <c r="E55" i="4" l="1"/>
  <c r="D56" i="4" s="1"/>
  <c r="E56" i="4" l="1"/>
  <c r="D57" i="4" s="1"/>
  <c r="E57" i="4" l="1"/>
  <c r="D58" i="4" s="1"/>
  <c r="E58" i="4" l="1"/>
  <c r="D59" i="4" s="1"/>
  <c r="E59" i="4" l="1"/>
  <c r="D60" i="4" s="1"/>
  <c r="E60" i="4" l="1"/>
  <c r="D61" i="4" s="1"/>
  <c r="E61" i="4" l="1"/>
  <c r="D62" i="4" s="1"/>
  <c r="E62" i="4" l="1"/>
  <c r="D63" i="4" s="1"/>
  <c r="E63" i="4" l="1"/>
  <c r="D64" i="4" s="1"/>
  <c r="E64" i="4" l="1"/>
  <c r="D65" i="4" s="1"/>
  <c r="E65" i="4" l="1"/>
  <c r="D66" i="4" s="1"/>
  <c r="E66" i="4" l="1"/>
  <c r="D67" i="4" s="1"/>
  <c r="E67" i="4" l="1"/>
  <c r="D68" i="4" s="1"/>
  <c r="E68" i="4" l="1"/>
  <c r="D69" i="4" s="1"/>
  <c r="E69" i="4" l="1"/>
  <c r="D70" i="4" s="1"/>
  <c r="E70" i="4" l="1"/>
  <c r="D71" i="4" s="1"/>
  <c r="E71" i="4" l="1"/>
  <c r="D72" i="4" s="1"/>
  <c r="E72" i="4" l="1"/>
  <c r="D73" i="4" s="1"/>
  <c r="E73" i="4" l="1"/>
  <c r="D74" i="4" s="1"/>
  <c r="E74" i="4" l="1"/>
  <c r="D75" i="4" s="1"/>
  <c r="E75" i="4" l="1"/>
  <c r="D76" i="4" s="1"/>
  <c r="E76" i="4" l="1"/>
  <c r="D77" i="4" s="1"/>
  <c r="E77" i="4" l="1"/>
  <c r="D78" i="4" s="1"/>
  <c r="E78" i="4" l="1"/>
  <c r="D79" i="4" s="1"/>
  <c r="E79" i="4" l="1"/>
  <c r="D80" i="4" s="1"/>
  <c r="E80" i="4" l="1"/>
  <c r="D81" i="4" s="1"/>
  <c r="E81" i="4" l="1"/>
  <c r="D82" i="4" s="1"/>
  <c r="E82" i="4" l="1"/>
  <c r="D83" i="4" s="1"/>
  <c r="E83" i="4" l="1"/>
  <c r="D84" i="4" s="1"/>
  <c r="E84" i="4" l="1"/>
  <c r="D85" i="4" s="1"/>
  <c r="E85" i="4" l="1"/>
  <c r="D86" i="4" s="1"/>
  <c r="E86" i="4" l="1"/>
  <c r="D87" i="4" s="1"/>
  <c r="E87" i="4" l="1"/>
  <c r="D88" i="4" s="1"/>
  <c r="E88" i="4" l="1"/>
  <c r="D89" i="4" s="1"/>
  <c r="E89" i="4" l="1"/>
  <c r="D90" i="4" s="1"/>
  <c r="E90" i="4" l="1"/>
  <c r="D91" i="4" s="1"/>
  <c r="E91" i="4" l="1"/>
  <c r="D92" i="4" s="1"/>
  <c r="E92" i="4" l="1"/>
  <c r="D93" i="4" s="1"/>
  <c r="E93" i="4" l="1"/>
  <c r="D94" i="4" s="1"/>
  <c r="E94" i="4" l="1"/>
  <c r="D95" i="4" s="1"/>
  <c r="E95" i="4" l="1"/>
  <c r="D96" i="4" s="1"/>
  <c r="E96" i="4" l="1"/>
  <c r="D97" i="4" s="1"/>
  <c r="E97" i="4" l="1"/>
  <c r="D98" i="4" s="1"/>
  <c r="E98" i="4" l="1"/>
  <c r="D99" i="4" s="1"/>
  <c r="E99" i="4" l="1"/>
  <c r="D100" i="4" s="1"/>
  <c r="E100" i="4" l="1"/>
  <c r="D101" i="4" s="1"/>
  <c r="E101" i="4" l="1"/>
  <c r="D102" i="4" s="1"/>
  <c r="E102" i="4" l="1"/>
  <c r="D103" i="4" s="1"/>
  <c r="E103" i="4" l="1"/>
  <c r="D104" i="4" s="1"/>
  <c r="E104" i="4" l="1"/>
  <c r="D105" i="4" s="1"/>
  <c r="E105" i="4" l="1"/>
  <c r="D106" i="4" s="1"/>
  <c r="E106" i="4" l="1"/>
  <c r="D107" i="4" s="1"/>
  <c r="E107" i="4" l="1"/>
  <c r="D108" i="4" s="1"/>
  <c r="E108" i="4" l="1"/>
  <c r="D109" i="4" s="1"/>
  <c r="E109" i="4" l="1"/>
  <c r="D110" i="4" s="1"/>
  <c r="E110" i="4" l="1"/>
</calcChain>
</file>

<file path=xl/sharedStrings.xml><?xml version="1.0" encoding="utf-8"?>
<sst xmlns="http://schemas.openxmlformats.org/spreadsheetml/2006/main" count="77" uniqueCount="66">
  <si>
    <t>Year</t>
  </si>
  <si>
    <t>I am currently __ years old</t>
  </si>
  <si>
    <t>I plan to retire at age</t>
  </si>
  <si>
    <t>Current Age</t>
  </si>
  <si>
    <t>Retirement Age</t>
  </si>
  <si>
    <t>Years to save</t>
  </si>
  <si>
    <t>Age</t>
  </si>
  <si>
    <t>pa</t>
  </si>
  <si>
    <t>Inflation rate</t>
  </si>
  <si>
    <t>FV</t>
  </si>
  <si>
    <t>NPV</t>
  </si>
  <si>
    <t>NPV-FV</t>
  </si>
  <si>
    <t>PV</t>
  </si>
  <si>
    <t>rate</t>
  </si>
  <si>
    <t>period</t>
  </si>
  <si>
    <t>For showing on website</t>
  </si>
  <si>
    <t xml:space="preserve">At the current inflation rate, you will need to save ____ per month </t>
  </si>
  <si>
    <t>After retirement I plan to have an allowance of __ per month</t>
  </si>
  <si>
    <t>Life expectancy</t>
  </si>
  <si>
    <t>Years to live</t>
  </si>
  <si>
    <t>Desired Monthly Allowance</t>
  </si>
  <si>
    <t>Calendar Year Returns</t>
  </si>
  <si>
    <t>Example Calendar Year Return for 2017</t>
  </si>
  <si>
    <t>Dec 29 2017 price is 41.0954</t>
  </si>
  <si>
    <t>Dec 29 2016 price is 33.3286</t>
  </si>
  <si>
    <t>Compounded Annual Growth Rate (CAGR,%)</t>
  </si>
  <si>
    <t>10 years</t>
  </si>
  <si>
    <t>5 years</t>
  </si>
  <si>
    <t>3 years</t>
  </si>
  <si>
    <r>
      <t xml:space="preserve">=(latest price/price for the same period 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years ago)^(1/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)-1*100</t>
    </r>
  </si>
  <si>
    <r>
      <t xml:space="preserve">=(latest price/price for the same period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years ago)^(1/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)-1*100</t>
    </r>
  </si>
  <si>
    <r>
      <t xml:space="preserve">=(latest price/price for the same period 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years ago)^(1/</t>
    </r>
    <r>
      <rPr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)-1*100</t>
    </r>
  </si>
  <si>
    <t xml:space="preserve">Example: 10 year CAGR </t>
  </si>
  <si>
    <t>Dec 28 2007 price is 13.3858 (Dec 28 price was used since Dec 29 returned no value)</t>
  </si>
  <si>
    <t>=(41.0954/13.3858)^(1/10)-1*100</t>
  </si>
  <si>
    <t>Actual Returns</t>
  </si>
  <si>
    <t>YTD</t>
  </si>
  <si>
    <t>= ((price for last day of the year / price for last day of the previous year ) - 1 )*100</t>
  </si>
  <si>
    <t>= ((41.0954 / 33.3286) - 1) * 100</t>
  </si>
  <si>
    <t>Example: May 11, 2018 YTD</t>
  </si>
  <si>
    <t>May 11, 2018 price is 37.7456</t>
  </si>
  <si>
    <t>Dec 29, 2017 price is 41.0954</t>
  </si>
  <si>
    <t>Past 1 mo</t>
  </si>
  <si>
    <t>April 11, 2018 price is 38.6946</t>
  </si>
  <si>
    <t>Past 6 mos</t>
  </si>
  <si>
    <t>Nov 10, 2017 price is 40.6159 (Nov 10 price was used since Nov 11 returned no value)</t>
  </si>
  <si>
    <t>Past 1 yr</t>
  </si>
  <si>
    <r>
      <t xml:space="preserve">=((latest price / price for the same period </t>
    </r>
    <r>
      <rPr>
        <sz val="11"/>
        <color rgb="FFFF0000"/>
        <rFont val="Calibri"/>
        <family val="2"/>
        <scheme val="minor"/>
      </rPr>
      <t>1 year</t>
    </r>
    <r>
      <rPr>
        <sz val="11"/>
        <color theme="1"/>
        <rFont val="Calibri"/>
        <family val="2"/>
        <scheme val="minor"/>
      </rPr>
      <t xml:space="preserve"> ago)-1)*100</t>
    </r>
  </si>
  <si>
    <r>
      <t xml:space="preserve">=((latest price / price for the same period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ago)-1)*100</t>
    </r>
  </si>
  <si>
    <r>
      <t xml:space="preserve">=((latest price / price for the same period 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months</t>
    </r>
    <r>
      <rPr>
        <sz val="11"/>
        <color theme="1"/>
        <rFont val="Calibri"/>
        <family val="2"/>
        <scheme val="minor"/>
      </rPr>
      <t xml:space="preserve"> ago)-1)*100</t>
    </r>
  </si>
  <si>
    <t>May 11, 2017 price is 37.4151</t>
  </si>
  <si>
    <t>Past 3 yrs</t>
  </si>
  <si>
    <r>
      <t xml:space="preserve">=((latest price / price for the same period </t>
    </r>
    <r>
      <rPr>
        <sz val="11"/>
        <color rgb="FFFF0000"/>
        <rFont val="Calibri"/>
        <family val="2"/>
        <scheme val="minor"/>
      </rPr>
      <t>3 years</t>
    </r>
    <r>
      <rPr>
        <sz val="11"/>
        <color theme="1"/>
        <rFont val="Calibri"/>
        <family val="2"/>
        <scheme val="minor"/>
      </rPr>
      <t xml:space="preserve"> ago)-1)*100</t>
    </r>
  </si>
  <si>
    <t>May 11, 2015 price is 38.3567</t>
  </si>
  <si>
    <t>Since Launch</t>
  </si>
  <si>
    <r>
      <t xml:space="preserve">=((latest price / </t>
    </r>
    <r>
      <rPr>
        <sz val="11"/>
        <color rgb="FFFF0000"/>
        <rFont val="Calibri"/>
        <family val="2"/>
        <scheme val="minor"/>
      </rPr>
      <t>very first price</t>
    </r>
    <r>
      <rPr>
        <sz val="11"/>
        <color theme="1"/>
        <rFont val="Calibri"/>
        <family val="2"/>
        <scheme val="minor"/>
      </rPr>
      <t>)-1)*100</t>
    </r>
  </si>
  <si>
    <r>
      <t xml:space="preserve">=((latest price / price for the </t>
    </r>
    <r>
      <rPr>
        <sz val="11"/>
        <color rgb="FFFF0000"/>
        <rFont val="Calibri"/>
        <family val="2"/>
        <scheme val="minor"/>
      </rPr>
      <t>last day of the previous year</t>
    </r>
    <r>
      <rPr>
        <sz val="11"/>
        <color theme="1"/>
        <rFont val="Calibri"/>
        <family val="2"/>
        <scheme val="minor"/>
      </rPr>
      <t>)-1)*100</t>
    </r>
  </si>
  <si>
    <t>Apr 7, 1994 price is 1.0174</t>
  </si>
  <si>
    <t>Past 5 yrs</t>
  </si>
  <si>
    <r>
      <t xml:space="preserve">=((latest price / price for the same period </t>
    </r>
    <r>
      <rPr>
        <sz val="11"/>
        <color rgb="FFFF0000"/>
        <rFont val="Calibri"/>
        <family val="2"/>
        <scheme val="minor"/>
      </rPr>
      <t>5 years</t>
    </r>
    <r>
      <rPr>
        <sz val="11"/>
        <color theme="1"/>
        <rFont val="Calibri"/>
        <family val="2"/>
        <scheme val="minor"/>
      </rPr>
      <t xml:space="preserve"> ago)-1)*100</t>
    </r>
  </si>
  <si>
    <t>May 10, 2013 price is 35.3953 (May 10 price was used since May 11 returned no value)</t>
  </si>
  <si>
    <t>currently no existing but requesting to add on website</t>
  </si>
  <si>
    <t>Past 3 mos</t>
  </si>
  <si>
    <r>
      <t xml:space="preserve">=((latest price / price for the same period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months</t>
    </r>
    <r>
      <rPr>
        <sz val="11"/>
        <color theme="1"/>
        <rFont val="Calibri"/>
        <family val="2"/>
        <scheme val="minor"/>
      </rPr>
      <t xml:space="preserve"> ago)-1)*100</t>
    </r>
  </si>
  <si>
    <t>Feb 9, 2018 price is 40.7931 (Feb 9 price was used since Feb 11 returned no value)</t>
  </si>
  <si>
    <t>or __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</si>
</sst>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65" fontId="0" fillId="0" borderId="0" xfId="0" applyNumberFormat="1"/>
    <xf numFmtId="0" fontId="0" fillId="0" borderId="0" xfId="0" quotePrefix="1"/>
    <xf numFmtId="0" fontId="2" fillId="0" borderId="0" xfId="0" applyFont="1"/>
    <xf numFmtId="165" fontId="0" fillId="0" borderId="0" xfId="1" applyFont="1"/>
    <xf numFmtId="165" fontId="0" fillId="3" borderId="0" xfId="0" applyNumberFormat="1" applyFill="1"/>
    <xf numFmtId="2" fontId="0" fillId="0" borderId="0" xfId="0" applyNumberFormat="1"/>
    <xf numFmtId="16" fontId="0" fillId="0" borderId="0" xfId="0" applyNumberFormat="1"/>
    <xf numFmtId="0" fontId="3" fillId="0" borderId="0" xfId="2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0" xfId="1" applyFont="1" applyBorder="1"/>
    <xf numFmtId="165" fontId="0" fillId="0" borderId="11" xfId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opLeftCell="A46" workbookViewId="0">
      <selection activeCell="K32" sqref="K32"/>
    </sheetView>
  </sheetViews>
  <sheetFormatPr defaultRowHeight="15" x14ac:dyDescent="0.25"/>
  <cols>
    <col min="2" max="2" width="12.42578125" customWidth="1"/>
  </cols>
  <sheetData>
    <row r="2" spans="1:3" x14ac:dyDescent="0.25">
      <c r="A2" t="s">
        <v>21</v>
      </c>
    </row>
    <row r="3" spans="1:3" x14ac:dyDescent="0.25">
      <c r="B3" s="3" t="s">
        <v>37</v>
      </c>
    </row>
    <row r="4" spans="1:3" x14ac:dyDescent="0.25">
      <c r="B4" t="s">
        <v>22</v>
      </c>
    </row>
    <row r="5" spans="1:3" x14ac:dyDescent="0.25">
      <c r="B5" t="s">
        <v>23</v>
      </c>
    </row>
    <row r="6" spans="1:3" x14ac:dyDescent="0.25">
      <c r="B6" t="s">
        <v>24</v>
      </c>
    </row>
    <row r="7" spans="1:3" x14ac:dyDescent="0.25">
      <c r="B7" s="3" t="s">
        <v>38</v>
      </c>
    </row>
    <row r="8" spans="1:3" x14ac:dyDescent="0.25">
      <c r="B8" s="7">
        <f>((41.0954/33.3286)-1)*100</f>
        <v>23.303709126695971</v>
      </c>
    </row>
    <row r="10" spans="1:3" x14ac:dyDescent="0.25">
      <c r="A10" t="s">
        <v>25</v>
      </c>
    </row>
    <row r="11" spans="1:3" x14ac:dyDescent="0.25">
      <c r="B11" t="s">
        <v>26</v>
      </c>
      <c r="C11" s="3" t="s">
        <v>29</v>
      </c>
    </row>
    <row r="12" spans="1:3" x14ac:dyDescent="0.25">
      <c r="B12" t="s">
        <v>27</v>
      </c>
      <c r="C12" s="3" t="s">
        <v>31</v>
      </c>
    </row>
    <row r="13" spans="1:3" x14ac:dyDescent="0.25">
      <c r="B13" t="s">
        <v>28</v>
      </c>
      <c r="C13" s="3" t="s">
        <v>30</v>
      </c>
    </row>
    <row r="14" spans="1:3" x14ac:dyDescent="0.25">
      <c r="B14" t="s">
        <v>32</v>
      </c>
    </row>
    <row r="15" spans="1:3" x14ac:dyDescent="0.25">
      <c r="B15" t="s">
        <v>23</v>
      </c>
    </row>
    <row r="16" spans="1:3" x14ac:dyDescent="0.25">
      <c r="B16" s="8" t="s">
        <v>33</v>
      </c>
    </row>
    <row r="17" spans="1:11" x14ac:dyDescent="0.25">
      <c r="B17" t="s">
        <v>26</v>
      </c>
      <c r="C17" s="3" t="s">
        <v>34</v>
      </c>
    </row>
    <row r="18" spans="1:11" x14ac:dyDescent="0.25">
      <c r="C18" s="7">
        <f>((41.0954/13.3858)^(1/10)-1)*100</f>
        <v>11.870321971341458</v>
      </c>
    </row>
    <row r="20" spans="1:11" x14ac:dyDescent="0.25">
      <c r="A20" t="s">
        <v>35</v>
      </c>
    </row>
    <row r="21" spans="1:11" x14ac:dyDescent="0.25">
      <c r="B21" s="4" t="s">
        <v>36</v>
      </c>
      <c r="C21" s="3" t="s">
        <v>56</v>
      </c>
    </row>
    <row r="22" spans="1:11" x14ac:dyDescent="0.25">
      <c r="B22" t="s">
        <v>39</v>
      </c>
    </row>
    <row r="23" spans="1:11" x14ac:dyDescent="0.25">
      <c r="B23" t="s">
        <v>40</v>
      </c>
    </row>
    <row r="24" spans="1:11" x14ac:dyDescent="0.25">
      <c r="B24" t="s">
        <v>41</v>
      </c>
    </row>
    <row r="25" spans="1:11" x14ac:dyDescent="0.25">
      <c r="B25" s="7">
        <f>((37.7456/41.0954)-1)*100</f>
        <v>-8.1512772719087643</v>
      </c>
    </row>
    <row r="27" spans="1:11" x14ac:dyDescent="0.25">
      <c r="B27" s="4" t="s">
        <v>42</v>
      </c>
      <c r="C27" s="3" t="s">
        <v>48</v>
      </c>
    </row>
    <row r="28" spans="1:11" x14ac:dyDescent="0.25">
      <c r="B28" t="s">
        <v>40</v>
      </c>
    </row>
    <row r="29" spans="1:11" x14ac:dyDescent="0.25">
      <c r="B29" t="s">
        <v>43</v>
      </c>
    </row>
    <row r="30" spans="1:11" x14ac:dyDescent="0.25">
      <c r="B30" s="7">
        <f>((37.7456/38.6946)-1)*100</f>
        <v>-2.4525385971169045</v>
      </c>
    </row>
    <row r="32" spans="1:11" x14ac:dyDescent="0.25">
      <c r="B32" s="4" t="s">
        <v>62</v>
      </c>
      <c r="C32" s="3" t="s">
        <v>63</v>
      </c>
      <c r="K32" t="s">
        <v>61</v>
      </c>
    </row>
    <row r="33" spans="2:3" x14ac:dyDescent="0.25">
      <c r="B33" t="s">
        <v>40</v>
      </c>
    </row>
    <row r="34" spans="2:3" x14ac:dyDescent="0.25">
      <c r="B34" t="s">
        <v>64</v>
      </c>
    </row>
    <row r="35" spans="2:3" x14ac:dyDescent="0.25">
      <c r="B35" s="7">
        <f>((37.7456/40.7931)-1)*100</f>
        <v>-7.4706261598162405</v>
      </c>
    </row>
    <row r="37" spans="2:3" x14ac:dyDescent="0.25">
      <c r="B37" s="4" t="s">
        <v>44</v>
      </c>
      <c r="C37" s="3" t="s">
        <v>49</v>
      </c>
    </row>
    <row r="38" spans="2:3" x14ac:dyDescent="0.25">
      <c r="B38" t="s">
        <v>40</v>
      </c>
    </row>
    <row r="39" spans="2:3" x14ac:dyDescent="0.25">
      <c r="B39" t="s">
        <v>45</v>
      </c>
    </row>
    <row r="40" spans="2:3" x14ac:dyDescent="0.25">
      <c r="B40" s="7">
        <f>((37.7456/40.6159)-1)*100</f>
        <v>-7.0669368400060106</v>
      </c>
    </row>
    <row r="42" spans="2:3" x14ac:dyDescent="0.25">
      <c r="B42" s="4" t="s">
        <v>46</v>
      </c>
      <c r="C42" s="3" t="s">
        <v>47</v>
      </c>
    </row>
    <row r="43" spans="2:3" x14ac:dyDescent="0.25">
      <c r="B43" t="s">
        <v>40</v>
      </c>
    </row>
    <row r="44" spans="2:3" x14ac:dyDescent="0.25">
      <c r="B44" t="s">
        <v>50</v>
      </c>
    </row>
    <row r="45" spans="2:3" x14ac:dyDescent="0.25">
      <c r="B45" s="7">
        <f>((37.7456/37.4151)-1)*100</f>
        <v>0.88333319969744473</v>
      </c>
    </row>
    <row r="47" spans="2:3" x14ac:dyDescent="0.25">
      <c r="B47" s="4" t="s">
        <v>51</v>
      </c>
      <c r="C47" s="3" t="s">
        <v>52</v>
      </c>
    </row>
    <row r="48" spans="2:3" x14ac:dyDescent="0.25">
      <c r="B48" t="s">
        <v>40</v>
      </c>
    </row>
    <row r="49" spans="2:11" x14ac:dyDescent="0.25">
      <c r="B49" t="s">
        <v>53</v>
      </c>
    </row>
    <row r="50" spans="2:11" x14ac:dyDescent="0.25">
      <c r="B50" s="7">
        <f>((37.7456/38.3567)-1)*100</f>
        <v>-1.593202752061551</v>
      </c>
    </row>
    <row r="52" spans="2:11" x14ac:dyDescent="0.25">
      <c r="B52" s="4" t="s">
        <v>58</v>
      </c>
      <c r="C52" s="3" t="s">
        <v>59</v>
      </c>
      <c r="K52" t="s">
        <v>61</v>
      </c>
    </row>
    <row r="53" spans="2:11" x14ac:dyDescent="0.25">
      <c r="B53" t="s">
        <v>40</v>
      </c>
    </row>
    <row r="54" spans="2:11" x14ac:dyDescent="0.25">
      <c r="B54" t="s">
        <v>60</v>
      </c>
    </row>
    <row r="55" spans="2:11" x14ac:dyDescent="0.25">
      <c r="B55" s="7">
        <f>((37.7456/35.3953)-1)*100</f>
        <v>6.6401471381793753</v>
      </c>
    </row>
    <row r="57" spans="2:11" x14ac:dyDescent="0.25">
      <c r="B57" s="4" t="s">
        <v>54</v>
      </c>
      <c r="C57" s="3" t="s">
        <v>55</v>
      </c>
    </row>
    <row r="58" spans="2:11" x14ac:dyDescent="0.25">
      <c r="B58" t="s">
        <v>40</v>
      </c>
    </row>
    <row r="59" spans="2:11" x14ac:dyDescent="0.25">
      <c r="B59" t="s">
        <v>57</v>
      </c>
    </row>
    <row r="60" spans="2:11" x14ac:dyDescent="0.25">
      <c r="B60" s="5">
        <f>((37.7456/1.0174)-1)*100</f>
        <v>3610.0058973854921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5"/>
  <sheetViews>
    <sheetView tabSelected="1" workbookViewId="0">
      <selection activeCell="E127" sqref="E127"/>
    </sheetView>
  </sheetViews>
  <sheetFormatPr defaultRowHeight="15" x14ac:dyDescent="0.25"/>
  <cols>
    <col min="3" max="3" width="15.28515625" bestFit="1" customWidth="1"/>
    <col min="4" max="5" width="18.7109375" bestFit="1" customWidth="1"/>
    <col min="6" max="6" width="14" bestFit="1" customWidth="1"/>
    <col min="9" max="9" width="15.28515625" bestFit="1" customWidth="1"/>
    <col min="13" max="13" width="6.28515625" customWidth="1"/>
    <col min="15" max="15" width="14.28515625" bestFit="1" customWidth="1"/>
  </cols>
  <sheetData>
    <row r="2" spans="1:17" x14ac:dyDescent="0.25">
      <c r="B2" t="s">
        <v>8</v>
      </c>
      <c r="D2">
        <v>0.05</v>
      </c>
      <c r="Q2" s="9"/>
    </row>
    <row r="3" spans="1:17" x14ac:dyDescent="0.25">
      <c r="B3" t="s">
        <v>3</v>
      </c>
      <c r="D3">
        <v>55</v>
      </c>
    </row>
    <row r="4" spans="1:17" x14ac:dyDescent="0.25">
      <c r="B4" t="s">
        <v>4</v>
      </c>
      <c r="D4">
        <v>68</v>
      </c>
    </row>
    <row r="5" spans="1:17" x14ac:dyDescent="0.25">
      <c r="B5" t="s">
        <v>20</v>
      </c>
      <c r="D5" s="5">
        <v>200000</v>
      </c>
      <c r="F5" s="5">
        <f>-D5*12</f>
        <v>-2400000</v>
      </c>
      <c r="G5" t="s">
        <v>7</v>
      </c>
    </row>
    <row r="6" spans="1:17" x14ac:dyDescent="0.25">
      <c r="B6" t="s">
        <v>19</v>
      </c>
      <c r="D6" s="1">
        <f>F6-D4</f>
        <v>22</v>
      </c>
      <c r="F6">
        <v>90</v>
      </c>
      <c r="G6" t="s">
        <v>18</v>
      </c>
    </row>
    <row r="7" spans="1:17" x14ac:dyDescent="0.25">
      <c r="B7" t="s">
        <v>5</v>
      </c>
      <c r="D7">
        <f>D4-D3</f>
        <v>13</v>
      </c>
    </row>
    <row r="9" spans="1:17" hidden="1" x14ac:dyDescent="0.25">
      <c r="A9" t="s">
        <v>0</v>
      </c>
      <c r="B9" t="s">
        <v>6</v>
      </c>
      <c r="C9" t="s">
        <v>9</v>
      </c>
      <c r="D9" t="s">
        <v>10</v>
      </c>
      <c r="E9" t="s">
        <v>11</v>
      </c>
    </row>
    <row r="10" spans="1:17" hidden="1" x14ac:dyDescent="0.25">
      <c r="A10">
        <v>0</v>
      </c>
      <c r="B10">
        <f>D4</f>
        <v>68</v>
      </c>
      <c r="C10" s="5">
        <f>FV(D2,D7,,F5)</f>
        <v>4525557.9415757665</v>
      </c>
      <c r="D10" s="6">
        <f>NPV(D2,C11:C40)+C10</f>
        <v>140292296.18884873</v>
      </c>
      <c r="E10" s="2">
        <f>D10-C10</f>
        <v>135766738.24727297</v>
      </c>
    </row>
    <row r="11" spans="1:17" hidden="1" x14ac:dyDescent="0.25">
      <c r="A11">
        <v>1</v>
      </c>
      <c r="B11">
        <f>B10+1</f>
        <v>69</v>
      </c>
      <c r="C11" s="5">
        <f>C10*(1+$D$2)</f>
        <v>4751835.8386545554</v>
      </c>
      <c r="D11" s="5">
        <f>E10*(1+$D$2)</f>
        <v>142555075.15963662</v>
      </c>
      <c r="E11" s="2">
        <f t="shared" ref="E11:E74" si="0">D11-C11</f>
        <v>137803239.32098207</v>
      </c>
    </row>
    <row r="12" spans="1:17" hidden="1" x14ac:dyDescent="0.25">
      <c r="A12">
        <v>2</v>
      </c>
      <c r="B12">
        <f t="shared" ref="B12:B75" si="1">B11+1</f>
        <v>70</v>
      </c>
      <c r="C12" s="5">
        <f t="shared" ref="C12:C75" si="2">C11*(1+$D$2)</f>
        <v>4989427.6305872835</v>
      </c>
      <c r="D12" s="5">
        <f t="shared" ref="D12:D75" si="3">E11*(1+$D$2)</f>
        <v>144693401.28703117</v>
      </c>
      <c r="E12" s="2">
        <f t="shared" si="0"/>
        <v>139703973.65644389</v>
      </c>
    </row>
    <row r="13" spans="1:17" hidden="1" x14ac:dyDescent="0.25">
      <c r="A13">
        <v>3</v>
      </c>
      <c r="B13">
        <f t="shared" si="1"/>
        <v>71</v>
      </c>
      <c r="C13" s="5">
        <f t="shared" si="2"/>
        <v>5238899.0121166483</v>
      </c>
      <c r="D13" s="5">
        <f t="shared" si="3"/>
        <v>146689172.33926609</v>
      </c>
      <c r="E13" s="2">
        <f t="shared" si="0"/>
        <v>141450273.32714945</v>
      </c>
    </row>
    <row r="14" spans="1:17" hidden="1" x14ac:dyDescent="0.25">
      <c r="A14">
        <v>4</v>
      </c>
      <c r="B14">
        <f t="shared" si="1"/>
        <v>72</v>
      </c>
      <c r="C14" s="5">
        <f t="shared" si="2"/>
        <v>5500843.9627224812</v>
      </c>
      <c r="D14" s="5">
        <f t="shared" si="3"/>
        <v>148522786.99350694</v>
      </c>
      <c r="E14" s="2">
        <f t="shared" si="0"/>
        <v>143021943.03078446</v>
      </c>
    </row>
    <row r="15" spans="1:17" hidden="1" x14ac:dyDescent="0.25">
      <c r="A15">
        <v>5</v>
      </c>
      <c r="B15">
        <f t="shared" si="1"/>
        <v>73</v>
      </c>
      <c r="C15" s="5">
        <f t="shared" si="2"/>
        <v>5775886.160858606</v>
      </c>
      <c r="D15" s="5">
        <f t="shared" si="3"/>
        <v>150173040.18232369</v>
      </c>
      <c r="E15" s="2">
        <f t="shared" si="0"/>
        <v>144397154.02146509</v>
      </c>
    </row>
    <row r="16" spans="1:17" hidden="1" x14ac:dyDescent="0.25">
      <c r="A16">
        <v>6</v>
      </c>
      <c r="B16">
        <f t="shared" si="1"/>
        <v>74</v>
      </c>
      <c r="C16" s="5">
        <f t="shared" si="2"/>
        <v>6064680.4689015364</v>
      </c>
      <c r="D16" s="5">
        <f t="shared" si="3"/>
        <v>151617011.72253835</v>
      </c>
      <c r="E16" s="2">
        <f t="shared" si="0"/>
        <v>145552331.25363681</v>
      </c>
    </row>
    <row r="17" spans="1:5" hidden="1" x14ac:dyDescent="0.25">
      <c r="A17">
        <v>7</v>
      </c>
      <c r="B17">
        <f t="shared" si="1"/>
        <v>75</v>
      </c>
      <c r="C17" s="5">
        <f t="shared" si="2"/>
        <v>6367914.4923466137</v>
      </c>
      <c r="D17" s="5">
        <f t="shared" si="3"/>
        <v>152829947.81631866</v>
      </c>
      <c r="E17" s="2">
        <f t="shared" si="0"/>
        <v>146462033.32397205</v>
      </c>
    </row>
    <row r="18" spans="1:5" hidden="1" x14ac:dyDescent="0.25">
      <c r="A18">
        <v>8</v>
      </c>
      <c r="B18">
        <f t="shared" si="1"/>
        <v>76</v>
      </c>
      <c r="C18" s="5">
        <f t="shared" si="2"/>
        <v>6686310.216963945</v>
      </c>
      <c r="D18" s="5">
        <f t="shared" si="3"/>
        <v>153785134.99017066</v>
      </c>
      <c r="E18" s="2">
        <f t="shared" si="0"/>
        <v>147098824.77320671</v>
      </c>
    </row>
    <row r="19" spans="1:5" hidden="1" x14ac:dyDescent="0.25">
      <c r="A19">
        <v>9</v>
      </c>
      <c r="B19">
        <f t="shared" si="1"/>
        <v>77</v>
      </c>
      <c r="C19" s="5">
        <f t="shared" si="2"/>
        <v>7020625.7278121421</v>
      </c>
      <c r="D19" s="5">
        <f t="shared" si="3"/>
        <v>154453766.01186705</v>
      </c>
      <c r="E19" s="2">
        <f t="shared" si="0"/>
        <v>147433140.28405491</v>
      </c>
    </row>
    <row r="20" spans="1:5" hidden="1" x14ac:dyDescent="0.25">
      <c r="A20">
        <v>10</v>
      </c>
      <c r="B20">
        <f t="shared" si="1"/>
        <v>78</v>
      </c>
      <c r="C20" s="5">
        <f t="shared" si="2"/>
        <v>7371657.0142027494</v>
      </c>
      <c r="D20" s="5">
        <f t="shared" si="3"/>
        <v>154804797.29825765</v>
      </c>
      <c r="E20" s="2">
        <f t="shared" si="0"/>
        <v>147433140.28405491</v>
      </c>
    </row>
    <row r="21" spans="1:5" hidden="1" x14ac:dyDescent="0.25">
      <c r="A21">
        <v>11</v>
      </c>
      <c r="B21">
        <f t="shared" si="1"/>
        <v>79</v>
      </c>
      <c r="C21" s="5">
        <f t="shared" si="2"/>
        <v>7740239.8649128871</v>
      </c>
      <c r="D21" s="5">
        <f t="shared" si="3"/>
        <v>154804797.29825765</v>
      </c>
      <c r="E21" s="2">
        <f t="shared" si="0"/>
        <v>147064557.43334475</v>
      </c>
    </row>
    <row r="22" spans="1:5" hidden="1" x14ac:dyDescent="0.25">
      <c r="A22">
        <v>12</v>
      </c>
      <c r="B22">
        <f t="shared" si="1"/>
        <v>80</v>
      </c>
      <c r="C22" s="5">
        <f t="shared" si="2"/>
        <v>8127251.8581585316</v>
      </c>
      <c r="D22" s="5">
        <f t="shared" si="3"/>
        <v>154417785.30501199</v>
      </c>
      <c r="E22" s="2">
        <f t="shared" si="0"/>
        <v>146290533.44685346</v>
      </c>
    </row>
    <row r="23" spans="1:5" hidden="1" x14ac:dyDescent="0.25">
      <c r="A23">
        <v>13</v>
      </c>
      <c r="B23">
        <f t="shared" si="1"/>
        <v>81</v>
      </c>
      <c r="C23" s="5">
        <f t="shared" si="2"/>
        <v>8533614.4510664586</v>
      </c>
      <c r="D23" s="5">
        <f t="shared" si="3"/>
        <v>153605060.11919615</v>
      </c>
      <c r="E23" s="2">
        <f t="shared" si="0"/>
        <v>145071445.66812968</v>
      </c>
    </row>
    <row r="24" spans="1:5" hidden="1" x14ac:dyDescent="0.25">
      <c r="A24">
        <v>14</v>
      </c>
      <c r="B24">
        <f t="shared" si="1"/>
        <v>82</v>
      </c>
      <c r="C24" s="5">
        <f t="shared" si="2"/>
        <v>8960295.1736197826</v>
      </c>
      <c r="D24" s="5">
        <f t="shared" si="3"/>
        <v>152325017.95153618</v>
      </c>
      <c r="E24" s="2">
        <f t="shared" si="0"/>
        <v>143364722.7779164</v>
      </c>
    </row>
    <row r="25" spans="1:5" hidden="1" x14ac:dyDescent="0.25">
      <c r="A25">
        <v>15</v>
      </c>
      <c r="B25">
        <f t="shared" si="1"/>
        <v>83</v>
      </c>
      <c r="C25" s="5">
        <f t="shared" si="2"/>
        <v>9408309.9323007725</v>
      </c>
      <c r="D25" s="5">
        <f t="shared" si="3"/>
        <v>150532958.91681224</v>
      </c>
      <c r="E25" s="2">
        <f t="shared" si="0"/>
        <v>141124648.98451146</v>
      </c>
    </row>
    <row r="26" spans="1:5" hidden="1" x14ac:dyDescent="0.25">
      <c r="A26">
        <v>16</v>
      </c>
      <c r="B26">
        <f t="shared" si="1"/>
        <v>84</v>
      </c>
      <c r="C26" s="5">
        <f t="shared" si="2"/>
        <v>9878725.4289158117</v>
      </c>
      <c r="D26" s="5">
        <f t="shared" si="3"/>
        <v>148180881.43373704</v>
      </c>
      <c r="E26" s="2">
        <f t="shared" si="0"/>
        <v>138302156.00482124</v>
      </c>
    </row>
    <row r="27" spans="1:5" hidden="1" x14ac:dyDescent="0.25">
      <c r="A27">
        <v>17</v>
      </c>
      <c r="B27">
        <f t="shared" si="1"/>
        <v>85</v>
      </c>
      <c r="C27" s="5">
        <f t="shared" si="2"/>
        <v>10372661.700361602</v>
      </c>
      <c r="D27" s="5">
        <f t="shared" si="3"/>
        <v>145217263.80506232</v>
      </c>
      <c r="E27" s="2">
        <f t="shared" si="0"/>
        <v>134844602.10470071</v>
      </c>
    </row>
    <row r="28" spans="1:5" hidden="1" x14ac:dyDescent="0.25">
      <c r="A28">
        <v>18</v>
      </c>
      <c r="B28">
        <f t="shared" si="1"/>
        <v>86</v>
      </c>
      <c r="C28" s="5">
        <f t="shared" si="2"/>
        <v>10891294.785379682</v>
      </c>
      <c r="D28" s="5">
        <f t="shared" si="3"/>
        <v>141586832.20993575</v>
      </c>
      <c r="E28" s="2">
        <f t="shared" si="0"/>
        <v>130695537.42455608</v>
      </c>
    </row>
    <row r="29" spans="1:5" hidden="1" x14ac:dyDescent="0.25">
      <c r="A29">
        <v>19</v>
      </c>
      <c r="B29">
        <f t="shared" si="1"/>
        <v>87</v>
      </c>
      <c r="C29" s="5">
        <f t="shared" si="2"/>
        <v>11435859.524648666</v>
      </c>
      <c r="D29" s="5">
        <f t="shared" si="3"/>
        <v>137230314.29578388</v>
      </c>
      <c r="E29" s="2">
        <f t="shared" si="0"/>
        <v>125794454.77113521</v>
      </c>
    </row>
    <row r="30" spans="1:5" hidden="1" x14ac:dyDescent="0.25">
      <c r="A30">
        <v>20</v>
      </c>
      <c r="B30">
        <f t="shared" si="1"/>
        <v>88</v>
      </c>
      <c r="C30" s="5">
        <f t="shared" si="2"/>
        <v>12007652.5008811</v>
      </c>
      <c r="D30" s="5">
        <f t="shared" si="3"/>
        <v>132084177.50969198</v>
      </c>
      <c r="E30" s="2">
        <f t="shared" si="0"/>
        <v>120076525.00881088</v>
      </c>
    </row>
    <row r="31" spans="1:5" hidden="1" x14ac:dyDescent="0.25">
      <c r="A31">
        <v>21</v>
      </c>
      <c r="B31">
        <f t="shared" si="1"/>
        <v>89</v>
      </c>
      <c r="C31" s="5">
        <f t="shared" si="2"/>
        <v>12608035.125925155</v>
      </c>
      <c r="D31" s="5">
        <f t="shared" si="3"/>
        <v>126080351.25925143</v>
      </c>
      <c r="E31" s="2">
        <f t="shared" si="0"/>
        <v>113472316.13332628</v>
      </c>
    </row>
    <row r="32" spans="1:5" hidden="1" x14ac:dyDescent="0.25">
      <c r="A32">
        <v>22</v>
      </c>
      <c r="B32">
        <f t="shared" si="1"/>
        <v>90</v>
      </c>
      <c r="C32" s="5">
        <f t="shared" si="2"/>
        <v>13238436.882221414</v>
      </c>
      <c r="D32" s="5">
        <f t="shared" si="3"/>
        <v>119145931.93999259</v>
      </c>
      <c r="E32" s="2">
        <f t="shared" si="0"/>
        <v>105907495.05777118</v>
      </c>
    </row>
    <row r="33" spans="1:5" hidden="1" x14ac:dyDescent="0.25">
      <c r="A33">
        <v>23</v>
      </c>
      <c r="B33">
        <f t="shared" si="1"/>
        <v>91</v>
      </c>
      <c r="C33" s="5">
        <f t="shared" si="2"/>
        <v>13900358.726332486</v>
      </c>
      <c r="D33" s="5">
        <f t="shared" si="3"/>
        <v>111202869.81065974</v>
      </c>
      <c r="E33" s="2">
        <f t="shared" si="0"/>
        <v>97302511.084327251</v>
      </c>
    </row>
    <row r="34" spans="1:5" hidden="1" x14ac:dyDescent="0.25">
      <c r="A34">
        <v>24</v>
      </c>
      <c r="B34">
        <f t="shared" si="1"/>
        <v>92</v>
      </c>
      <c r="C34" s="5">
        <f t="shared" si="2"/>
        <v>14595376.66264911</v>
      </c>
      <c r="D34" s="5">
        <f t="shared" si="3"/>
        <v>102167636.63854362</v>
      </c>
      <c r="E34" s="2">
        <f t="shared" si="0"/>
        <v>87572259.975894511</v>
      </c>
    </row>
    <row r="35" spans="1:5" hidden="1" x14ac:dyDescent="0.25">
      <c r="A35">
        <v>25</v>
      </c>
      <c r="B35">
        <f t="shared" si="1"/>
        <v>93</v>
      </c>
      <c r="C35" s="5">
        <f t="shared" si="2"/>
        <v>15325145.495781567</v>
      </c>
      <c r="D35" s="5">
        <f t="shared" si="3"/>
        <v>91950872.974689245</v>
      </c>
      <c r="E35" s="2">
        <f t="shared" si="0"/>
        <v>76625727.478907675</v>
      </c>
    </row>
    <row r="36" spans="1:5" hidden="1" x14ac:dyDescent="0.25">
      <c r="A36">
        <v>26</v>
      </c>
      <c r="B36">
        <f t="shared" si="1"/>
        <v>94</v>
      </c>
      <c r="C36" s="5">
        <f t="shared" si="2"/>
        <v>16091402.770570645</v>
      </c>
      <c r="D36" s="5">
        <f t="shared" si="3"/>
        <v>80457013.85285306</v>
      </c>
      <c r="E36" s="2">
        <f t="shared" si="0"/>
        <v>64365611.082282417</v>
      </c>
    </row>
    <row r="37" spans="1:5" hidden="1" x14ac:dyDescent="0.25">
      <c r="A37">
        <v>27</v>
      </c>
      <c r="B37">
        <f t="shared" si="1"/>
        <v>95</v>
      </c>
      <c r="C37" s="5">
        <f t="shared" si="2"/>
        <v>16895972.909099177</v>
      </c>
      <c r="D37" s="5">
        <f t="shared" si="3"/>
        <v>67583891.636396542</v>
      </c>
      <c r="E37" s="2">
        <f t="shared" si="0"/>
        <v>50687918.727297366</v>
      </c>
    </row>
    <row r="38" spans="1:5" hidden="1" x14ac:dyDescent="0.25">
      <c r="A38">
        <v>28</v>
      </c>
      <c r="B38">
        <f t="shared" si="1"/>
        <v>96</v>
      </c>
      <c r="C38" s="5">
        <f t="shared" si="2"/>
        <v>17740771.554554135</v>
      </c>
      <c r="D38" s="5">
        <f t="shared" si="3"/>
        <v>53222314.66366224</v>
      </c>
      <c r="E38" s="2">
        <f t="shared" si="0"/>
        <v>35481543.109108105</v>
      </c>
    </row>
    <row r="39" spans="1:5" hidden="1" x14ac:dyDescent="0.25">
      <c r="A39">
        <v>29</v>
      </c>
      <c r="B39">
        <f t="shared" si="1"/>
        <v>97</v>
      </c>
      <c r="C39" s="5">
        <f t="shared" si="2"/>
        <v>18627810.132281844</v>
      </c>
      <c r="D39" s="5">
        <f t="shared" si="3"/>
        <v>37255620.264563516</v>
      </c>
      <c r="E39" s="2">
        <f t="shared" si="0"/>
        <v>18627810.132281672</v>
      </c>
    </row>
    <row r="40" spans="1:5" hidden="1" x14ac:dyDescent="0.25">
      <c r="A40">
        <v>30</v>
      </c>
      <c r="B40">
        <f t="shared" si="1"/>
        <v>98</v>
      </c>
      <c r="C40" s="5">
        <f t="shared" si="2"/>
        <v>19559200.638895936</v>
      </c>
      <c r="D40" s="5">
        <f t="shared" si="3"/>
        <v>19559200.638895757</v>
      </c>
      <c r="E40" s="2">
        <f t="shared" si="0"/>
        <v>-1.7881393432617188E-7</v>
      </c>
    </row>
    <row r="41" spans="1:5" hidden="1" x14ac:dyDescent="0.25">
      <c r="A41">
        <v>31</v>
      </c>
      <c r="B41">
        <f t="shared" si="1"/>
        <v>99</v>
      </c>
      <c r="C41" s="5">
        <f t="shared" si="2"/>
        <v>20537160.670840733</v>
      </c>
      <c r="D41" s="5">
        <f t="shared" si="3"/>
        <v>-1.8775463104248049E-7</v>
      </c>
      <c r="E41" s="2">
        <f t="shared" si="0"/>
        <v>-20537160.670840919</v>
      </c>
    </row>
    <row r="42" spans="1:5" hidden="1" x14ac:dyDescent="0.25">
      <c r="A42">
        <v>32</v>
      </c>
      <c r="B42">
        <f t="shared" si="1"/>
        <v>100</v>
      </c>
      <c r="C42" s="5">
        <f t="shared" si="2"/>
        <v>21564018.70438277</v>
      </c>
      <c r="D42" s="5">
        <f t="shared" si="3"/>
        <v>-21564018.704382967</v>
      </c>
      <c r="E42" s="2">
        <f t="shared" si="0"/>
        <v>-43128037.408765733</v>
      </c>
    </row>
    <row r="43" spans="1:5" hidden="1" x14ac:dyDescent="0.25">
      <c r="A43">
        <v>33</v>
      </c>
      <c r="B43">
        <f t="shared" si="1"/>
        <v>101</v>
      </c>
      <c r="C43" s="5">
        <f t="shared" si="2"/>
        <v>22642219.639601909</v>
      </c>
      <c r="D43" s="5">
        <f t="shared" si="3"/>
        <v>-45284439.279204018</v>
      </c>
      <c r="E43" s="2">
        <f t="shared" si="0"/>
        <v>-67926658.918805927</v>
      </c>
    </row>
    <row r="44" spans="1:5" hidden="1" x14ac:dyDescent="0.25">
      <c r="A44">
        <v>34</v>
      </c>
      <c r="B44">
        <f t="shared" si="1"/>
        <v>102</v>
      </c>
      <c r="C44" s="5">
        <f t="shared" si="2"/>
        <v>23774330.621582005</v>
      </c>
      <c r="D44" s="5">
        <f t="shared" si="3"/>
        <v>-71322991.864746228</v>
      </c>
      <c r="E44" s="2">
        <f t="shared" si="0"/>
        <v>-95097322.486328229</v>
      </c>
    </row>
    <row r="45" spans="1:5" hidden="1" x14ac:dyDescent="0.25">
      <c r="A45">
        <v>35</v>
      </c>
      <c r="B45">
        <f t="shared" si="1"/>
        <v>103</v>
      </c>
      <c r="C45" s="5">
        <f t="shared" si="2"/>
        <v>24963047.152661107</v>
      </c>
      <c r="D45" s="5">
        <f t="shared" si="3"/>
        <v>-99852188.610644639</v>
      </c>
      <c r="E45" s="2">
        <f t="shared" si="0"/>
        <v>-124815235.76330575</v>
      </c>
    </row>
    <row r="46" spans="1:5" hidden="1" x14ac:dyDescent="0.25">
      <c r="A46">
        <v>36</v>
      </c>
      <c r="B46">
        <f t="shared" si="1"/>
        <v>104</v>
      </c>
      <c r="C46" s="5">
        <f t="shared" si="2"/>
        <v>26211199.510294165</v>
      </c>
      <c r="D46" s="5">
        <f t="shared" si="3"/>
        <v>-131055997.55147104</v>
      </c>
      <c r="E46" s="2">
        <f t="shared" si="0"/>
        <v>-157267197.06176519</v>
      </c>
    </row>
    <row r="47" spans="1:5" hidden="1" x14ac:dyDescent="0.25">
      <c r="A47">
        <v>37</v>
      </c>
      <c r="B47">
        <f t="shared" si="1"/>
        <v>105</v>
      </c>
      <c r="C47" s="5">
        <f t="shared" si="2"/>
        <v>27521759.485808875</v>
      </c>
      <c r="D47" s="5">
        <f t="shared" si="3"/>
        <v>-165130556.91485345</v>
      </c>
      <c r="E47" s="2">
        <f t="shared" si="0"/>
        <v>-192652316.40066233</v>
      </c>
    </row>
    <row r="48" spans="1:5" hidden="1" x14ac:dyDescent="0.25">
      <c r="A48">
        <v>38</v>
      </c>
      <c r="B48">
        <f t="shared" si="1"/>
        <v>106</v>
      </c>
      <c r="C48" s="5">
        <f t="shared" si="2"/>
        <v>28897847.460099321</v>
      </c>
      <c r="D48" s="5">
        <f t="shared" si="3"/>
        <v>-202284932.22069547</v>
      </c>
      <c r="E48" s="2">
        <f t="shared" si="0"/>
        <v>-231182779.68079478</v>
      </c>
    </row>
    <row r="49" spans="1:5" hidden="1" x14ac:dyDescent="0.25">
      <c r="A49">
        <v>39</v>
      </c>
      <c r="B49">
        <f t="shared" si="1"/>
        <v>107</v>
      </c>
      <c r="C49" s="5">
        <f t="shared" si="2"/>
        <v>30342739.833104286</v>
      </c>
      <c r="D49" s="5">
        <f t="shared" si="3"/>
        <v>-242741918.66483453</v>
      </c>
      <c r="E49" s="2">
        <f t="shared" si="0"/>
        <v>-273084658.49793881</v>
      </c>
    </row>
    <row r="50" spans="1:5" hidden="1" x14ac:dyDescent="0.25">
      <c r="A50">
        <v>40</v>
      </c>
      <c r="B50">
        <f t="shared" si="1"/>
        <v>108</v>
      </c>
      <c r="C50" s="5">
        <f t="shared" si="2"/>
        <v>31859876.824759502</v>
      </c>
      <c r="D50" s="5">
        <f t="shared" si="3"/>
        <v>-286738891.42283577</v>
      </c>
      <c r="E50" s="2">
        <f t="shared" si="0"/>
        <v>-318598768.24759525</v>
      </c>
    </row>
    <row r="51" spans="1:5" hidden="1" x14ac:dyDescent="0.25">
      <c r="A51">
        <v>41</v>
      </c>
      <c r="B51">
        <f t="shared" si="1"/>
        <v>109</v>
      </c>
      <c r="C51" s="5">
        <f t="shared" si="2"/>
        <v>33452870.665997479</v>
      </c>
      <c r="D51" s="5">
        <f t="shared" si="3"/>
        <v>-334528706.65997505</v>
      </c>
      <c r="E51" s="2">
        <f t="shared" si="0"/>
        <v>-367981577.32597256</v>
      </c>
    </row>
    <row r="52" spans="1:5" hidden="1" x14ac:dyDescent="0.25">
      <c r="A52">
        <v>42</v>
      </c>
      <c r="B52">
        <f t="shared" si="1"/>
        <v>110</v>
      </c>
      <c r="C52" s="5">
        <f t="shared" si="2"/>
        <v>35125514.199297354</v>
      </c>
      <c r="D52" s="5">
        <f t="shared" si="3"/>
        <v>-386380656.19227117</v>
      </c>
      <c r="E52" s="2">
        <f t="shared" si="0"/>
        <v>-421506170.39156854</v>
      </c>
    </row>
    <row r="53" spans="1:5" hidden="1" x14ac:dyDescent="0.25">
      <c r="A53">
        <v>43</v>
      </c>
      <c r="B53">
        <f t="shared" si="1"/>
        <v>111</v>
      </c>
      <c r="C53" s="5">
        <f t="shared" si="2"/>
        <v>36881789.909262225</v>
      </c>
      <c r="D53" s="5">
        <f t="shared" si="3"/>
        <v>-442581478.911147</v>
      </c>
      <c r="E53" s="2">
        <f t="shared" si="0"/>
        <v>-479463268.82040924</v>
      </c>
    </row>
    <row r="54" spans="1:5" hidden="1" x14ac:dyDescent="0.25">
      <c r="A54">
        <v>44</v>
      </c>
      <c r="B54">
        <f t="shared" si="1"/>
        <v>112</v>
      </c>
      <c r="C54" s="5">
        <f t="shared" si="2"/>
        <v>38725879.404725336</v>
      </c>
      <c r="D54" s="5">
        <f t="shared" si="3"/>
        <v>-503436432.26142973</v>
      </c>
      <c r="E54" s="2">
        <f t="shared" si="0"/>
        <v>-542162311.6661551</v>
      </c>
    </row>
    <row r="55" spans="1:5" hidden="1" x14ac:dyDescent="0.25">
      <c r="A55">
        <v>45</v>
      </c>
      <c r="B55">
        <f t="shared" si="1"/>
        <v>113</v>
      </c>
      <c r="C55" s="5">
        <f t="shared" si="2"/>
        <v>40662173.374961607</v>
      </c>
      <c r="D55" s="5">
        <f t="shared" si="3"/>
        <v>-569270427.24946284</v>
      </c>
      <c r="E55" s="2">
        <f t="shared" si="0"/>
        <v>-609932600.62442446</v>
      </c>
    </row>
    <row r="56" spans="1:5" hidden="1" x14ac:dyDescent="0.25">
      <c r="A56">
        <v>46</v>
      </c>
      <c r="B56">
        <f t="shared" si="1"/>
        <v>114</v>
      </c>
      <c r="C56" s="5">
        <f t="shared" si="2"/>
        <v>42695282.043709688</v>
      </c>
      <c r="D56" s="5">
        <f t="shared" si="3"/>
        <v>-640429230.65564573</v>
      </c>
      <c r="E56" s="2">
        <f t="shared" si="0"/>
        <v>-683124512.69935536</v>
      </c>
    </row>
    <row r="57" spans="1:5" hidden="1" x14ac:dyDescent="0.25">
      <c r="A57">
        <v>47</v>
      </c>
      <c r="B57">
        <f t="shared" si="1"/>
        <v>115</v>
      </c>
      <c r="C57" s="5">
        <f t="shared" si="2"/>
        <v>44830046.145895176</v>
      </c>
      <c r="D57" s="5">
        <f t="shared" si="3"/>
        <v>-717280738.33432317</v>
      </c>
      <c r="E57" s="2">
        <f t="shared" si="0"/>
        <v>-762110784.48021829</v>
      </c>
    </row>
    <row r="58" spans="1:5" hidden="1" x14ac:dyDescent="0.25">
      <c r="A58">
        <v>48</v>
      </c>
      <c r="B58">
        <f t="shared" si="1"/>
        <v>116</v>
      </c>
      <c r="C58" s="5">
        <f t="shared" si="2"/>
        <v>47071548.453189939</v>
      </c>
      <c r="D58" s="5">
        <f t="shared" si="3"/>
        <v>-800216323.70422924</v>
      </c>
      <c r="E58" s="2">
        <f t="shared" si="0"/>
        <v>-847287872.1574192</v>
      </c>
    </row>
    <row r="59" spans="1:5" hidden="1" x14ac:dyDescent="0.25">
      <c r="A59">
        <v>49</v>
      </c>
      <c r="B59">
        <f t="shared" si="1"/>
        <v>117</v>
      </c>
      <c r="C59" s="5">
        <f t="shared" si="2"/>
        <v>49425125.875849441</v>
      </c>
      <c r="D59" s="5">
        <f t="shared" si="3"/>
        <v>-889652265.76529026</v>
      </c>
      <c r="E59" s="2">
        <f t="shared" si="0"/>
        <v>-939077391.64113975</v>
      </c>
    </row>
    <row r="60" spans="1:5" hidden="1" x14ac:dyDescent="0.25">
      <c r="A60">
        <v>50</v>
      </c>
      <c r="B60">
        <f t="shared" si="1"/>
        <v>118</v>
      </c>
      <c r="C60" s="5">
        <f t="shared" si="2"/>
        <v>51896382.169641912</v>
      </c>
      <c r="D60" s="5">
        <f t="shared" si="3"/>
        <v>-986031261.22319674</v>
      </c>
      <c r="E60" s="2">
        <f t="shared" si="0"/>
        <v>-1037927643.3928387</v>
      </c>
    </row>
    <row r="61" spans="1:5" hidden="1" x14ac:dyDescent="0.25">
      <c r="A61">
        <v>51</v>
      </c>
      <c r="B61">
        <f t="shared" si="1"/>
        <v>119</v>
      </c>
      <c r="C61" s="5">
        <f t="shared" si="2"/>
        <v>54491201.278124012</v>
      </c>
      <c r="D61" s="5">
        <f t="shared" si="3"/>
        <v>-1089824025.5624807</v>
      </c>
      <c r="E61" s="2">
        <f t="shared" si="0"/>
        <v>-1144315226.8406048</v>
      </c>
    </row>
    <row r="62" spans="1:5" hidden="1" x14ac:dyDescent="0.25">
      <c r="A62">
        <v>52</v>
      </c>
      <c r="B62">
        <f t="shared" si="1"/>
        <v>120</v>
      </c>
      <c r="C62" s="5">
        <f t="shared" si="2"/>
        <v>57215761.342030212</v>
      </c>
      <c r="D62" s="5">
        <f t="shared" si="3"/>
        <v>-1201530988.1826351</v>
      </c>
      <c r="E62" s="2">
        <f t="shared" si="0"/>
        <v>-1258746749.5246654</v>
      </c>
    </row>
    <row r="63" spans="1:5" hidden="1" x14ac:dyDescent="0.25">
      <c r="A63">
        <v>53</v>
      </c>
      <c r="B63">
        <f t="shared" si="1"/>
        <v>121</v>
      </c>
      <c r="C63" s="5">
        <f t="shared" si="2"/>
        <v>60076549.409131728</v>
      </c>
      <c r="D63" s="5">
        <f t="shared" si="3"/>
        <v>-1321684087.0008986</v>
      </c>
      <c r="E63" s="2">
        <f t="shared" si="0"/>
        <v>-1381760636.4100304</v>
      </c>
    </row>
    <row r="64" spans="1:5" hidden="1" x14ac:dyDescent="0.25">
      <c r="A64">
        <v>54</v>
      </c>
      <c r="B64">
        <f t="shared" si="1"/>
        <v>122</v>
      </c>
      <c r="C64" s="5">
        <f t="shared" si="2"/>
        <v>63080376.879588321</v>
      </c>
      <c r="D64" s="5">
        <f t="shared" si="3"/>
        <v>-1450848668.2305319</v>
      </c>
      <c r="E64" s="2">
        <f t="shared" si="0"/>
        <v>-1513929045.1101203</v>
      </c>
    </row>
    <row r="65" spans="1:5" hidden="1" x14ac:dyDescent="0.25">
      <c r="A65">
        <v>55</v>
      </c>
      <c r="B65">
        <f t="shared" si="1"/>
        <v>123</v>
      </c>
      <c r="C65" s="5">
        <f t="shared" si="2"/>
        <v>66234395.723567739</v>
      </c>
      <c r="D65" s="5">
        <f t="shared" si="3"/>
        <v>-1589625497.3656263</v>
      </c>
      <c r="E65" s="2">
        <f t="shared" si="0"/>
        <v>-1655859893.0891941</v>
      </c>
    </row>
    <row r="66" spans="1:5" hidden="1" x14ac:dyDescent="0.25">
      <c r="A66">
        <v>56</v>
      </c>
      <c r="B66">
        <f t="shared" si="1"/>
        <v>124</v>
      </c>
      <c r="C66" s="5">
        <f t="shared" si="2"/>
        <v>69546115.509746134</v>
      </c>
      <c r="D66" s="5">
        <f t="shared" si="3"/>
        <v>-1738652887.7436538</v>
      </c>
      <c r="E66" s="2">
        <f t="shared" si="0"/>
        <v>-1808199003.2533998</v>
      </c>
    </row>
    <row r="67" spans="1:5" hidden="1" x14ac:dyDescent="0.25">
      <c r="A67">
        <v>57</v>
      </c>
      <c r="B67">
        <f t="shared" si="1"/>
        <v>125</v>
      </c>
      <c r="C67" s="5">
        <f t="shared" si="2"/>
        <v>73023421.285233438</v>
      </c>
      <c r="D67" s="5">
        <f t="shared" si="3"/>
        <v>-1898608953.41607</v>
      </c>
      <c r="E67" s="2">
        <f t="shared" si="0"/>
        <v>-1971632374.7013035</v>
      </c>
    </row>
    <row r="68" spans="1:5" hidden="1" x14ac:dyDescent="0.25">
      <c r="A68">
        <v>58</v>
      </c>
      <c r="B68">
        <f t="shared" si="1"/>
        <v>126</v>
      </c>
      <c r="C68" s="5">
        <f t="shared" si="2"/>
        <v>76674592.349495113</v>
      </c>
      <c r="D68" s="5">
        <f t="shared" si="3"/>
        <v>-2070213993.4363687</v>
      </c>
      <c r="E68" s="2">
        <f t="shared" si="0"/>
        <v>-2146888585.7858639</v>
      </c>
    </row>
    <row r="69" spans="1:5" hidden="1" x14ac:dyDescent="0.25">
      <c r="A69">
        <v>59</v>
      </c>
      <c r="B69">
        <f t="shared" si="1"/>
        <v>127</v>
      </c>
      <c r="C69" s="5">
        <f t="shared" si="2"/>
        <v>80508321.966969877</v>
      </c>
      <c r="D69" s="5">
        <f t="shared" si="3"/>
        <v>-2254233015.0751572</v>
      </c>
      <c r="E69" s="2">
        <f t="shared" si="0"/>
        <v>-2334741337.0421271</v>
      </c>
    </row>
    <row r="70" spans="1:5" hidden="1" x14ac:dyDescent="0.25">
      <c r="A70">
        <v>60</v>
      </c>
      <c r="B70">
        <f t="shared" si="1"/>
        <v>128</v>
      </c>
      <c r="C70" s="5">
        <f t="shared" si="2"/>
        <v>84533738.065318376</v>
      </c>
      <c r="D70" s="5">
        <f t="shared" si="3"/>
        <v>-2451478403.8942337</v>
      </c>
      <c r="E70" s="2">
        <f t="shared" si="0"/>
        <v>-2536012141.9595523</v>
      </c>
    </row>
    <row r="71" spans="1:5" hidden="1" x14ac:dyDescent="0.25">
      <c r="A71">
        <v>61</v>
      </c>
      <c r="B71">
        <f t="shared" si="1"/>
        <v>129</v>
      </c>
      <c r="C71" s="5">
        <f t="shared" si="2"/>
        <v>88760424.968584299</v>
      </c>
      <c r="D71" s="5">
        <f t="shared" si="3"/>
        <v>-2662812749.0575299</v>
      </c>
      <c r="E71" s="2">
        <f t="shared" si="0"/>
        <v>-2751573174.0261145</v>
      </c>
    </row>
    <row r="72" spans="1:5" hidden="1" x14ac:dyDescent="0.25">
      <c r="A72">
        <v>62</v>
      </c>
      <c r="B72">
        <f t="shared" si="1"/>
        <v>130</v>
      </c>
      <c r="C72" s="5">
        <f t="shared" si="2"/>
        <v>93198446.217013523</v>
      </c>
      <c r="D72" s="5">
        <f t="shared" si="3"/>
        <v>-2889151832.7274203</v>
      </c>
      <c r="E72" s="2">
        <f t="shared" si="0"/>
        <v>-2982350278.9444337</v>
      </c>
    </row>
    <row r="73" spans="1:5" hidden="1" x14ac:dyDescent="0.25">
      <c r="A73">
        <v>63</v>
      </c>
      <c r="B73">
        <f t="shared" si="1"/>
        <v>131</v>
      </c>
      <c r="C73" s="5">
        <f t="shared" si="2"/>
        <v>97858368.527864203</v>
      </c>
      <c r="D73" s="5">
        <f t="shared" si="3"/>
        <v>-3131467792.8916554</v>
      </c>
      <c r="E73" s="2">
        <f t="shared" si="0"/>
        <v>-3229326161.4195194</v>
      </c>
    </row>
    <row r="74" spans="1:5" hidden="1" x14ac:dyDescent="0.25">
      <c r="A74">
        <v>64</v>
      </c>
      <c r="B74">
        <f t="shared" si="1"/>
        <v>132</v>
      </c>
      <c r="C74" s="5">
        <f t="shared" si="2"/>
        <v>102751286.95425741</v>
      </c>
      <c r="D74" s="5">
        <f t="shared" si="3"/>
        <v>-3390792469.4904957</v>
      </c>
      <c r="E74" s="2">
        <f t="shared" si="0"/>
        <v>-3493543756.4447532</v>
      </c>
    </row>
    <row r="75" spans="1:5" hidden="1" x14ac:dyDescent="0.25">
      <c r="A75">
        <v>65</v>
      </c>
      <c r="B75">
        <f t="shared" si="1"/>
        <v>133</v>
      </c>
      <c r="C75" s="5">
        <f t="shared" si="2"/>
        <v>107888851.30197029</v>
      </c>
      <c r="D75" s="5">
        <f t="shared" si="3"/>
        <v>-3668220944.2669911</v>
      </c>
      <c r="E75" s="2">
        <f t="shared" ref="E75:E110" si="4">D75-C75</f>
        <v>-3776109795.5689616</v>
      </c>
    </row>
    <row r="76" spans="1:5" hidden="1" x14ac:dyDescent="0.25">
      <c r="A76">
        <v>66</v>
      </c>
      <c r="B76">
        <f t="shared" ref="B76:B110" si="5">B75+1</f>
        <v>134</v>
      </c>
      <c r="C76" s="5">
        <f t="shared" ref="C76:C110" si="6">C75*(1+$D$2)</f>
        <v>113283293.86706881</v>
      </c>
      <c r="D76" s="5">
        <f t="shared" ref="D76:D110" si="7">E75*(1+$D$2)</f>
        <v>-3964915285.3474097</v>
      </c>
      <c r="E76" s="2">
        <f t="shared" si="4"/>
        <v>-4078198579.2144785</v>
      </c>
    </row>
    <row r="77" spans="1:5" hidden="1" x14ac:dyDescent="0.25">
      <c r="A77">
        <v>67</v>
      </c>
      <c r="B77">
        <f t="shared" si="5"/>
        <v>135</v>
      </c>
      <c r="C77" s="5">
        <f t="shared" si="6"/>
        <v>118947458.56042226</v>
      </c>
      <c r="D77" s="5">
        <f t="shared" si="7"/>
        <v>-4282108508.1752024</v>
      </c>
      <c r="E77" s="2">
        <f t="shared" si="4"/>
        <v>-4401055966.7356243</v>
      </c>
    </row>
    <row r="78" spans="1:5" hidden="1" x14ac:dyDescent="0.25">
      <c r="A78">
        <v>68</v>
      </c>
      <c r="B78">
        <f t="shared" si="5"/>
        <v>136</v>
      </c>
      <c r="C78" s="5">
        <f t="shared" si="6"/>
        <v>124894831.48844337</v>
      </c>
      <c r="D78" s="5">
        <f t="shared" si="7"/>
        <v>-4621108765.0724058</v>
      </c>
      <c r="E78" s="2">
        <f t="shared" si="4"/>
        <v>-4746003596.5608492</v>
      </c>
    </row>
    <row r="79" spans="1:5" hidden="1" x14ac:dyDescent="0.25">
      <c r="A79">
        <v>69</v>
      </c>
      <c r="B79">
        <f t="shared" si="5"/>
        <v>137</v>
      </c>
      <c r="C79" s="5">
        <f t="shared" si="6"/>
        <v>131139573.06286556</v>
      </c>
      <c r="D79" s="5">
        <f t="shared" si="7"/>
        <v>-4983303776.3888922</v>
      </c>
      <c r="E79" s="2">
        <f t="shared" si="4"/>
        <v>-5114443349.4517574</v>
      </c>
    </row>
    <row r="80" spans="1:5" hidden="1" x14ac:dyDescent="0.25">
      <c r="A80">
        <v>70</v>
      </c>
      <c r="B80">
        <f t="shared" si="5"/>
        <v>138</v>
      </c>
      <c r="C80" s="5">
        <f t="shared" si="6"/>
        <v>137696551.71600884</v>
      </c>
      <c r="D80" s="5">
        <f t="shared" si="7"/>
        <v>-5370165516.924346</v>
      </c>
      <c r="E80" s="2">
        <f t="shared" si="4"/>
        <v>-5507862068.6403551</v>
      </c>
    </row>
    <row r="81" spans="1:5" hidden="1" x14ac:dyDescent="0.25">
      <c r="A81">
        <v>71</v>
      </c>
      <c r="B81">
        <f t="shared" si="5"/>
        <v>139</v>
      </c>
      <c r="C81" s="5">
        <f t="shared" si="6"/>
        <v>144581379.30180928</v>
      </c>
      <c r="D81" s="5">
        <f t="shared" si="7"/>
        <v>-5783255172.0723734</v>
      </c>
      <c r="E81" s="2">
        <f t="shared" si="4"/>
        <v>-5927836551.3741827</v>
      </c>
    </row>
    <row r="82" spans="1:5" hidden="1" x14ac:dyDescent="0.25">
      <c r="A82">
        <v>72</v>
      </c>
      <c r="B82">
        <f t="shared" si="5"/>
        <v>140</v>
      </c>
      <c r="C82" s="5">
        <f t="shared" si="6"/>
        <v>151810448.26689976</v>
      </c>
      <c r="D82" s="5">
        <f t="shared" si="7"/>
        <v>-6224228378.9428921</v>
      </c>
      <c r="E82" s="2">
        <f t="shared" si="4"/>
        <v>-6376038827.2097921</v>
      </c>
    </row>
    <row r="83" spans="1:5" hidden="1" x14ac:dyDescent="0.25">
      <c r="A83">
        <v>73</v>
      </c>
      <c r="B83">
        <f t="shared" si="5"/>
        <v>141</v>
      </c>
      <c r="C83" s="5">
        <f t="shared" si="6"/>
        <v>159400970.68024477</v>
      </c>
      <c r="D83" s="5">
        <f t="shared" si="7"/>
        <v>-6694840768.570282</v>
      </c>
      <c r="E83" s="2">
        <f t="shared" si="4"/>
        <v>-6854241739.2505264</v>
      </c>
    </row>
    <row r="84" spans="1:5" hidden="1" x14ac:dyDescent="0.25">
      <c r="A84">
        <v>74</v>
      </c>
      <c r="B84">
        <f t="shared" si="5"/>
        <v>142</v>
      </c>
      <c r="C84" s="5">
        <f t="shared" si="6"/>
        <v>167371019.21425703</v>
      </c>
      <c r="D84" s="5">
        <f t="shared" si="7"/>
        <v>-7196953826.2130527</v>
      </c>
      <c r="E84" s="2">
        <f t="shared" si="4"/>
        <v>-7364324845.42731</v>
      </c>
    </row>
    <row r="85" spans="1:5" hidden="1" x14ac:dyDescent="0.25">
      <c r="A85">
        <v>75</v>
      </c>
      <c r="B85">
        <f t="shared" si="5"/>
        <v>143</v>
      </c>
      <c r="C85" s="5">
        <f t="shared" si="6"/>
        <v>175739570.17496988</v>
      </c>
      <c r="D85" s="5">
        <f t="shared" si="7"/>
        <v>-7732541087.6986761</v>
      </c>
      <c r="E85" s="2">
        <f t="shared" si="4"/>
        <v>-7908280657.8736458</v>
      </c>
    </row>
    <row r="86" spans="1:5" hidden="1" x14ac:dyDescent="0.25">
      <c r="A86">
        <v>76</v>
      </c>
      <c r="B86">
        <f t="shared" si="5"/>
        <v>144</v>
      </c>
      <c r="C86" s="5">
        <f t="shared" si="6"/>
        <v>184526548.68371838</v>
      </c>
      <c r="D86" s="5">
        <f t="shared" si="7"/>
        <v>-8303694690.7673283</v>
      </c>
      <c r="E86" s="2">
        <f t="shared" si="4"/>
        <v>-8488221239.4510469</v>
      </c>
    </row>
    <row r="87" spans="1:5" hidden="1" x14ac:dyDescent="0.25">
      <c r="A87">
        <v>77</v>
      </c>
      <c r="B87">
        <f t="shared" si="5"/>
        <v>145</v>
      </c>
      <c r="C87" s="5">
        <f t="shared" si="6"/>
        <v>193752876.11790431</v>
      </c>
      <c r="D87" s="5">
        <f t="shared" si="7"/>
        <v>-8912632301.4235992</v>
      </c>
      <c r="E87" s="2">
        <f t="shared" si="4"/>
        <v>-9106385177.5415039</v>
      </c>
    </row>
    <row r="88" spans="1:5" hidden="1" x14ac:dyDescent="0.25">
      <c r="A88">
        <v>78</v>
      </c>
      <c r="B88">
        <f t="shared" si="5"/>
        <v>146</v>
      </c>
      <c r="C88" s="5">
        <f t="shared" si="6"/>
        <v>203440519.92379951</v>
      </c>
      <c r="D88" s="5">
        <f t="shared" si="7"/>
        <v>-9561704436.4185791</v>
      </c>
      <c r="E88" s="2">
        <f t="shared" si="4"/>
        <v>-9765144956.3423786</v>
      </c>
    </row>
    <row r="89" spans="1:5" hidden="1" x14ac:dyDescent="0.25">
      <c r="A89">
        <v>79</v>
      </c>
      <c r="B89">
        <f t="shared" si="5"/>
        <v>147</v>
      </c>
      <c r="C89" s="5">
        <f t="shared" si="6"/>
        <v>213612545.9199895</v>
      </c>
      <c r="D89" s="5">
        <f t="shared" si="7"/>
        <v>-10253402204.159498</v>
      </c>
      <c r="E89" s="2">
        <f t="shared" si="4"/>
        <v>-10467014750.079487</v>
      </c>
    </row>
    <row r="90" spans="1:5" hidden="1" x14ac:dyDescent="0.25">
      <c r="A90">
        <v>80</v>
      </c>
      <c r="B90">
        <f t="shared" si="5"/>
        <v>148</v>
      </c>
      <c r="C90" s="5">
        <f t="shared" si="6"/>
        <v>224293173.21598899</v>
      </c>
      <c r="D90" s="5">
        <f t="shared" si="7"/>
        <v>-10990365487.583462</v>
      </c>
      <c r="E90" s="2">
        <f t="shared" si="4"/>
        <v>-11214658660.79945</v>
      </c>
    </row>
    <row r="91" spans="1:5" hidden="1" x14ac:dyDescent="0.25">
      <c r="A91">
        <v>81</v>
      </c>
      <c r="B91">
        <f t="shared" si="5"/>
        <v>149</v>
      </c>
      <c r="C91" s="5">
        <f t="shared" si="6"/>
        <v>235507831.87678847</v>
      </c>
      <c r="D91" s="5">
        <f t="shared" si="7"/>
        <v>-11775391593.839422</v>
      </c>
      <c r="E91" s="2">
        <f t="shared" si="4"/>
        <v>-12010899425.716211</v>
      </c>
    </row>
    <row r="92" spans="1:5" hidden="1" x14ac:dyDescent="0.25">
      <c r="A92">
        <v>82</v>
      </c>
      <c r="B92">
        <f t="shared" si="5"/>
        <v>150</v>
      </c>
      <c r="C92" s="5">
        <f t="shared" si="6"/>
        <v>247283223.4706279</v>
      </c>
      <c r="D92" s="5">
        <f t="shared" si="7"/>
        <v>-12611444397.002022</v>
      </c>
      <c r="E92" s="2">
        <f t="shared" si="4"/>
        <v>-12858727620.472651</v>
      </c>
    </row>
    <row r="93" spans="1:5" hidden="1" x14ac:dyDescent="0.25">
      <c r="A93">
        <v>83</v>
      </c>
      <c r="B93">
        <f t="shared" si="5"/>
        <v>151</v>
      </c>
      <c r="C93" s="5">
        <f t="shared" si="6"/>
        <v>259647384.64415932</v>
      </c>
      <c r="D93" s="5">
        <f t="shared" si="7"/>
        <v>-13501664001.496284</v>
      </c>
      <c r="E93" s="2">
        <f t="shared" si="4"/>
        <v>-13761311386.140444</v>
      </c>
    </row>
    <row r="94" spans="1:5" hidden="1" x14ac:dyDescent="0.25">
      <c r="A94">
        <v>84</v>
      </c>
      <c r="B94">
        <f t="shared" si="5"/>
        <v>152</v>
      </c>
      <c r="C94" s="5">
        <f t="shared" si="6"/>
        <v>272629753.87636727</v>
      </c>
      <c r="D94" s="5">
        <f t="shared" si="7"/>
        <v>-14449376955.447466</v>
      </c>
      <c r="E94" s="2">
        <f t="shared" si="4"/>
        <v>-14722006709.323833</v>
      </c>
    </row>
    <row r="95" spans="1:5" hidden="1" x14ac:dyDescent="0.25">
      <c r="A95">
        <v>85</v>
      </c>
      <c r="B95">
        <f t="shared" si="5"/>
        <v>153</v>
      </c>
      <c r="C95" s="5">
        <f t="shared" si="6"/>
        <v>286261241.57018566</v>
      </c>
      <c r="D95" s="5">
        <f t="shared" si="7"/>
        <v>-15458107044.790026</v>
      </c>
      <c r="E95" s="2">
        <f t="shared" si="4"/>
        <v>-15744368286.36021</v>
      </c>
    </row>
    <row r="96" spans="1:5" hidden="1" x14ac:dyDescent="0.25">
      <c r="A96">
        <v>86</v>
      </c>
      <c r="B96">
        <f t="shared" si="5"/>
        <v>154</v>
      </c>
      <c r="C96" s="5">
        <f t="shared" si="6"/>
        <v>300574303.64869493</v>
      </c>
      <c r="D96" s="5">
        <f t="shared" si="7"/>
        <v>-16531586700.678221</v>
      </c>
      <c r="E96" s="2">
        <f t="shared" si="4"/>
        <v>-16832161004.326916</v>
      </c>
    </row>
    <row r="97" spans="1:5" hidden="1" x14ac:dyDescent="0.25">
      <c r="A97">
        <v>87</v>
      </c>
      <c r="B97">
        <f t="shared" si="5"/>
        <v>155</v>
      </c>
      <c r="C97" s="5">
        <f t="shared" si="6"/>
        <v>315603018.83112967</v>
      </c>
      <c r="D97" s="5">
        <f t="shared" si="7"/>
        <v>-17673769054.543262</v>
      </c>
      <c r="E97" s="2">
        <f t="shared" si="4"/>
        <v>-17989372073.374393</v>
      </c>
    </row>
    <row r="98" spans="1:5" hidden="1" x14ac:dyDescent="0.25">
      <c r="A98">
        <v>88</v>
      </c>
      <c r="B98">
        <f t="shared" si="5"/>
        <v>156</v>
      </c>
      <c r="C98" s="5">
        <f t="shared" si="6"/>
        <v>331383169.77268618</v>
      </c>
      <c r="D98" s="5">
        <f t="shared" si="7"/>
        <v>-18888840677.043114</v>
      </c>
      <c r="E98" s="2">
        <f t="shared" si="4"/>
        <v>-19220223846.8158</v>
      </c>
    </row>
    <row r="99" spans="1:5" hidden="1" x14ac:dyDescent="0.25">
      <c r="A99">
        <v>89</v>
      </c>
      <c r="B99">
        <f t="shared" si="5"/>
        <v>157</v>
      </c>
      <c r="C99" s="5">
        <f t="shared" si="6"/>
        <v>347952328.26132053</v>
      </c>
      <c r="D99" s="5">
        <f t="shared" si="7"/>
        <v>-20181235039.15659</v>
      </c>
      <c r="E99" s="2">
        <f t="shared" si="4"/>
        <v>-20529187367.417912</v>
      </c>
    </row>
    <row r="100" spans="1:5" hidden="1" x14ac:dyDescent="0.25">
      <c r="A100">
        <v>90</v>
      </c>
      <c r="B100">
        <f t="shared" si="5"/>
        <v>158</v>
      </c>
      <c r="C100" s="5">
        <f t="shared" si="6"/>
        <v>365349944.67438656</v>
      </c>
      <c r="D100" s="5">
        <f t="shared" si="7"/>
        <v>-21555646735.788807</v>
      </c>
      <c r="E100" s="2">
        <f t="shared" si="4"/>
        <v>-21920996680.463192</v>
      </c>
    </row>
    <row r="101" spans="1:5" hidden="1" x14ac:dyDescent="0.25">
      <c r="A101">
        <v>91</v>
      </c>
      <c r="B101">
        <f t="shared" si="5"/>
        <v>159</v>
      </c>
      <c r="C101" s="5">
        <f t="shared" si="6"/>
        <v>383617441.90810591</v>
      </c>
      <c r="D101" s="5">
        <f t="shared" si="7"/>
        <v>-23017046514.486351</v>
      </c>
      <c r="E101" s="2">
        <f t="shared" si="4"/>
        <v>-23400663956.394459</v>
      </c>
    </row>
    <row r="102" spans="1:5" hidden="1" x14ac:dyDescent="0.25">
      <c r="A102">
        <v>92</v>
      </c>
      <c r="B102">
        <f t="shared" si="5"/>
        <v>160</v>
      </c>
      <c r="C102" s="5">
        <f t="shared" si="6"/>
        <v>402798314.00351125</v>
      </c>
      <c r="D102" s="5">
        <f t="shared" si="7"/>
        <v>-24570697154.214184</v>
      </c>
      <c r="E102" s="2">
        <f t="shared" si="4"/>
        <v>-24973495468.217693</v>
      </c>
    </row>
    <row r="103" spans="1:5" hidden="1" x14ac:dyDescent="0.25">
      <c r="A103">
        <v>93</v>
      </c>
      <c r="B103">
        <f t="shared" si="5"/>
        <v>161</v>
      </c>
      <c r="C103" s="5">
        <f t="shared" si="6"/>
        <v>422938229.70368683</v>
      </c>
      <c r="D103" s="5">
        <f t="shared" si="7"/>
        <v>-26222170241.628578</v>
      </c>
      <c r="E103" s="2">
        <f t="shared" si="4"/>
        <v>-26645108471.332264</v>
      </c>
    </row>
    <row r="104" spans="1:5" hidden="1" x14ac:dyDescent="0.25">
      <c r="A104">
        <v>94</v>
      </c>
      <c r="B104">
        <f t="shared" si="5"/>
        <v>162</v>
      </c>
      <c r="C104" s="5">
        <f t="shared" si="6"/>
        <v>444085141.1888712</v>
      </c>
      <c r="D104" s="5">
        <f t="shared" si="7"/>
        <v>-27977363894.89888</v>
      </c>
      <c r="E104" s="2">
        <f t="shared" si="4"/>
        <v>-28421449036.087749</v>
      </c>
    </row>
    <row r="105" spans="1:5" hidden="1" x14ac:dyDescent="0.25">
      <c r="A105">
        <v>95</v>
      </c>
      <c r="B105">
        <f t="shared" si="5"/>
        <v>163</v>
      </c>
      <c r="C105" s="5">
        <f t="shared" si="6"/>
        <v>466289398.2483148</v>
      </c>
      <c r="D105" s="5">
        <f t="shared" si="7"/>
        <v>-29842521487.892139</v>
      </c>
      <c r="E105" s="2">
        <f t="shared" si="4"/>
        <v>-30308810886.140453</v>
      </c>
    </row>
    <row r="106" spans="1:5" hidden="1" x14ac:dyDescent="0.25">
      <c r="A106">
        <v>96</v>
      </c>
      <c r="B106">
        <f t="shared" si="5"/>
        <v>164</v>
      </c>
      <c r="C106" s="5">
        <f t="shared" si="6"/>
        <v>489603868.16073054</v>
      </c>
      <c r="D106" s="5">
        <f t="shared" si="7"/>
        <v>-31824251430.447479</v>
      </c>
      <c r="E106" s="2">
        <f t="shared" si="4"/>
        <v>-32313855298.608212</v>
      </c>
    </row>
    <row r="107" spans="1:5" hidden="1" x14ac:dyDescent="0.25">
      <c r="A107">
        <v>97</v>
      </c>
      <c r="B107">
        <f t="shared" si="5"/>
        <v>165</v>
      </c>
      <c r="C107" s="5">
        <f t="shared" si="6"/>
        <v>514084061.56876707</v>
      </c>
      <c r="D107" s="5">
        <f t="shared" si="7"/>
        <v>-33929548063.538624</v>
      </c>
      <c r="E107" s="2">
        <f t="shared" si="4"/>
        <v>-34443632125.107391</v>
      </c>
    </row>
    <row r="108" spans="1:5" hidden="1" x14ac:dyDescent="0.25">
      <c r="A108">
        <v>98</v>
      </c>
      <c r="B108">
        <f t="shared" si="5"/>
        <v>166</v>
      </c>
      <c r="C108" s="5">
        <f t="shared" si="6"/>
        <v>539788264.64720547</v>
      </c>
      <c r="D108" s="5">
        <f t="shared" si="7"/>
        <v>-36165813731.362762</v>
      </c>
      <c r="E108" s="2">
        <f t="shared" si="4"/>
        <v>-36705601996.009972</v>
      </c>
    </row>
    <row r="109" spans="1:5" hidden="1" x14ac:dyDescent="0.25">
      <c r="A109">
        <v>99</v>
      </c>
      <c r="B109">
        <f t="shared" si="5"/>
        <v>167</v>
      </c>
      <c r="C109" s="5">
        <f t="shared" si="6"/>
        <v>566777677.87956572</v>
      </c>
      <c r="D109" s="5">
        <f t="shared" si="7"/>
        <v>-38540882095.810471</v>
      </c>
      <c r="E109" s="2">
        <f t="shared" si="4"/>
        <v>-39107659773.690033</v>
      </c>
    </row>
    <row r="110" spans="1:5" hidden="1" x14ac:dyDescent="0.25">
      <c r="A110">
        <v>100</v>
      </c>
      <c r="B110">
        <f t="shared" si="5"/>
        <v>168</v>
      </c>
      <c r="C110" s="5">
        <f t="shared" si="6"/>
        <v>595116561.77354407</v>
      </c>
      <c r="D110" s="5">
        <f t="shared" si="7"/>
        <v>-41063042762.374535</v>
      </c>
      <c r="E110" s="2">
        <f t="shared" si="4"/>
        <v>-41658159324.148079</v>
      </c>
    </row>
    <row r="114" spans="2:9" x14ac:dyDescent="0.25">
      <c r="B114" t="s">
        <v>12</v>
      </c>
      <c r="C114" s="2">
        <f>F5*-1</f>
        <v>2400000</v>
      </c>
    </row>
    <row r="115" spans="2:9" x14ac:dyDescent="0.25">
      <c r="B115" t="s">
        <v>9</v>
      </c>
      <c r="C115" s="2">
        <f>D10</f>
        <v>140292296.18884873</v>
      </c>
    </row>
    <row r="116" spans="2:9" x14ac:dyDescent="0.25">
      <c r="B116" t="s">
        <v>13</v>
      </c>
      <c r="C116">
        <f>D2</f>
        <v>0.05</v>
      </c>
    </row>
    <row r="117" spans="2:9" x14ac:dyDescent="0.25">
      <c r="B117" t="s">
        <v>14</v>
      </c>
      <c r="C117">
        <f>D7</f>
        <v>13</v>
      </c>
    </row>
    <row r="118" spans="2:9" ht="15.75" thickBot="1" x14ac:dyDescent="0.3"/>
    <row r="119" spans="2:9" x14ac:dyDescent="0.25">
      <c r="B119" s="10" t="s">
        <v>15</v>
      </c>
      <c r="C119" s="11"/>
      <c r="D119" s="11"/>
      <c r="E119" s="11"/>
      <c r="F119" s="11"/>
      <c r="G119" s="11"/>
      <c r="H119" s="11"/>
      <c r="I119" s="18"/>
    </row>
    <row r="120" spans="2:9" x14ac:dyDescent="0.25">
      <c r="B120" s="12" t="s">
        <v>1</v>
      </c>
      <c r="C120" s="13"/>
      <c r="D120" s="13"/>
      <c r="E120" s="13"/>
      <c r="F120" s="13"/>
      <c r="G120" s="13"/>
      <c r="H120" s="13"/>
      <c r="I120" s="19">
        <f>D3</f>
        <v>55</v>
      </c>
    </row>
    <row r="121" spans="2:9" x14ac:dyDescent="0.25">
      <c r="B121" s="14" t="s">
        <v>2</v>
      </c>
      <c r="C121" s="15"/>
      <c r="D121" s="15"/>
      <c r="E121" s="15"/>
      <c r="F121" s="15"/>
      <c r="G121" s="15"/>
      <c r="H121" s="15"/>
      <c r="I121" s="20">
        <f>D4</f>
        <v>68</v>
      </c>
    </row>
    <row r="122" spans="2:9" x14ac:dyDescent="0.25">
      <c r="B122" s="14" t="s">
        <v>17</v>
      </c>
      <c r="C122" s="15"/>
      <c r="D122" s="15"/>
      <c r="E122" s="15"/>
      <c r="F122" s="15"/>
      <c r="G122" s="15"/>
      <c r="H122" s="15"/>
      <c r="I122" s="21">
        <f>D5</f>
        <v>200000</v>
      </c>
    </row>
    <row r="123" spans="2:9" x14ac:dyDescent="0.25">
      <c r="B123" s="14"/>
      <c r="C123" s="15"/>
      <c r="D123" s="15"/>
      <c r="E123" s="15"/>
      <c r="F123" s="15"/>
      <c r="G123" s="15"/>
      <c r="H123" s="15"/>
      <c r="I123" s="20"/>
    </row>
    <row r="124" spans="2:9" x14ac:dyDescent="0.25">
      <c r="B124" s="14" t="s">
        <v>16</v>
      </c>
      <c r="C124" s="15"/>
      <c r="D124" s="15"/>
      <c r="E124" s="15"/>
      <c r="F124" s="15"/>
      <c r="G124" s="15"/>
      <c r="H124" s="15"/>
      <c r="I124" s="21">
        <f>(I125/12)</f>
        <v>681316.8970734569</v>
      </c>
    </row>
    <row r="125" spans="2:9" ht="15.75" thickBot="1" x14ac:dyDescent="0.3">
      <c r="B125" s="16" t="s">
        <v>65</v>
      </c>
      <c r="C125" s="17"/>
      <c r="D125" s="17"/>
      <c r="E125" s="17"/>
      <c r="F125" s="17"/>
      <c r="G125" s="17"/>
      <c r="H125" s="17"/>
      <c r="I125" s="22">
        <f>PMT(C116,C117,C114,C115)*-1</f>
        <v>8175802.7648814833</v>
      </c>
    </row>
  </sheetData>
  <mergeCells count="6">
    <mergeCell ref="B122:H122"/>
    <mergeCell ref="B121:H121"/>
    <mergeCell ref="B120:H120"/>
    <mergeCell ref="B124:H124"/>
    <mergeCell ref="B125:H125"/>
    <mergeCell ref="B123:H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Existing Website Formulas</vt:lpstr>
      <vt:lpstr>Retirement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PEMISALES-DSy</dc:creator>
  <cp:lastModifiedBy>Windows User</cp:lastModifiedBy>
  <dcterms:created xsi:type="dcterms:W3CDTF">2018-02-08T06:38:01Z</dcterms:created>
  <dcterms:modified xsi:type="dcterms:W3CDTF">2018-07-23T08:20:52Z</dcterms:modified>
</cp:coreProperties>
</file>