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Parts_of_speech" sheetId="2" r:id="rId5"/>
    <sheet state="visible" name="Adjectives" sheetId="3" r:id="rId6"/>
    <sheet state="visible" name="Nouns" sheetId="4" r:id="rId7"/>
    <sheet state="visible" name="Verbs" sheetId="5" r:id="rId8"/>
    <sheet state="visible" name="Symbols" sheetId="6" r:id="rId9"/>
    <sheet state="visible" name="Pronouns" sheetId="7" r:id="rId10"/>
    <sheet state="visible" name="Articles" sheetId="8" r:id="rId11"/>
    <sheet state="visible" name="Sheet1" sheetId="9" r:id="rId12"/>
  </sheets>
  <definedNames>
    <definedName hidden="1" localSheetId="2" name="_xlnm._FilterDatabase">Adjectives!$A$1:$E$118</definedName>
    <definedName hidden="1" localSheetId="8" name="_xlnm._FilterDatabase">Sheet1!$B$1:$J$210</definedName>
    <definedName hidden="1" localSheetId="0" name="Z_6E0C52AB_7A95_458F_A862_C394B287895C_.wvu.FilterData">Words!$A$2:$J$775</definedName>
  </definedNames>
  <calcPr/>
  <customWorkbookViews>
    <customWorkbookView activeSheetId="0" maximized="1" windowHeight="0" windowWidth="0" guid="{6E0C52AB-7A95-458F-A862-C394B287895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8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<sst xmlns="http://schemas.openxmlformats.org/spreadsheetml/2006/main" count="4821" uniqueCount="1813">
  <si>
    <t>word</t>
  </si>
  <si>
    <t>part_of_speech</t>
  </si>
  <si>
    <t>category</t>
  </si>
  <si>
    <t>sub_category</t>
  </si>
  <si>
    <t>time</t>
  </si>
  <si>
    <t>place</t>
  </si>
  <si>
    <t>symbol_id</t>
  </si>
  <si>
    <t>symbol</t>
  </si>
  <si>
    <t>Categories</t>
  </si>
  <si>
    <t>Part of speech</t>
  </si>
  <si>
    <t>red</t>
  </si>
  <si>
    <t>Adjectives</t>
  </si>
  <si>
    <t>Colours</t>
  </si>
  <si>
    <t>N/A</t>
  </si>
  <si>
    <t>https://d18vdu4p71yql0.cloudfront.net/libraries/mulberry/red.svg</t>
  </si>
  <si>
    <t>Family</t>
  </si>
  <si>
    <t>Nouns</t>
  </si>
  <si>
    <t>blue</t>
  </si>
  <si>
    <t>https://d18vdu4p71yql0.cloudfront.net/libraries/mulberry/blue.svg</t>
  </si>
  <si>
    <t>Pronouns</t>
  </si>
  <si>
    <t>yellow</t>
  </si>
  <si>
    <t>https://d18vdu4p71yql0.cloudfront.net/libraries/mulberry/yellow.svg</t>
  </si>
  <si>
    <t>Emotions</t>
  </si>
  <si>
    <t>Verbs</t>
  </si>
  <si>
    <t>brown</t>
  </si>
  <si>
    <t>https://d18vdu4p71yql0.cloudfront.net/libraries/mulberry/brown.svg</t>
  </si>
  <si>
    <t>Places/Parishes</t>
  </si>
  <si>
    <t>Prepositions</t>
  </si>
  <si>
    <t>black</t>
  </si>
  <si>
    <t>https://d18vdu4p71yql0.cloudfront.net/libraries/mulberry/black.svg</t>
  </si>
  <si>
    <t>days of the week</t>
  </si>
  <si>
    <t xml:space="preserve">                                                        </t>
  </si>
  <si>
    <t>orange</t>
  </si>
  <si>
    <t>https://d18vdu4p71yql0.cloudfront.net/libraries/mulberry/orange%202.svg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</si>
  <si>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</si>
  <si>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</si>
  <si>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</si>
  <si>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https://d18vdu4p71yql0.cloudfront.net/libraries/mulberry/pink.svg</t>
  </si>
  <si>
    <t>months</t>
  </si>
  <si>
    <t>green</t>
  </si>
  <si>
    <t>https://d18vdu4p71yql0.cloudfront.net/libraries/mulberry/green.svg</t>
  </si>
  <si>
    <t>Animal</t>
  </si>
  <si>
    <t>white</t>
  </si>
  <si>
    <t>https://d18vdu4p71yql0.cloudfront.net/libraries/mulberry/white.svg</t>
  </si>
  <si>
    <t>happy</t>
  </si>
  <si>
    <t>https://d18vdu4p71yql0.cloudfront.net/libraries/noun-project/Happy_517_g.svg</t>
  </si>
  <si>
    <t>sad</t>
  </si>
  <si>
    <t>https://d18vdu4p71yql0.cloudfront.net/libraries/noun-project/Sad_798_14699.svg</t>
  </si>
  <si>
    <t>angry</t>
  </si>
  <si>
    <t>https://d18vdu4p71yql0.cloudfront.net/libraries/noun-project/angry_514_557643.svg</t>
  </si>
  <si>
    <t>excited</t>
  </si>
  <si>
    <t>https://d18vdu4p71yql0.cloudfront.net/libraries/noun-project/excited_334_g.svg</t>
  </si>
  <si>
    <t>nervous</t>
  </si>
  <si>
    <t>https://d18vdu4p71yql0.cloudfront.net/libraries/noun-project/nervous_665_311847.svg</t>
  </si>
  <si>
    <t>scared</t>
  </si>
  <si>
    <t>https://d18vdu4p71yql0.cloudfront.net/libraries/noun-project/Scared_187_g.svg</t>
  </si>
  <si>
    <t>bored</t>
  </si>
  <si>
    <t>https://d18vdu4p71yql0.cloudfront.net/libraries/sclera/bore.png</t>
  </si>
  <si>
    <t>curious</t>
  </si>
  <si>
    <t>https://d18vdu4p71yql0.cloudfront.net/libraries/arasaac/curious_1.png</t>
  </si>
  <si>
    <t>proud</t>
  </si>
  <si>
    <t>https://d18vdu4p71yql0.cloudfront.net/libraries/sclera/proud.png</t>
  </si>
  <si>
    <t>Frustrated</t>
  </si>
  <si>
    <t>https://d18vdu4p71yql0.cloudfront.net/libraries/noun-project/Frustrated_182_g.svg</t>
  </si>
  <si>
    <t>surprised</t>
  </si>
  <si>
    <t>https://d18vdu4p71yql0.cloudfront.net/libraries/arasaac/surprised_1.png</t>
  </si>
  <si>
    <t>confused</t>
  </si>
  <si>
    <t>https://d18vdu4p71yql0.cloudfront.net/libraries/arasaac/confused_1.png</t>
  </si>
  <si>
    <t>embarrassed</t>
  </si>
  <si>
    <t>https://d18vdu4p71yql0.cloudfront.net/libraries/arasaac/to%20embarrass_2.png.variant-medium-dark.png</t>
  </si>
  <si>
    <t>grateful</t>
  </si>
  <si>
    <t>https://www.opensymbols.org/symbols/noun-project/grin-a1a9cb76?id=44958</t>
  </si>
  <si>
    <t>jealous</t>
  </si>
  <si>
    <t>https://d18vdu4p71yql0.cloudfront.net/libraries/sclera/jealous%20cheerless.png</t>
  </si>
  <si>
    <t>lonely</t>
  </si>
  <si>
    <t>https://d18vdu4p71yql0.cloudfront.net/libraries/sclera/lonely_1.png</t>
  </si>
  <si>
    <t>worried</t>
  </si>
  <si>
    <t>https://d18vdu4p71yql0.cloudfront.net/libraries/noun-project/worried_637_g.svg</t>
  </si>
  <si>
    <t>large</t>
  </si>
  <si>
    <t>TBD</t>
  </si>
  <si>
    <t>https://d18vdu4p71yql0.cloudfront.net/libraries/mulberry/large.svg</t>
  </si>
  <si>
    <t>big</t>
  </si>
  <si>
    <t>https://d18vdu4p71yql0.cloudfront.net/libraries/arasaac/big.png</t>
  </si>
  <si>
    <t>tiny</t>
  </si>
  <si>
    <t>https://d18vdu4p71yql0.cloudfront.net/libraries/arasaac/small.png</t>
  </si>
  <si>
    <t>pretty</t>
  </si>
  <si>
    <t>https://d18vdu4p71yql0.cloudfront.net/libraries/arasaac/pretty.png</t>
  </si>
  <si>
    <t>nice</t>
  </si>
  <si>
    <t>https://d18vdu4p71yql0.cloudfront.net/libraries/arasaac/nice_1.png.variant-medium.png</t>
  </si>
  <si>
    <t>quick</t>
  </si>
  <si>
    <t>https://d18vdu4p71yql0.cloudfront.net/libraries/arasaac/quick.png</t>
  </si>
  <si>
    <t>silent</t>
  </si>
  <si>
    <t>https://d18vdu4p71yql0.cloudfront.net/libraries/sclera/keep%20silent.png</t>
  </si>
  <si>
    <t>mad</t>
  </si>
  <si>
    <t>https://d18vdu4p71yql0.cloudfront.net/libraries/arasaac/to%20get%20angry%20with_4.png</t>
  </si>
  <si>
    <t>noisy</t>
  </si>
  <si>
    <t>https://d18vdu4p71yql0.cloudfront.net/libraries/arasaac/noisy.png</t>
  </si>
  <si>
    <t>ill</t>
  </si>
  <si>
    <t>https://d18vdu4p71yql0.cloudfront.net/libraries/arasaac/ill_2.png</t>
  </si>
  <si>
    <t>fun</t>
  </si>
  <si>
    <t>https://d18vdu4p71yql0.cloudfront.net/libraries/arasaac/fun.png</t>
  </si>
  <si>
    <t>hot</t>
  </si>
  <si>
    <t>https://d18vdu4p71yql0.cloudfront.net/libraries/arasaac/hot%20flush_3.png</t>
  </si>
  <si>
    <t>funny</t>
  </si>
  <si>
    <t>Qualities</t>
  </si>
  <si>
    <t>https://d18vdu4p71yql0.cloudfront.net/libraries/arasaac/it's%20funny!.png</t>
  </si>
  <si>
    <t>smart</t>
  </si>
  <si>
    <t>https://www.shutterstock.com/image-illustration/cute-picturesadjectivessymbol-signsimple-icon-260nw-2228818049.jpg</t>
  </si>
  <si>
    <t>beautiful</t>
  </si>
  <si>
    <t>https://globalsymbols.com/uploads/production/image/imagefile/7480/15_7480_abba8029-e69b-4496-adf0-a42bbe45d55b.png</t>
  </si>
  <si>
    <t>playful</t>
  </si>
  <si>
    <t>https://encrypted-tbn0.gstatic.com/images?q=tbn:ANd9GcT2EJgXR09byzoEta-Ar5dg0ORLt3gkLLVcCA&amp;usqp=CAU</t>
  </si>
  <si>
    <t>amazing</t>
  </si>
  <si>
    <t>https://d18vdu4p71yql0.cloudfront.net/libraries/twemoji/1f387.svg</t>
  </si>
  <si>
    <t xml:space="preserve">friendly </t>
  </si>
  <si>
    <t>https://d18vdu4p71yql0.cloudfront.net/libraries/sclera/group%20friendly.png</t>
  </si>
  <si>
    <t>**</t>
  </si>
  <si>
    <t>helpful</t>
  </si>
  <si>
    <t>https://drive.google.com/file/d/1RWl-7giYnoscOlpyAQM-5IsUlGFZ9fBz/view?usp=share_link</t>
  </si>
  <si>
    <t>talkative</t>
  </si>
  <si>
    <t>https://d18vdu4p71yql0.cloudfront.net/libraries/arasaac/to%20talk_1.png</t>
  </si>
  <si>
    <t>original</t>
  </si>
  <si>
    <t>special</t>
  </si>
  <si>
    <t>creative</t>
  </si>
  <si>
    <t>https://d18vdu4p71yql0.cloudfront.net/libraries/arasaac/creativity.png.varianted-skin.png</t>
  </si>
  <si>
    <t>rare</t>
  </si>
  <si>
    <t>https://d18vdu4p71yql0.cloudfront.net/libraries/arasaac/rare.png</t>
  </si>
  <si>
    <t>different</t>
  </si>
  <si>
    <t>https://drive.google.com/file/d/1ZXbVOHa3sdsPdC8k4fhou2O7uM-DdG2L/view?usp=share_link</t>
  </si>
  <si>
    <t>greater than</t>
  </si>
  <si>
    <t>https://d18vdu4p71yql0.cloudfront.net/libraries/arasaac/is%20greater%20than.png</t>
  </si>
  <si>
    <t>less than</t>
  </si>
  <si>
    <t>https://d18vdu4p71yql0.cloudfront.net/libraries/arasaac/is%20less%20than.png</t>
  </si>
  <si>
    <t xml:space="preserve">tall </t>
  </si>
  <si>
    <t>https://d18vdu4p71yql0.cloudfront.net/libraries/arasaac/high.png</t>
  </si>
  <si>
    <t>short</t>
  </si>
  <si>
    <t>https://d18vdu4p71yql0.cloudfront.net/libraries/arasaac/low.png</t>
  </si>
  <si>
    <t>long</t>
  </si>
  <si>
    <t>https://d18vdu4p71yql0.cloudfront.net/libraries/mulberry/long.svg</t>
  </si>
  <si>
    <t>heavy</t>
  </si>
  <si>
    <t>https://d18vdu4p71yql0.cloudfront.net/libraries/mulberry/heavy.svg</t>
  </si>
  <si>
    <t>light</t>
  </si>
  <si>
    <t>https://d18vdu4p71yql0.cloudfront.net/libraries/mulberry/light.svg</t>
  </si>
  <si>
    <t>wide</t>
  </si>
  <si>
    <t>https://d18vdu4p71yql0.cloudfront.net/libraries/arasaac/wide.png</t>
  </si>
  <si>
    <t>narrow</t>
  </si>
  <si>
    <t>https://d18vdu4p71yql0.cloudfront.net/libraries/arasaac/narrow.png</t>
  </si>
  <si>
    <t>round</t>
  </si>
  <si>
    <t>https://d18vdu4p71yql0.cloudfront.net/libraries/noun-project/Circle_669_702787.svg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</si>
  <si>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</si>
  <si>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</si>
  <si>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</si>
  <si>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</si>
  <si>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</si>
  <si>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</si>
  <si>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</si>
  <si>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</si>
  <si>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 xml:space="preserve">oval </t>
  </si>
  <si>
    <t>https://d18vdu4p71yql0.cloudfront.net/libraries/noun-project/Ellipse_151_g.svg</t>
  </si>
  <si>
    <t>curved</t>
  </si>
  <si>
    <t>https://d18vdu4p71yql0.cloudfront.net/libraries/arasaac/curved%20line.png</t>
  </si>
  <si>
    <t>straight</t>
  </si>
  <si>
    <t>https://d18vdu4p71yql0.cloudfront.net/libraries/mulberry/straight.svg</t>
  </si>
  <si>
    <t>smooth</t>
  </si>
  <si>
    <t>https://d18vdu4p71yql0.cloudfront.net/libraries/arasaac/smooth_2.png.varianted-skin.png</t>
  </si>
  <si>
    <t>bumpy</t>
  </si>
  <si>
    <t>https://d18vdu4p71yql0.cloudfront.net/libraries/arasaac/wrinkled_2.png.variant-medium-dark.png</t>
  </si>
  <si>
    <t>wavy</t>
  </si>
  <si>
    <t>https://d18vdu4p71yql0.cloudfront.net/libraries/mulberry/wavy.svg</t>
  </si>
  <si>
    <t>infant</t>
  </si>
  <si>
    <t>https://d18vdu4p71yql0.cloudfront.net/libraries/sclera/give%20infant%20milk.png</t>
  </si>
  <si>
    <t>toddler</t>
  </si>
  <si>
    <t>https://www.opensymbols.org/symbols/noun-project/child-9a17e897?id=45781</t>
  </si>
  <si>
    <t>child</t>
  </si>
  <si>
    <t>https://d18vdu4p71yql0.cloudfront.net/libraries/noun-project/Child_985_g.svg</t>
  </si>
  <si>
    <t>adult</t>
  </si>
  <si>
    <t>https://www.opensymbols.org/symbols/noun-project/person-20abf9f6?id=36615</t>
  </si>
  <si>
    <t>teenager</t>
  </si>
  <si>
    <t>https://d18vdu4p71yql0.cloudfront.net/libraries/arasaac/teenager.png.variant-medium-dark.png</t>
  </si>
  <si>
    <t>senior</t>
  </si>
  <si>
    <t>https://d18vdu4p71yql0.cloudfront.net/libraries/noun-project/old-man_409_g.svg</t>
  </si>
  <si>
    <t>elder</t>
  </si>
  <si>
    <t>https://d18vdu4p71yql0.cloudfront.net/libraries/sclera/aid%20to%20elder%20people_1.png</t>
  </si>
  <si>
    <t>elderly</t>
  </si>
  <si>
    <t>https://d18vdu4p71yql0.cloudfront.net/libraries/arasaac/elderly_1.png.varianted-skin.png</t>
  </si>
  <si>
    <t>baby</t>
  </si>
  <si>
    <t>https://d18vdu4p71yql0.cloudfront.net/libraries/twemoji/1f476-var1f3fdUNI.svg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</si>
  <si>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</si>
  <si>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</si>
  <si>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</si>
  <si>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</si>
  <si>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older</t>
  </si>
  <si>
    <t>https://drive.google.com/file/d/17DTm49p1-rO-L5MkTtaA9khGOo3MhMDV/view?usp=share_link</t>
  </si>
  <si>
    <t>middle-aged</t>
  </si>
  <si>
    <t>https://drive.google.com/file/d/1AouZzHWosaWxgrO99Ag4eNw71r3FG5Wr/view?usp=share_link</t>
  </si>
  <si>
    <t>salty</t>
  </si>
  <si>
    <t>https://d18vdu4p71yql0.cloudfront.net/libraries/arasaac/salt%20packet.png</t>
  </si>
  <si>
    <t>sour</t>
  </si>
  <si>
    <t>https://d18vdu4p71yql0.cloudfront.net/libraries/arasaac/acid.png.variant-medium-dark.png</t>
  </si>
  <si>
    <t>bitter</t>
  </si>
  <si>
    <t>https://www.shutterstock.com/image-vector/vector-illustration-grimacing-face-sticking-260nw-622236248.jpg</t>
  </si>
  <si>
    <t>sweet</t>
  </si>
  <si>
    <t>https://d18vdu4p71yql0.cloudfront.net/libraries/arasaac/sweet_4.png.variant-medium-dark.png</t>
  </si>
  <si>
    <t>right</t>
  </si>
  <si>
    <t>https://d18vdu4p71yql0.cloudfront.net/libraries/icomoon/arrow-right3.svg</t>
  </si>
  <si>
    <t>left</t>
  </si>
  <si>
    <t>https://d18vdu4p71yql0.cloudfront.net/libraries/icomoon/arrow-left3.svg</t>
  </si>
  <si>
    <t>good</t>
  </si>
  <si>
    <t>https://drive.google.com/file/d/1fxIj-p2WGlwZadie0FG7RTTEgjVbE_aM/view?usp=share_link</t>
  </si>
  <si>
    <t>bad</t>
  </si>
  <si>
    <t>https://d18vdu4p71yql0.cloudfront.net/libraries/arasaac/bad_1.png.variant-medium-dark.png</t>
  </si>
  <si>
    <t>important</t>
  </si>
  <si>
    <t>https://d18vdu4p71yql0.cloudfront.net/libraries/arasaac/Important.png</t>
  </si>
  <si>
    <t>Adverbs</t>
  </si>
  <si>
    <t>a</t>
  </si>
  <si>
    <t>Articles</t>
  </si>
  <si>
    <t>https://d18vdu4p71yql0.cloudfront.net/libraries/arasaac/a.png</t>
  </si>
  <si>
    <t>an</t>
  </si>
  <si>
    <t>https://drive.google.com/file/d/1s3_KeoUFw8n0m5vCVbLagfZsEJ9eOK5k/view?usp=sharing</t>
  </si>
  <si>
    <t>and</t>
  </si>
  <si>
    <t>https://d18vdu4p71yql0.cloudfront.net/libraries/arasaac/and.png</t>
  </si>
  <si>
    <t>at</t>
  </si>
  <si>
    <t>Preposition</t>
  </si>
  <si>
    <t>https://d18vdu4p71yql0.cloudfront.net/libraries/icomoon/at.svg</t>
  </si>
  <si>
    <t xml:space="preserve">is </t>
  </si>
  <si>
    <t>https://d18vdu4p71yql0.cloudfront.net/libraries/arasaac/is_1.png</t>
  </si>
  <si>
    <t>the</t>
  </si>
  <si>
    <t>https://drive.google.com/file/d/1MGJd4nv-U0JfXaAy2BU1bgKFvB5_LHh1/view?usp=share_link</t>
  </si>
  <si>
    <t>for</t>
  </si>
  <si>
    <t>Conjunction</t>
  </si>
  <si>
    <t>https://drive.google.com/file/d/1dpMyxuI_h_NwqhuEW6eYZrUVZDAcvtP7/view?usp=share_link</t>
  </si>
  <si>
    <t>Noun</t>
  </si>
  <si>
    <t>dog</t>
  </si>
  <si>
    <t>Outdoor</t>
  </si>
  <si>
    <t>https://d18vdu4p71yql0.cloudfront.net/libraries/arasaac/dog.png</t>
  </si>
  <si>
    <t>pig</t>
  </si>
  <si>
    <t>https://d18vdu4p71yql0.cloudfront.net/libraries/arasaac/pig.png</t>
  </si>
  <si>
    <t>cat</t>
  </si>
  <si>
    <t>https://d18vdu4p71yql0.cloudfront.net/libraries/mulberry/cat.svg</t>
  </si>
  <si>
    <t>bat</t>
  </si>
  <si>
    <t>https://d18vdu4p71yql0.cloudfront.net/libraries/arasaac/bat.png</t>
  </si>
  <si>
    <t>cow</t>
  </si>
  <si>
    <t>https://d18vdu4p71yql0.cloudfront.net/libraries/arasaac/cow.png</t>
  </si>
  <si>
    <t>rat</t>
  </si>
  <si>
    <t>https://d18vdu4p71yql0.cloudfront.net/libraries/mulberry/rat.svg.varianted-skin.svg</t>
  </si>
  <si>
    <t>goat</t>
  </si>
  <si>
    <t>https://d18vdu4p71yql0.cloudfront.net/libraries/arasaac/goat_1.png.varianted-skin.png</t>
  </si>
  <si>
    <t>chicken</t>
  </si>
  <si>
    <t>https://d18vdu4p71yql0.cloudfront.net/libraries/arasaac/chicken.png</t>
  </si>
  <si>
    <t>fish</t>
  </si>
  <si>
    <t>https://d18vdu4p71yql0.cloudfront.net/libraries/mulberry/fish.svg</t>
  </si>
  <si>
    <t>frog</t>
  </si>
  <si>
    <t>https://d18vdu4p71yql0.cloudfront.net/libraries/arasaac/frog_1.png</t>
  </si>
  <si>
    <t>fowl</t>
  </si>
  <si>
    <t>hen</t>
  </si>
  <si>
    <t>johncrow</t>
  </si>
  <si>
    <t>dolphin</t>
  </si>
  <si>
    <t>https://d18vdu4p71yql0.cloudfront.net/libraries/arasaac/dolphin.png</t>
  </si>
  <si>
    <t>shark</t>
  </si>
  <si>
    <t>https://d18vdu4p71yql0.cloudfront.net/libraries/arasaac/shark.png</t>
  </si>
  <si>
    <t>monkey</t>
  </si>
  <si>
    <t>https://d18vdu4p71yql0.cloudfront.net/libraries/arasaac/monkey.png</t>
  </si>
  <si>
    <t xml:space="preserve">lizard </t>
  </si>
  <si>
    <t>https://d18vdu4p71yql0.cloudfront.net/libraries/arasaac/lizard.png</t>
  </si>
  <si>
    <t>wasp</t>
  </si>
  <si>
    <t>https://d18vdu4p71yql0.cloudfront.net/libraries/arasaac/wasp.png</t>
  </si>
  <si>
    <t>bee</t>
  </si>
  <si>
    <t>https://d18vdu4p71yql0.cloudfront.net/libraries/arasaac/bee.png</t>
  </si>
  <si>
    <t>dragon-fly</t>
  </si>
  <si>
    <t>https://d18vdu4p71yql0.cloudfront.net/libraries/noun-project/Dragonfly-75fc847e05.svg</t>
  </si>
  <si>
    <t>bird</t>
  </si>
  <si>
    <t>https://d18vdu4p71yql0.cloudfront.net/libraries/arasaac/bird.png</t>
  </si>
  <si>
    <t>crab</t>
  </si>
  <si>
    <t>https://d18vdu4p71yql0.cloudfront.net/libraries/arasaac/crab_1.png</t>
  </si>
  <si>
    <t>hummingbird</t>
  </si>
  <si>
    <t>https://d18vdu4p71yql0.cloudfront.net/libraries/arasaac/hummingbird.png</t>
  </si>
  <si>
    <t>turtle</t>
  </si>
  <si>
    <t>https://d18vdu4p71yql0.cloudfront.net/libraries/arasaac/giant%20turtle_1.png</t>
  </si>
  <si>
    <t>crocodile</t>
  </si>
  <si>
    <t>https://d18vdu4p71yql0.cloudfront.net/libraries/arasaac/crocodile.png</t>
  </si>
  <si>
    <t>snake</t>
  </si>
  <si>
    <t>https://d18vdu4p71yql0.cloudfront.net/libraries/arasaac/snake.png</t>
  </si>
  <si>
    <t>iguana</t>
  </si>
  <si>
    <t>https://d18vdu4p71yql0.cloudfront.net/libraries/arasaac/iguana.png</t>
  </si>
  <si>
    <t>lion</t>
  </si>
  <si>
    <t>https://d18vdu4p71yql0.cloudfront.net/libraries/arasaac/lion.png</t>
  </si>
  <si>
    <t>broom</t>
  </si>
  <si>
    <t>Object</t>
  </si>
  <si>
    <t>https://d18vdu4p71yql0.cloudfront.net/libraries/arasaac/broom.png</t>
  </si>
  <si>
    <t>table</t>
  </si>
  <si>
    <t>https://d18vdu4p71yql0.cloudfront.net/libraries/arasaac/table.png</t>
  </si>
  <si>
    <t>book</t>
  </si>
  <si>
    <t>https://d18vdu4p71yql0.cloudfront.net/libraries/arasaac/book.png</t>
  </si>
  <si>
    <t>hat</t>
  </si>
  <si>
    <t>https://d18vdu4p71yql0.cloudfront.net/libraries/arasaac/hat.png</t>
  </si>
  <si>
    <t>Head</t>
  </si>
  <si>
    <t>Body Part</t>
  </si>
  <si>
    <t>https://d18vdu4p71yql0.cloudfront.net/libraries/noun-project/Head_396_g.svg</t>
  </si>
  <si>
    <t>Hair</t>
  </si>
  <si>
    <t>https://d18vdu4p71yql0.cloudfront.net/libraries/twemoji/1f468-1f3fe-200d-1f9b1.svg</t>
  </si>
  <si>
    <t>Eye</t>
  </si>
  <si>
    <t>https://d18vdu4p71yql0.cloudfront.net/libraries/tawasol/Eye_2.png</t>
  </si>
  <si>
    <t>Ear</t>
  </si>
  <si>
    <t>https://d18vdu4p71yql0.cloudfront.net/libraries/twemoji/1f442-var1f3ffUNI.svg</t>
  </si>
  <si>
    <t>Nose</t>
  </si>
  <si>
    <t>https://d18vdu4p71yql0.cloudfront.net/libraries/arasaac/nose.png.variant-medium-dark.png</t>
  </si>
  <si>
    <t>Mouth</t>
  </si>
  <si>
    <t>https://d18vdu4p71yql0.cloudfront.net/libraries/arasaac/mouth.png</t>
  </si>
  <si>
    <t>Teeth</t>
  </si>
  <si>
    <t>https://d18vdu4p71yql0.cloudfront.net/libraries/arasaac/teeth.png</t>
  </si>
  <si>
    <t>Tongue</t>
  </si>
  <si>
    <t>https://d18vdu4p71yql0.cloudfront.net/libraries/arasaac/tongue.png</t>
  </si>
  <si>
    <t>Neck</t>
  </si>
  <si>
    <t>https://d18vdu4p71yql0.cloudfront.net/libraries/arasaac/neck.png.variant-medium-dark.png</t>
  </si>
  <si>
    <t>Shoulder</t>
  </si>
  <si>
    <t>https://d18vdu4p71yql0.cloudfront.net/libraries/arasaac/shoulder.png.variant-medium-dark.png</t>
  </si>
  <si>
    <t>Arm</t>
  </si>
  <si>
    <t>https://d18vdu4p71yql0.cloudfront.net/libraries/arasaac/arm.png.variant-medium-dark.png</t>
  </si>
  <si>
    <t>Elbow</t>
  </si>
  <si>
    <t>https://d18vdu4p71yql0.cloudfront.net/libraries/arasaac/elbow.png.variant-medium-dark.png</t>
  </si>
  <si>
    <t>Wrist</t>
  </si>
  <si>
    <t>https://d18vdu4p71yql0.cloudfront.net/libraries/arasaac/wrist.png.variant-medium-dark.png</t>
  </si>
  <si>
    <t>Hand</t>
  </si>
  <si>
    <t>https://d18vdu4p71yql0.cloudfront.net/libraries/arasaac/hand.png.variant-medium-dark.png</t>
  </si>
  <si>
    <t>Fingers</t>
  </si>
  <si>
    <t>https://d18vdu4p71yql0.cloudfront.net/libraries/mulberry/fingers.svg.variant-medium-dark.svg</t>
  </si>
  <si>
    <t>Chest</t>
  </si>
  <si>
    <t>https://d18vdu4p71yql0.cloudfront.net/libraries/arasaac/chest.png.variant-medium-dark.png</t>
  </si>
  <si>
    <t>Stomach</t>
  </si>
  <si>
    <t>https://d18vdu4p71yql0.cloudfront.net/libraries/arasaac/stomach.png</t>
  </si>
  <si>
    <t>Back</t>
  </si>
  <si>
    <t>https://d18vdu4p71yql0.cloudfront.net/libraries/arasaac/back.png.variant-medium-dark.png</t>
  </si>
  <si>
    <t>Hip</t>
  </si>
  <si>
    <t>https://d18vdu4p71yql0.cloudfront.net/libraries/arasaac/hip.png.variant-medium-dark.png</t>
  </si>
  <si>
    <t>Leg</t>
  </si>
  <si>
    <t>https://d18vdu4p71yql0.cloudfront.net/libraries/mulberry/leg.svg.variant-medium-dark.svg</t>
  </si>
  <si>
    <t>Knee</t>
  </si>
  <si>
    <t>https://d18vdu4p71yql0.cloudfront.net/libraries/arasaac/leg_2.png.variant-medium-dark.png</t>
  </si>
  <si>
    <t>ankle</t>
  </si>
  <si>
    <t>https://d18vdu4p71yql0.cloudfront.net/libraries/arasaac/ankle.png.variant-medium-dark.png</t>
  </si>
  <si>
    <t>Foot</t>
  </si>
  <si>
    <t>https://d18vdu4p71yql0.cloudfront.net/libraries/arasaac/feet_2.png.variant-medium-dark.png</t>
  </si>
  <si>
    <t>belly</t>
  </si>
  <si>
    <t>https://d18vdu4p71yql0.cloudfront.net/libraries/arasaac/belly.png.variant-medium-dark.png</t>
  </si>
  <si>
    <t>Toe</t>
  </si>
  <si>
    <t>https://d18vdu4p71yql0.cloudfront.net/libraries/mulberry/toe%20nail.svg.variant-medium-dark.svg</t>
  </si>
  <si>
    <t>Monday</t>
  </si>
  <si>
    <t>Days</t>
  </si>
  <si>
    <t>https://d18vdu4p71yql0.cloudfront.net/libraries/coughdrop_symbols/monday.svg</t>
  </si>
  <si>
    <t>Tuesday</t>
  </si>
  <si>
    <t>https://d18vdu4p71yql0.cloudfront.net/libraries/coughdrop_symbols/tuesday.svg</t>
  </si>
  <si>
    <t>Wednesday</t>
  </si>
  <si>
    <t>https://d18vdu4p71yql0.cloudfront.net/libraries/coughdrop_symbols/wednesday.svg</t>
  </si>
  <si>
    <t>Thursday</t>
  </si>
  <si>
    <t>https://d18vdu4p71yql0.cloudfront.net/libraries/coughdrop_symbols/thursday.svg</t>
  </si>
  <si>
    <t>Friday</t>
  </si>
  <si>
    <t>https://d18vdu4p71yql0.cloudfront.net/libraries/coughdrop_symbols/friday.svg</t>
  </si>
  <si>
    <t>Saturday</t>
  </si>
  <si>
    <t>https://d18vdu4p71yql0.cloudfront.net/libraries/coughdrop_symbols/saturday.svg</t>
  </si>
  <si>
    <t>milk</t>
  </si>
  <si>
    <t>Food</t>
  </si>
  <si>
    <t>https://d18vdu4p71yql0.cloudfront.net/libraries/arasaac/milk.png</t>
  </si>
  <si>
    <t>family</t>
  </si>
  <si>
    <t>https://d18vdu4p71yql0.cloudfront.net/libraries/arasaac/family.png.variant-medium-dark.png</t>
  </si>
  <si>
    <t>mother</t>
  </si>
  <si>
    <t>https://d18vdu4p71yql0.cloudfront.net/libraries/arasaac/mother.png.variant-dark.png</t>
  </si>
  <si>
    <t>father</t>
  </si>
  <si>
    <t>https://d18vdu4p71yql0.cloudfront.net/libraries/arasaac/father.png.variant-medium-dark.png</t>
  </si>
  <si>
    <t>brother</t>
  </si>
  <si>
    <t>https://d18vdu4p71yql0.cloudfront.net/libraries/arasaac/brother.png.variant-dark.png</t>
  </si>
  <si>
    <t>sister</t>
  </si>
  <si>
    <t>https://d18vdu4p71yql0.cloudfront.net/libraries/arasaac/sister.png.variant-dark.png</t>
  </si>
  <si>
    <t>aunt</t>
  </si>
  <si>
    <t>https://d18vdu4p71yql0.cloudfront.net/libraries/arasaac/aunt.png.variant-dark.png</t>
  </si>
  <si>
    <t>uncle</t>
  </si>
  <si>
    <t>https://d18vdu4p71yql0.cloudfront.net/libraries/arasaac/uncle.png.variant-dark.png</t>
  </si>
  <si>
    <t>grandmother</t>
  </si>
  <si>
    <t>https://d18vdu4p71yql0.cloudfront.net/libraries/arasaac/grandmother.png.variant-dark.png</t>
  </si>
  <si>
    <t>grandfather</t>
  </si>
  <si>
    <t>https://d18vdu4p71yql0.cloudfront.net/libraries/arasaac/grandfather_3.png.variant-dark.png</t>
  </si>
  <si>
    <t xml:space="preserve">cousin </t>
  </si>
  <si>
    <t>https://d18vdu4p71yql0.cloudfront.net/libraries/arasaac/cousin.png.variant-dark.png</t>
  </si>
  <si>
    <t>niece</t>
  </si>
  <si>
    <t>https://d18vdu4p71yql0.cloudfront.net/libraries/arasaac/niece.png.variant-dark.png</t>
  </si>
  <si>
    <t>nephew</t>
  </si>
  <si>
    <t>https://d18vdu4p71yql0.cloudfront.net/libraries/arasaac/nephew.png.variant-dark.png</t>
  </si>
  <si>
    <t>step-mother</t>
  </si>
  <si>
    <t>https://d18vdu4p71yql0.cloudfront.net/libraries/tawasol/Mother.png</t>
  </si>
  <si>
    <t>step-father</t>
  </si>
  <si>
    <t>https://d18vdu4p71yql0.cloudfront.net/libraries/tawasol/Father.png</t>
  </si>
  <si>
    <t>step-brother</t>
  </si>
  <si>
    <t>https://d18vdu4p71yql0.cloudfront.net/libraries/tawasol/Brother.png</t>
  </si>
  <si>
    <t>step-sister</t>
  </si>
  <si>
    <t>https://d18vdu4p71yql0.cloudfront.net/libraries/tawasol/sister.png</t>
  </si>
  <si>
    <t>parent</t>
  </si>
  <si>
    <t>https://d18vdu4p71yql0.cloudfront.net/libraries/arasaac/adult.png.variant-dark.png</t>
  </si>
  <si>
    <t>grandparent</t>
  </si>
  <si>
    <t>https://d18vdu4p71yql0.cloudfront.net/libraries/arasaac/grandparents_4.png.variant-dark.png</t>
  </si>
  <si>
    <t>yam</t>
  </si>
  <si>
    <t>rice</t>
  </si>
  <si>
    <t>https://d18vdu4p71yql0.cloudfront.net/libraries/mulberry/rice.svg</t>
  </si>
  <si>
    <t>cake</t>
  </si>
  <si>
    <t>https://d18vdu4p71yql0.cloudfront.net/libraries/arasaac/cake.png</t>
  </si>
  <si>
    <t>mango</t>
  </si>
  <si>
    <t>https://d18vdu4p71yql0.cloudfront.net/libraries/mulberry/mango.svg</t>
  </si>
  <si>
    <t>January</t>
  </si>
  <si>
    <t>Months</t>
  </si>
  <si>
    <t>https://d18vdu4p71yql0.cloudfront.net/libraries/coughdrop_symbols/january.png</t>
  </si>
  <si>
    <t>February</t>
  </si>
  <si>
    <t>https://d18vdu4p71yql0.cloudfront.net/libraries/coughdrop_symbols/february.png</t>
  </si>
  <si>
    <t>March</t>
  </si>
  <si>
    <t>https://d18vdu4p71yql0.cloudfront.net/libraries/coughdrop_symbols/march.png</t>
  </si>
  <si>
    <t>April</t>
  </si>
  <si>
    <t>https://d18vdu4p71yql0.cloudfront.net/libraries/coughdrop_symbols/april.png</t>
  </si>
  <si>
    <t>May</t>
  </si>
  <si>
    <t>https://d18vdu4p71yql0.cloudfront.net/libraries/coughdrop_symbols/may.png</t>
  </si>
  <si>
    <t>June</t>
  </si>
  <si>
    <t>https://d18vdu4p71yql0.cloudfront.net/libraries/coughdrop_symbols/june.png</t>
  </si>
  <si>
    <t>July</t>
  </si>
  <si>
    <t>https://d18vdu4p71yql0.cloudfront.net/libraries/coughdrop_symbols/july.png</t>
  </si>
  <si>
    <t>August</t>
  </si>
  <si>
    <t>https://d18vdu4p71yql0.cloudfront.net/libraries/coughdrop_symbols/august.png</t>
  </si>
  <si>
    <t>September</t>
  </si>
  <si>
    <t>https://d18vdu4p71yql0.cloudfront.net/libraries/coughdrop_symbols/september.png</t>
  </si>
  <si>
    <t>October</t>
  </si>
  <si>
    <t>https://d18vdu4p71yql0.cloudfront.net/libraries/coughdrop_symbols/october.png</t>
  </si>
  <si>
    <t>November</t>
  </si>
  <si>
    <t>https://d18vdu4p71yql0.cloudfront.net/libraries/coughdrop_symbols/november.png</t>
  </si>
  <si>
    <t>December</t>
  </si>
  <si>
    <t>https://d18vdu4p71yql0.cloudfront.net/libraries/coughdrop_symbols/december.png</t>
  </si>
  <si>
    <t>Kingston</t>
  </si>
  <si>
    <t>Parishes</t>
  </si>
  <si>
    <t>https://upload.wikimedia.org/wikipedia/commons/thumb/b/ba/Kingston_in_Jamaica_%28special_marker%29.svg/1200px-Kingston_in_Jamaica_%28special_marker%29.svg.png</t>
  </si>
  <si>
    <t>St Andrew</t>
  </si>
  <si>
    <t>https://encrypted-tbn0.gstatic.com/images?q=tbn:ANd9GcQIUHjfXbUeiz4n8wkbaT--P0-uc3xd7ofq-xfjKGmeDi9lJtZ5BPdh2zBDxDyDHrQs0UI&amp;usqp=CAU</t>
  </si>
  <si>
    <t>St Catherine</t>
  </si>
  <si>
    <t>https://upload.wikimedia.org/wikipedia/commons/thumb/d/df/Saint_Catherine_in_Jamaica.svg/1200px-Saint_Catherine_in_Jamaica.svg.png</t>
  </si>
  <si>
    <t>Clarendon</t>
  </si>
  <si>
    <t>https://upload.wikimedia.org/wikipedia/commons/thumb/9/90/Clarendon_in_Jamaica.svg/250px-Clarendon_in_Jamaica.svg.png</t>
  </si>
  <si>
    <t>Manchester</t>
  </si>
  <si>
    <t>https://upload.wikimedia.org/wikipedia/commons/thumb/1/11/Manchester_in_Jamaica.svg/1200px-Manchester_in_Jamaica.svg.png</t>
  </si>
  <si>
    <t>St Elizabeth</t>
  </si>
  <si>
    <t>https://upload.wikimedia.org/wikipedia/commons/thumb/d/da/Saint_Elizabeth_in_Jamaica.svg/1200px-Saint_Elizabeth_in_Jamaica.svg.png</t>
  </si>
  <si>
    <t>Westmoreland</t>
  </si>
  <si>
    <t>https://upload.wikimedia.org/wikipedia/commons/thumb/3/36/Westmoreland_in_Jamaica.svg/250px-Westmoreland_in_Jamaica.svg.png</t>
  </si>
  <si>
    <t>Hanover</t>
  </si>
  <si>
    <t>https://upload.wikimedia.org/wikipedia/commons/thumb/d/d9/Hanover_in_Jamaica.svg/1200px-Hanover_in_Jamaica.svg.png</t>
  </si>
  <si>
    <t>St James</t>
  </si>
  <si>
    <t>https://upload.wikimedia.org/wikipedia/commons/thumb/c/cc/Saint_James_in_Jamaica.svg/1200px-Saint_James_in_Jamaica.svg.png</t>
  </si>
  <si>
    <t>Trelawny</t>
  </si>
  <si>
    <t>https://upload.wikimedia.org/wikipedia/commons/thumb/3/3c/Trelawny_in_Jamaica.svg/1200px-Trelawny_in_Jamaica.svg.png</t>
  </si>
  <si>
    <t>St Ann</t>
  </si>
  <si>
    <t>https://upload.wikimedia.org/wikipedia/commons/thumb/7/7a/Saint_Ann_in_Jamaica.svg/1200px-Saint_Ann_in_Jamaica.svg.png</t>
  </si>
  <si>
    <t>St Mary</t>
  </si>
  <si>
    <t>https://upload.wikimedia.org/wikipedia/commons/thumb/0/0b/Saint_Mary_in_Jamaica.svg/1200px-Saint_Mary_in_Jamaica.svg.png</t>
  </si>
  <si>
    <t>Portland</t>
  </si>
  <si>
    <t>https://upload.wikimedia.org/wikipedia/commons/thumb/a/ae/Portland_in_Jamaica.svg/1200px-Portland_in_Jamaica.svg.png</t>
  </si>
  <si>
    <t>St Thomas</t>
  </si>
  <si>
    <t>https://upload.wikimedia.org/wikipedia/commons/thumb/e/ed/Saint_Thomas_in_Jamaica.svg/1200px-Saint_Thomas_in_Jamaica.svg.png</t>
  </si>
  <si>
    <t>girl</t>
  </si>
  <si>
    <t>https://drive.google.com/file/d/17nL2bhrpl4G1VUs7oAVCE4Cyyy-JrXZu/view?usp=share_link</t>
  </si>
  <si>
    <t xml:space="preserve">classroom </t>
  </si>
  <si>
    <t>Places</t>
  </si>
  <si>
    <t>https://d18vdu4p71yql0.cloudfront.net/libraries/arasaac/classroom_2.png</t>
  </si>
  <si>
    <t>playground</t>
  </si>
  <si>
    <t>https://d18vdu4p71yql0.cloudfront.net/libraries/arasaac/park.png</t>
  </si>
  <si>
    <t>church</t>
  </si>
  <si>
    <t>https://d18vdu4p71yql0.cloudfront.net/libraries/arasaac/church.png</t>
  </si>
  <si>
    <t>school</t>
  </si>
  <si>
    <t>https://d18vdu4p71yql0.cloudfront.net/libraries/arasaac/high%20school%20-%20secondary%20school.png</t>
  </si>
  <si>
    <t>kitchen</t>
  </si>
  <si>
    <t>https://d18vdu4p71yql0.cloudfront.net/libraries/tawasol/Kitchen.png</t>
  </si>
  <si>
    <t>yard</t>
  </si>
  <si>
    <t>https://d18vdu4p71yql0.cloudfront.net/libraries/mulberry/back%20garden.svg</t>
  </si>
  <si>
    <t>pencil</t>
  </si>
  <si>
    <t>https://d18vdu4p71yql0.cloudfront.net/libraries/arasaac/pencil.png</t>
  </si>
  <si>
    <t>chair</t>
  </si>
  <si>
    <t>https://d18vdu4p71yql0.cloudfront.net/libraries/mulberry/chair.svg</t>
  </si>
  <si>
    <t>ball</t>
  </si>
  <si>
    <t>https://d18vdu4p71yql0.cloudfront.net/libraries/arasaac/ball_1.png</t>
  </si>
  <si>
    <t>run</t>
  </si>
  <si>
    <t>Action</t>
  </si>
  <si>
    <t>https://d18vdu4p71yql0.cloudfront.net/libraries/arasaac/to%20run_3.png</t>
  </si>
  <si>
    <t>car</t>
  </si>
  <si>
    <t>https://d18vdu4p71yql0.cloudfront.net/libraries/arasaac/car.png</t>
  </si>
  <si>
    <t>forehead</t>
  </si>
  <si>
    <t>https://d18vdu4p71yql0.cloudfront.net/libraries/arasaac/forehead.png.variant-medium-dark.png</t>
  </si>
  <si>
    <t>feet</t>
  </si>
  <si>
    <t>https://d18vdu4p71yql0.cloudfront.net/libraries/arasaac/feet.png.variant-medium-dark.png</t>
  </si>
  <si>
    <t>pumpkin</t>
  </si>
  <si>
    <t>https://d18vdu4p71yql0.cloudfront.net/libraries/arasaac/pumpkin.png</t>
  </si>
  <si>
    <t>callaloo</t>
  </si>
  <si>
    <t>https://upload.wikimedia.org/wikipedia/commons/f/f3/Assamese_fried_leafy_vegetable.jpg</t>
  </si>
  <si>
    <t>friend</t>
  </si>
  <si>
    <t>people</t>
  </si>
  <si>
    <t>https://d18vdu4p71yql0.cloudfront.net/libraries/arasaac/friends_3.png.variant-medium-dark.png</t>
  </si>
  <si>
    <t>story</t>
  </si>
  <si>
    <t>https://d18vdu4p71yql0.cloudfront.net/libraries/arasaac/dawn_1.png</t>
  </si>
  <si>
    <t>morning</t>
  </si>
  <si>
    <t>night</t>
  </si>
  <si>
    <t>https://d18vdu4p71yql0.cloudfront.net/libraries/arasaac/night.png</t>
  </si>
  <si>
    <t>evening</t>
  </si>
  <si>
    <t>https://d18vdu4p71yql0.cloudfront.net/libraries/arasaac/dusk.png</t>
  </si>
  <si>
    <t>illustration</t>
  </si>
  <si>
    <t>https://d18vdu4p71yql0.cloudfront.net/libraries/arasaac/illustrated%20children's%20book%20series.png</t>
  </si>
  <si>
    <t>page</t>
  </si>
  <si>
    <t>https://d18vdu4p71yql0.cloudfront.net/libraries/arasaac/page.png</t>
  </si>
  <si>
    <t>sky</t>
  </si>
  <si>
    <t>https://d18vdu4p71yql0.cloudfront.net/libraries/arasaac/sky.png</t>
  </si>
  <si>
    <t>name</t>
  </si>
  <si>
    <t>https://d18vdu4p71yql0.cloudfront.net/libraries/tawasol/what%20is%20your%20name_2.jpg.png.varianted-skin.png</t>
  </si>
  <si>
    <t>month</t>
  </si>
  <si>
    <t>https://d18vdu4p71yql0.cloudfront.net/libraries/arasaac/month.png</t>
  </si>
  <si>
    <t>community</t>
  </si>
  <si>
    <t>https://d18vdu4p71yql0.cloudfront.net/libraries/arasaac/village.png</t>
  </si>
  <si>
    <t>country</t>
  </si>
  <si>
    <t>https://d18vdu4p71yql0.cloudfront.net/libraries/mulberry/country%20Jamaica.svg</t>
  </si>
  <si>
    <t>chalkboard</t>
  </si>
  <si>
    <t>https://d18vdu4p71yql0.cloudfront.net/libraries/sclera/chalkboard.png</t>
  </si>
  <si>
    <t>whiteboard</t>
  </si>
  <si>
    <t>https://d18vdu4p71yql0.cloudfront.net/libraries/mulberry/whiteboard.svg</t>
  </si>
  <si>
    <t>birthday</t>
  </si>
  <si>
    <t>https://d18vdu4p71yql0.cloudfront.net/libraries/arasaac/birthdays_5.png.variant-dark.png</t>
  </si>
  <si>
    <t>calendar</t>
  </si>
  <si>
    <t>https://d18vdu4p71yql0.cloudfront.net/libraries/arasaac/calendar.png</t>
  </si>
  <si>
    <t>values</t>
  </si>
  <si>
    <t>year</t>
  </si>
  <si>
    <t>https://d18vdu4p71yql0.cloudfront.net/libraries/arasaac/year.png</t>
  </si>
  <si>
    <t>ring-games</t>
  </si>
  <si>
    <t>https://www.opensymbols.org/symbols/arasaac/blind-man-s-buff-1-3d42b5a3?id=99</t>
  </si>
  <si>
    <t>chiney-skip</t>
  </si>
  <si>
    <t>dandy-shandy</t>
  </si>
  <si>
    <t>bull in a pen</t>
  </si>
  <si>
    <t>https://d18vdu4p71yql0.cloudfront.net/libraries/arasaac/Blind%20man's%20buff_1.png.variant-dark.png</t>
  </si>
  <si>
    <t>hopscotch</t>
  </si>
  <si>
    <t>https://d18vdu4p71yql0.cloudfront.net/libraries/arasaac/hopscotch.png</t>
  </si>
  <si>
    <t>netball</t>
  </si>
  <si>
    <t>https://d18vdu4p71yql0.cloudfront.net/libraries/arasaac/Blind%20man's%20buff_1.png.varianted-skin.png</t>
  </si>
  <si>
    <t>basketball</t>
  </si>
  <si>
    <t>https://d18vdu4p71yql0.cloudfront.net/libraries/arasaac/basketball_2.png</t>
  </si>
  <si>
    <t>football</t>
  </si>
  <si>
    <t>https://d18vdu4p71yql0.cloudfront.net/libraries/arasaac/rugby%20ball.png</t>
  </si>
  <si>
    <t>sports</t>
  </si>
  <si>
    <t>https://d18vdu4p71yql0.cloudfront.net/libraries/arasaac/sport.png</t>
  </si>
  <si>
    <t>game</t>
  </si>
  <si>
    <t>https://d18vdu4p71yql0.cloudfront.net/libraries/arasaac/board%20game.png</t>
  </si>
  <si>
    <t>Christmas</t>
  </si>
  <si>
    <t>https://d18vdu4p71yql0.cloudfront.net/libraries/arasaac/Christmas%20period.png</t>
  </si>
  <si>
    <t>medicine</t>
  </si>
  <si>
    <t>https://d18vdu4p71yql0.cloudfront.net/libraries/arasaac/medicine.png</t>
  </si>
  <si>
    <t>safety</t>
  </si>
  <si>
    <t>https://d18vdu4p71yql0.cloudfront.net/libraries/sclera/safe%20working_4.png</t>
  </si>
  <si>
    <t xml:space="preserve">nostril </t>
  </si>
  <si>
    <t>https://d18vdu4p71yql0.cloudfront.net/libraries/mulberry/nostril.svg.variant-medium-dark.svg</t>
  </si>
  <si>
    <t>thigh</t>
  </si>
  <si>
    <t>https://d18vdu4p71yql0.cloudfront.net/libraries/arasaac/thigh.png.variant-medium-dark.png</t>
  </si>
  <si>
    <t>hour</t>
  </si>
  <si>
    <t>https://d18vdu4p71yql0.cloudfront.net/libraries/arasaac/hour.png</t>
  </si>
  <si>
    <t>https://d18vdu4p71yql0.cloudfront.net/libraries/tawasol/time.jpg</t>
  </si>
  <si>
    <t>minute</t>
  </si>
  <si>
    <t>https://d18vdu4p71yql0.cloudfront.net/libraries/mulberry/minute.svg</t>
  </si>
  <si>
    <t>second</t>
  </si>
  <si>
    <t>https://d18vdu4p71yql0.cloudfront.net/libraries/mulberry/second.svg</t>
  </si>
  <si>
    <t>body</t>
  </si>
  <si>
    <t>https://d18vdu4p71yql0.cloudfront.net/libraries/arasaac/body_4.png.variant-medium.png</t>
  </si>
  <si>
    <t>tree</t>
  </si>
  <si>
    <t>https://d18vdu4p71yql0.cloudfront.net/libraries/arasaac/tree_2.png</t>
  </si>
  <si>
    <t>water</t>
  </si>
  <si>
    <t>https://d18vdu4p71yql0.cloudfront.net/libraries/arasaac/glass%20of%20water.png</t>
  </si>
  <si>
    <t>river</t>
  </si>
  <si>
    <t>https://d18vdu4p71yql0.cloudfront.net/libraries/arasaac/river.png</t>
  </si>
  <si>
    <t>beach</t>
  </si>
  <si>
    <t>https://d18vdu4p71yql0.cloudfront.net/libraries/arasaac/beach.png</t>
  </si>
  <si>
    <t>mountain</t>
  </si>
  <si>
    <t>https://d18vdu4p71yql0.cloudfront.net/libraries/arasaac/mountain.png</t>
  </si>
  <si>
    <t>hill</t>
  </si>
  <si>
    <t>nature</t>
  </si>
  <si>
    <t>https://d18vdu4p71yql0.cloudfront.net/libraries/arasaac/Nature.png</t>
  </si>
  <si>
    <t>lips</t>
  </si>
  <si>
    <t>https://d18vdu4p71yql0.cloudfront.net/libraries/arasaac/lips.png</t>
  </si>
  <si>
    <t>thing</t>
  </si>
  <si>
    <t>https://d18vdu4p71yql0.cloudfront.net/libraries/arasaac/things.png</t>
  </si>
  <si>
    <t>https://d18vdu4p71yql0.cloudfront.net/libraries/mulberry/food.svg</t>
  </si>
  <si>
    <t>meal</t>
  </si>
  <si>
    <t>https://d18vdu4p71yql0.cloudfront.net/libraries/tawasol/meals.png</t>
  </si>
  <si>
    <t>breakfast</t>
  </si>
  <si>
    <t>https://d18vdu4p71yql0.cloudfront.net/libraries/arasaac/breakfast.png.varianted-skin.png</t>
  </si>
  <si>
    <t>lunch</t>
  </si>
  <si>
    <t>https://d18vdu4p71yql0.cloudfront.net/libraries/mulberry/lunch%202.svg</t>
  </si>
  <si>
    <t>dinner</t>
  </si>
  <si>
    <t>https://d18vdu4p71yql0.cloudfront.net/libraries/mulberry/dinner.svg</t>
  </si>
  <si>
    <t>banana</t>
  </si>
  <si>
    <t>https://d18vdu4p71yql0.cloudfront.net/libraries/arasaac/banana_1.png</t>
  </si>
  <si>
    <t>dumpling</t>
  </si>
  <si>
    <t>https://myjamaicanrecipes.com/wp-content/uploads/2020/09/Jamaican-Fried-Dumplings-1.jpg</t>
  </si>
  <si>
    <t>fried</t>
  </si>
  <si>
    <t>https://d18vdu4p71yql0.cloudfront.net/libraries/mulberry/fish%20deep%20fried.svg</t>
  </si>
  <si>
    <t>boiled</t>
  </si>
  <si>
    <t>https://d18vdu4p71yql0.cloudfront.net/libraries/arasaac/to%20boil.png</t>
  </si>
  <si>
    <t>egg</t>
  </si>
  <si>
    <t>https://d18vdu4p71yql0.cloudfront.net/libraries/arasaac/egg.png</t>
  </si>
  <si>
    <t>bread</t>
  </si>
  <si>
    <t>https://d18vdu4p71yql0.cloudfront.net/libraries/arasaac/bread_1.png</t>
  </si>
  <si>
    <t>butter</t>
  </si>
  <si>
    <t>https://d18vdu4p71yql0.cloudfront.net/libraries/arasaac/butter.png</t>
  </si>
  <si>
    <t>fat</t>
  </si>
  <si>
    <t>https://d18vdu4p71yql0.cloudfront.net/libraries/arasaac/fat.png.variant-medium-dark.png</t>
  </si>
  <si>
    <t>carbohydrate</t>
  </si>
  <si>
    <t>https://d18vdu4p71yql0.cloudfront.net/libraries/mulberry/carbohydrates.svg</t>
  </si>
  <si>
    <t>legume</t>
  </si>
  <si>
    <t>https://d18vdu4p71yql0.cloudfront.net/libraries/arasaac/pulses_3.png</t>
  </si>
  <si>
    <t xml:space="preserve">protein </t>
  </si>
  <si>
    <t>https://d18vdu4p71yql0.cloudfront.net/libraries/mulberry/protein.svg</t>
  </si>
  <si>
    <t>cereal</t>
  </si>
  <si>
    <t>https://d18vdu4p71yql0.cloudfront.net/libraries/arasaac/cereals.png</t>
  </si>
  <si>
    <t>oats</t>
  </si>
  <si>
    <t>https://d18vdu4p71yql0.cloudfront.net/libraries/arasaac/oats.png</t>
  </si>
  <si>
    <t>potato</t>
  </si>
  <si>
    <t>https://d18vdu4p71yql0.cloudfront.net/libraries/arasaac/potato.png</t>
  </si>
  <si>
    <t>bacon</t>
  </si>
  <si>
    <t>https://d18vdu4p71yql0.cloudfront.net/libraries/arasaac/bacon.png</t>
  </si>
  <si>
    <t>apple</t>
  </si>
  <si>
    <t>https://d18vdu4p71yql0.cloudfront.net/libraries/twemoji/1f34e.svg</t>
  </si>
  <si>
    <t>rice and peas</t>
  </si>
  <si>
    <t>https://d18vdu4p71yql0.cloudfront.net/libraries/arasaac/rice%20and%20tomato%20sauce.png</t>
  </si>
  <si>
    <t>beans</t>
  </si>
  <si>
    <t>https://d18vdu4p71yql0.cloudfront.net/libraries/arasaac/beans_1.png</t>
  </si>
  <si>
    <t>farmer</t>
  </si>
  <si>
    <t>https://d18vdu4p71yql0.cloudfront.net/libraries/arasaac/farmer_1.png.varianted-skin.png</t>
  </si>
  <si>
    <t>vendor</t>
  </si>
  <si>
    <t>https://d18vdu4p71yql0.cloudfront.net/libraries/arasaac/kiosk%20vendor_1.png.varianted-skin.png</t>
  </si>
  <si>
    <t>guardian</t>
  </si>
  <si>
    <t>https://d18vdu4p71yql0.cloudfront.net/libraries/sclera/guardian.png</t>
  </si>
  <si>
    <t>up</t>
  </si>
  <si>
    <t>position</t>
  </si>
  <si>
    <t>https://d18vdu4p71yql0.cloudfront.net/libraries/noun-project/up-arrow_998_g.svg</t>
  </si>
  <si>
    <t xml:space="preserve">down </t>
  </si>
  <si>
    <t>https://d18vdu4p71yql0.cloudfront.net/libraries/icomoon/arrow-down2.svg</t>
  </si>
  <si>
    <t>under</t>
  </si>
  <si>
    <t>https://d18vdu4p71yql0.cloudfront.net/libraries/tawasol/Below.png</t>
  </si>
  <si>
    <t>behind</t>
  </si>
  <si>
    <t>https://d18vdu4p71yql0.cloudfront.net/libraries/twemoji/1f325.svg</t>
  </si>
  <si>
    <t>in</t>
  </si>
  <si>
    <t>https://d18vdu4p71yql0.cloudfront.net/libraries/arasaac/in.png</t>
  </si>
  <si>
    <t>over</t>
  </si>
  <si>
    <t>https://d18vdu4p71yql0.cloudfront.net/libraries/mulberry/over.svg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</si>
  <si>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</si>
  <si>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</si>
  <si>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</si>
  <si>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</si>
  <si>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beside</t>
  </si>
  <si>
    <t>https://d18vdu4p71yql0.cloudfront.net/libraries/mulberry/beside%20next%20to.svg</t>
  </si>
  <si>
    <t>above</t>
  </si>
  <si>
    <t>https://d18vdu4p71yql0.cloudfront.net/libraries/mulberry/above.svg</t>
  </si>
  <si>
    <t>below</t>
  </si>
  <si>
    <t>https://d18vdu4p71yql0.cloudfront.net/libraries/mulberry/below.svg</t>
  </si>
  <si>
    <t>back</t>
  </si>
  <si>
    <t>https://d18vdu4p71yql0.cloudfront.net/libraries/mulberry/back%201.svg.varianted-skin.svg</t>
  </si>
  <si>
    <t>next</t>
  </si>
  <si>
    <t>https://d18vdu4p71yql0.cloudfront.net/libraries/mulberry/next.svg</t>
  </si>
  <si>
    <t>to</t>
  </si>
  <si>
    <t>https://d18vdu4p71yql0.cloudfront.net/libraries/arasaac/to.png</t>
  </si>
  <si>
    <t xml:space="preserve">I </t>
  </si>
  <si>
    <t>Pronoun</t>
  </si>
  <si>
    <t>https://d18vdu4p71yql0.cloudfront.net/libraries/arasaac/I_3.png</t>
  </si>
  <si>
    <t>Me</t>
  </si>
  <si>
    <t>https://d18vdu4p71yql0.cloudfront.net/libraries/arasaac/me.png</t>
  </si>
  <si>
    <t>He</t>
  </si>
  <si>
    <t>https://d18vdu4p71yql0.cloudfront.net/libraries/arasaac/he.png.variant-medium-dark.png</t>
  </si>
  <si>
    <t>They</t>
  </si>
  <si>
    <t>https://d18vdu4p71yql0.cloudfront.net/libraries/arasaac/them.png.variant-dark.png</t>
  </si>
  <si>
    <t>Them</t>
  </si>
  <si>
    <t>We</t>
  </si>
  <si>
    <t>https://d18vdu4p71yql0.cloudfront.net/libraries/arasaac/we.png.variant-medium-dark.png</t>
  </si>
  <si>
    <t>She</t>
  </si>
  <si>
    <t>https://d18vdu4p71yql0.cloudfront.net/libraries/arasaac/she.png.variant-medium-dark.png</t>
  </si>
  <si>
    <t>Her</t>
  </si>
  <si>
    <t>https://d18vdu4p71yql0.cloudfront.net/libraries/arasaac/to%20her.png</t>
  </si>
  <si>
    <t>His</t>
  </si>
  <si>
    <t>https://d18vdu4p71yql0.cloudfront.net/libraries/arasaac/he_1.png</t>
  </si>
  <si>
    <t>Hers</t>
  </si>
  <si>
    <t>it</t>
  </si>
  <si>
    <t>https://drive.google.com/file/d/1XTR0boVju0UgGnBmElimw3XqbTltuJKw/view?usp=share_link</t>
  </si>
  <si>
    <t>my</t>
  </si>
  <si>
    <t>https://d18vdu4p71yql0.cloudfront.net/libraries/arasaac/my%20(plural).png</t>
  </si>
  <si>
    <t>you</t>
  </si>
  <si>
    <t>https://d18vdu4p71yql0.cloudfront.net/libraries/arasaac/you_1.png</t>
  </si>
  <si>
    <t>eat</t>
  </si>
  <si>
    <t>Verb</t>
  </si>
  <si>
    <t>https://d18vdu4p71yql0.cloudfront.net/libraries/arasaac/to%20eat_1.png.varianted-skin.png</t>
  </si>
  <si>
    <t>cry</t>
  </si>
  <si>
    <t>https://d18vdu4p71yql0.cloudfront.net/libraries/arasaac/to%20cry.png</t>
  </si>
  <si>
    <t>title</t>
  </si>
  <si>
    <t>https://drive.google.com/file/d/1HJvJdauZ8MrUuUYKS9AU0siL6rnAdE6P/view?usp=share_link</t>
  </si>
  <si>
    <t>text</t>
  </si>
  <si>
    <t>https://d18vdu4p71yql0.cloudfront.net/libraries/mulberry/text%20mobile%20message%20,%20to.svg.variant-medium-dark.svg</t>
  </si>
  <si>
    <t>tell</t>
  </si>
  <si>
    <t>https://d18vdu4p71yql0.cloudfront.net/libraries/tawasol/Talk_1.png</t>
  </si>
  <si>
    <t>walk</t>
  </si>
  <si>
    <t>https://d18vdu4p71yql0.cloudfront.net/libraries/tawasol/Walk%20(M).png</t>
  </si>
  <si>
    <t>read</t>
  </si>
  <si>
    <t>https://d18vdu4p71yql0.cloudfront.net/libraries/tawasol/Read%20(M).png</t>
  </si>
  <si>
    <t>throw</t>
  </si>
  <si>
    <t>https://d18vdu4p71yql0.cloudfront.net/libraries/arasaac/to%20throw%20(away)_2.png</t>
  </si>
  <si>
    <t>see</t>
  </si>
  <si>
    <t>https://d18vdu4p71yql0.cloudfront.net/libraries/arasaac/to%20see_4.png.varianted-skin.png</t>
  </si>
  <si>
    <t>be</t>
  </si>
  <si>
    <t>go</t>
  </si>
  <si>
    <t>https://d18vdu4p71yql0.cloudfront.net/libraries/mulberry/go%20through%20door%20,%20to.svg.varianted-skin.svg</t>
  </si>
  <si>
    <t>have</t>
  </si>
  <si>
    <t>https://d18vdu4p71yql0.cloudfront.net/libraries/arasaac/to%20have_4.png.variant-medium-dark.png</t>
  </si>
  <si>
    <t>march</t>
  </si>
  <si>
    <t>https://drive.google.com/file/d/1FvVyueHqBPYL1fWazXB4b_HjqKnRpVd7/view?usp=share_link</t>
  </si>
  <si>
    <t>tap</t>
  </si>
  <si>
    <t>https://d18vdu4p71yql0.cloudfront.net/libraries/arasaac/to%20tap%20one's%20feet.png</t>
  </si>
  <si>
    <t>snap</t>
  </si>
  <si>
    <t>https://drive.google.com/file/d/1nwU13WpLIG5-ciGrDM-Ea7gy41GfUCR0/view?usp=share_link</t>
  </si>
  <si>
    <t>clap</t>
  </si>
  <si>
    <t>https://d18vdu4p71yql0.cloudfront.net/libraries/arasaac/to%20clap.png.varianted-skin.png</t>
  </si>
  <si>
    <t>kick</t>
  </si>
  <si>
    <t>https://d18vdu4p71yql0.cloudfront.net/libraries/noun-project/kick_295_g.svg</t>
  </si>
  <si>
    <t>shoot</t>
  </si>
  <si>
    <t>https://d18vdu4p71yql0.cloudfront.net/libraries/sclera/korfball%20basket%20shooting.png</t>
  </si>
  <si>
    <t>dance</t>
  </si>
  <si>
    <t>https://d18vdu4p71yql0.cloudfront.net/libraries/sclera/music%20and%20dance.png</t>
  </si>
  <si>
    <t>sing</t>
  </si>
  <si>
    <t>https://d18vdu4p71yql0.cloudfront.net/libraries/arasaac/to%20sing_2.png</t>
  </si>
  <si>
    <t>jump</t>
  </si>
  <si>
    <t>https://d18vdu4p71yql0.cloudfront.net/libraries/arasaac/to%20jump_3.png</t>
  </si>
  <si>
    <t xml:space="preserve">bend </t>
  </si>
  <si>
    <t>https://d18vdu4p71yql0.cloudfront.net/libraries/arasaac/to%20do%20exercise_11.png.varianted-skin.png</t>
  </si>
  <si>
    <t>stretch</t>
  </si>
  <si>
    <t>https://d18vdu4p71yql0.cloudfront.net/libraries/arasaac/stretch_3.png.variant-dark.png</t>
  </si>
  <si>
    <t>grow</t>
  </si>
  <si>
    <t>https://d18vdu4p71yql0.cloudfront.net/libraries/arasaac/to%20grow_1.png</t>
  </si>
  <si>
    <t>urinate</t>
  </si>
  <si>
    <t>https://d18vdu4p71yql0.cloudfront.net/libraries/arasaac/to%20urinate_2.png.varianted-skin.png</t>
  </si>
  <si>
    <t>defecate</t>
  </si>
  <si>
    <t>dodge</t>
  </si>
  <si>
    <t>https://d18vdu4p71yql0.cloudfront.net/libraries/arasaac/to%20avoid_2.png</t>
  </si>
  <si>
    <t>catch</t>
  </si>
  <si>
    <t>https://d18vdu4p71yql0.cloudfront.net/libraries/arasaac/to%20catch_2.png.varianted-skin.png</t>
  </si>
  <si>
    <t>bounce</t>
  </si>
  <si>
    <t>https://d18vdu4p71yql0.cloudfront.net/libraries/arasaac/to%20bounce.png.varianted-skin.png</t>
  </si>
  <si>
    <t>toss</t>
  </si>
  <si>
    <t>https://d18vdu4p71yql0.cloudfront.net/libraries/arasaac/to%20throw%20(away)_3.png.varianted-skin.png</t>
  </si>
  <si>
    <t>exercise</t>
  </si>
  <si>
    <t>https://d18vdu4p71yql0.cloudfront.net/libraries/mulberry/exercise%20,%20to.svg.varianted-skin.svg</t>
  </si>
  <si>
    <t>like</t>
  </si>
  <si>
    <t>https://drive.google.com/file/d/1iXoXa2hCkFkAu5t98YDP1rWebwSIdC2t/view?usp=share_link</t>
  </si>
  <si>
    <t>dislike</t>
  </si>
  <si>
    <t>https://d18vdu4p71yql0.cloudfront.net/libraries/arasaac/bad_2.png.variant-medium-dark.png</t>
  </si>
  <si>
    <t>prayer</t>
  </si>
  <si>
    <t>Worship</t>
  </si>
  <si>
    <t>https://d18vdu4p71yql0.cloudfront.net/libraries/noun-project/Prayer_606_g.svg</t>
  </si>
  <si>
    <t>praise</t>
  </si>
  <si>
    <t>God</t>
  </si>
  <si>
    <t>https://drive.google.com/file/d/1bOkUmYYopngcQz2lxcjlJcHb0hqfR3vt/view?usp=share_link</t>
  </si>
  <si>
    <t>tomorrow</t>
  </si>
  <si>
    <t>https://d18vdu4p71yql0.cloudfront.net/libraries/mulberry/tomorrow.svg</t>
  </si>
  <si>
    <t>yesterday</t>
  </si>
  <si>
    <t>https://d18vdu4p71yql0.cloudfront.net/libraries/mulberry/yesterday.svg</t>
  </si>
  <si>
    <t>last night</t>
  </si>
  <si>
    <t>https://drive.google.com/file/d/1COUJ9c52EoCDyejXLnaG84KdB_gUipZE/view?usp=share_link</t>
  </si>
  <si>
    <t>last week</t>
  </si>
  <si>
    <t>https://d18vdu4p71yql0.cloudfront.net/libraries/arasaac/week_1.png</t>
  </si>
  <si>
    <t xml:space="preserve">next week </t>
  </si>
  <si>
    <t>https://d18vdu4p71yql0.cloudfront.net/libraries/mulberry/next%20week.svg</t>
  </si>
  <si>
    <t>next day</t>
  </si>
  <si>
    <t>next month</t>
  </si>
  <si>
    <t>https://d18vdu4p71yql0.cloudfront.net/libraries/mulberry/next%20month.svg</t>
  </si>
  <si>
    <t>last month</t>
  </si>
  <si>
    <t>https://d18vdu4p71yql0.cloudfront.net/libraries/mulberry/last%20month.svg</t>
  </si>
  <si>
    <t>last year</t>
  </si>
  <si>
    <t>https://d18vdu4p71yql0.cloudfront.net/libraries/sclera/new%20year.png</t>
  </si>
  <si>
    <t>goal</t>
  </si>
  <si>
    <t>https://d18vdu4p71yql0.cloudfront.net/libraries/sclera/soccer%20goal%20shooting.png</t>
  </si>
  <si>
    <t>poison</t>
  </si>
  <si>
    <t>https://d18vdu4p71yql0.cloudfront.net/libraries/arasaac/poison.png</t>
  </si>
  <si>
    <t>set</t>
  </si>
  <si>
    <t>https://d18vdu4p71yql0.cloudfront.net/libraries/arasaac/set.png.varianted-skin.png</t>
  </si>
  <si>
    <t>group</t>
  </si>
  <si>
    <t>https://d18vdu4p71yql0.cloudfront.net/libraries/arasaac/group.png.variant-medium-dark.png</t>
  </si>
  <si>
    <t>deed</t>
  </si>
  <si>
    <t>nothing in this one</t>
  </si>
  <si>
    <t>Time</t>
  </si>
  <si>
    <t>midday</t>
  </si>
  <si>
    <t>https://d18vdu4p71yql0.cloudfront.net/libraries/arasaac/exactly%20twelve%20o'clock.png</t>
  </si>
  <si>
    <t>https://d18vdu4p71yql0.cloudfront.net/libraries/arasaac/one%20o'clock.png</t>
  </si>
  <si>
    <t>https://d18vdu4p71yql0.cloudfront.net/libraries/arasaac/two%20o'clock.png</t>
  </si>
  <si>
    <t>https://d18vdu4p71yql0.cloudfront.net/libraries/arasaac/three%20o'clock.png</t>
  </si>
  <si>
    <t>https://d18vdu4p71yql0.cloudfront.net/libraries/arasaac/four%20o'clock.png</t>
  </si>
  <si>
    <t>https://d18vdu4p71yql0.cloudfront.net/libraries/arasaac/five%20o'clock.png</t>
  </si>
  <si>
    <t>https://d18vdu4p71yql0.cloudfront.net/libraries/arasaac/six%20o'clock.png</t>
  </si>
  <si>
    <t>https://d18vdu4p71yql0.cloudfront.net/libraries/arasaac/seven%20o'clock.png</t>
  </si>
  <si>
    <t>https://d18vdu4p71yql0.cloudfront.net/libraries/arasaac/eight%20o'clock.png</t>
  </si>
  <si>
    <t>https://d18vdu4p71yql0.cloudfront.net/libraries/arasaac/nine%20o'clock.png</t>
  </si>
  <si>
    <t>https://d18vdu4p71yql0.cloudfront.net/libraries/arasaac/ten%20o'clock.png</t>
  </si>
  <si>
    <t>https://d18vdu4p71yql0.cloudfront.net/libraries/arasaac/eleven%20o'clock.png</t>
  </si>
  <si>
    <t>afternoon</t>
  </si>
  <si>
    <t>beginning</t>
  </si>
  <si>
    <t>https://d18vdu4p71yql0.cloudfront.net/libraries/mulberry/first.svg</t>
  </si>
  <si>
    <t>middle</t>
  </si>
  <si>
    <t>https://d18vdu4p71yql0.cloudfront.net/libraries/mulberry/middle.svg</t>
  </si>
  <si>
    <t>end</t>
  </si>
  <si>
    <t>https://d18vdu4p71yql0.cloudfront.net/libraries/mulberry/last.svg</t>
  </si>
  <si>
    <t>is</t>
  </si>
  <si>
    <t>mine</t>
  </si>
  <si>
    <t>https://d18vdu4p71yql0.cloudfront.net/libraries/arasaac/mine_1.png</t>
  </si>
  <si>
    <t>cold</t>
  </si>
  <si>
    <t>https://d18vdu4p71yql0.cloudfront.net/libraries/arasaac/cold.png.variant-medium-dark.png</t>
  </si>
  <si>
    <t>warm</t>
  </si>
  <si>
    <t>https://d18vdu4p71yql0.cloudfront.net/libraries/arasaac/hot.png.varianted-skin.png</t>
  </si>
  <si>
    <t>cool</t>
  </si>
  <si>
    <t>https://d18vdu4p71yql0.cloudfront.net/libraries/mulberry/yummy.svg.variant-dark.svg</t>
  </si>
  <si>
    <t>delicious</t>
  </si>
  <si>
    <t>https://d18vdu4p71yql0.cloudfront.net/libraries/arasaac/to%20like_1.png</t>
  </si>
  <si>
    <t>spicy</t>
  </si>
  <si>
    <t>https://d18vdu4p71yql0.cloudfront.net/libraries/arasaac/spicy.png.variant-dark.png</t>
  </si>
  <si>
    <t>tasty</t>
  </si>
  <si>
    <t>soft</t>
  </si>
  <si>
    <t>https://d18vdu4p71yql0.cloudfront.net/libraries/arasaac/smooth_1.png.variant-medium-dark.png</t>
  </si>
  <si>
    <t>fluffy</t>
  </si>
  <si>
    <t>https://d18vdu4p71yql0.cloudfront.net/libraries/noun-project/pillow_794_g.svg</t>
  </si>
  <si>
    <t>squishy</t>
  </si>
  <si>
    <t>https://d18vdu4p71yql0.cloudfront.net/libraries/arasaac/to%20crush.png.variant-dark.png</t>
  </si>
  <si>
    <t>ugly</t>
  </si>
  <si>
    <t>https://drive.google.com/file/d/1hjuOpVQhfM9tOk0TRnqxkQ9oManSEtvU/view?usp=share_link</t>
  </si>
  <si>
    <t>small</t>
  </si>
  <si>
    <t>teeny</t>
  </si>
  <si>
    <t>friendship</t>
  </si>
  <si>
    <t>https://d18vdu4p71yql0.cloudfront.net/libraries/arasaac/friendship.png.variant-dark.png</t>
  </si>
  <si>
    <t>share</t>
  </si>
  <si>
    <t>https://d18vdu4p71yql0.cloudfront.net/libraries/arasaac/to%20share.png.variant-medium-dark.png</t>
  </si>
  <si>
    <t>main idea</t>
  </si>
  <si>
    <t>https://d18vdu4p71yql0.cloudfront.net/libraries/sclera/idea.png</t>
  </si>
  <si>
    <t>think</t>
  </si>
  <si>
    <t>https://d18vdu4p71yql0.cloudfront.net/libraries/sclera/think.png</t>
  </si>
  <si>
    <t>who</t>
  </si>
  <si>
    <t>https://d18vdu4p71yql0.cloudfront.net/libraries/arasaac/who.png</t>
  </si>
  <si>
    <t>what</t>
  </si>
  <si>
    <t>https://d18vdu4p71yql0.cloudfront.net/libraries/arasaac/what.png</t>
  </si>
  <si>
    <t>when</t>
  </si>
  <si>
    <t>https://d18vdu4p71yql0.cloudfront.net/libraries/mulberry/where.svg</t>
  </si>
  <si>
    <t>where</t>
  </si>
  <si>
    <t>why</t>
  </si>
  <si>
    <t>does</t>
  </si>
  <si>
    <t>which</t>
  </si>
  <si>
    <t>https://d18vdu4p71yql0.cloudfront.net/libraries/arasaac/which.png</t>
  </si>
  <si>
    <t xml:space="preserve">growth </t>
  </si>
  <si>
    <t>https://d18vdu4p71yql0.cloudfront.net/libraries/noun-project/growth_969_417674.svg</t>
  </si>
  <si>
    <t>https://d18vdu4p71yql0.cloudfront.net/libraries/arasaac/diamond.png</t>
  </si>
  <si>
    <t>https://d18vdu4p71yql0.cloudfront.net/libraries/arasaac/different.png</t>
  </si>
  <si>
    <t>heavily</t>
  </si>
  <si>
    <t>https://d18vdu4p71yql0.cloudfront.net/libraries/twemoji/1f3cb-var1f3ffUNI.svg</t>
  </si>
  <si>
    <t>https://d18vdu4p71yql0.cloudfront.net/libraries/arasaac/ray.png</t>
  </si>
  <si>
    <t>https://drive.google.com/file/d/1FpuvDuHkxNXG29LS-5RFWAcGEK3jes5A/view?usp=sharing</t>
  </si>
  <si>
    <t>square</t>
  </si>
  <si>
    <t>https://d18vdu4p71yql0.cloudfront.net/libraries/noun-project/square_6403_21b550c3-17e0-4d65-9ac9-e19f36b13354.svg</t>
  </si>
  <si>
    <t>https://d18vdu4p71yql0.cloudfront.net/libraries/arasaac/oval.png</t>
  </si>
  <si>
    <t>https://d18vdu4p71yql0.cloudfront.net/libraries/sclera/dance.png</t>
  </si>
  <si>
    <t>https://d18vdu4p71yql0.cloudfront.net/libraries/arasaac/hair%20iron.png</t>
  </si>
  <si>
    <t>https://d18vdu4p71yql0.cloudfront.net/libraries/arasaac/old%20person_1.png.variant-dark.png</t>
  </si>
  <si>
    <t>goodly</t>
  </si>
  <si>
    <t>badly</t>
  </si>
  <si>
    <t>https://d18vdu4p71yql0.cloudfront.net/libraries/noun-project/square_197_g.svg</t>
  </si>
  <si>
    <t>Sunday</t>
  </si>
  <si>
    <t>https://d18vdu4p71yql0.cloudfront.net/libraries/coughdrop_symbols/sunday.svg</t>
  </si>
  <si>
    <t>https://d18vdu4p71yql0.cloudfront.net/libraries/arasaac/to%20run_4.png.variant-dark.png</t>
  </si>
  <si>
    <t>student</t>
  </si>
  <si>
    <t>https://d18vdu4p71yql0.cloudfront.net/libraries/arasaac/student.png.variant-medium-dark.png</t>
  </si>
  <si>
    <t>https://d18vdu4p71yql0.cloudfront.net/libraries/noun-project/Soccer%20Ball-da671e5b42.svg</t>
  </si>
  <si>
    <t>https://d18vdu4p71yql0.cloudfront.net/libraries/arasaac/water.png.varianted-skin.png</t>
  </si>
  <si>
    <t>https://d18vdu4p71yql0.cloudfront.net/libraries/arasaac/piece%20of%20fried%20food.png</t>
  </si>
  <si>
    <t>https://d18vdu4p71yql0.cloudfront.net/libraries/sclera/kettle%20boils.png</t>
  </si>
  <si>
    <t>https://d18vdu4p71yql0.cloudfront.net/libraries/mulberry/bread.svg</t>
  </si>
  <si>
    <t>https://d18vdu4p71yql0.cloudfront.net/libraries/arasaac/spread_1.png.varianted-skin.png</t>
  </si>
  <si>
    <t>https://d18vdu4p71yql0.cloudfront.net/libraries/arasaac/knock%20down.png</t>
  </si>
  <si>
    <t>https://d18vdu4p71yql0.cloudfront.net/libraries/mulberry/under%201.svg</t>
  </si>
  <si>
    <t>https://d18vdu4p71yql0.cloudfront.net/libraries/arasaac/above.png</t>
  </si>
  <si>
    <t>https://d18vdu4p71yql0.cloudfront.net/libraries/arasaac/next.png</t>
  </si>
  <si>
    <t>https://d18vdu4p71yql0.cloudfront.net/libraries/arasaac/I.png.variant-dark.png</t>
  </si>
  <si>
    <t>https://d18vdu4p71yql0.cloudfront.net/libraries/arasaac/he.png.variant-dark.png</t>
  </si>
  <si>
    <t>her</t>
  </si>
  <si>
    <t>https://d18vdu4p71yql0.cloudfront.net/libraries/arasaac/she.png.variant-dark.png</t>
  </si>
  <si>
    <t>https://d18vdu4p71yql0.cloudfront.net/libraries/mulberry/text%20mobile%20message%20,%20to.svg.variant-dark.svg</t>
  </si>
  <si>
    <t>https://d18vdu4p71yql0.cloudfront.net/libraries/arasaac/tell.png.variant-dark.png</t>
  </si>
  <si>
    <t>https://d18vdu4p71yql0.cloudfront.net/libraries/arasaac/to%20walk_2.png</t>
  </si>
  <si>
    <t>https://d18vdu4p71yql0.cloudfront.net/libraries/arasaac/to%20read_1.png.variant-dark.png</t>
  </si>
  <si>
    <t>https://d18vdu4p71yql0.cloudfront.net/libraries/arasaac/to%20read_3.png</t>
  </si>
  <si>
    <t>https://d18vdu4p71yql0.cloudfront.net/libraries/arasaac/to%20throw%20(away)_4.png</t>
  </si>
  <si>
    <t>https://d18vdu4p71yql0.cloudfront.net/libraries/arasaac/baby.png.variant-dark.png</t>
  </si>
  <si>
    <t>https://d18vdu4p71yql0.cloudfront.net/libraries/arasaac/to%20see_5.png</t>
  </si>
  <si>
    <t>https://d18vdu4p71yql0.cloudfront.net/libraries/arasaac/to%20go_3.png</t>
  </si>
  <si>
    <t>https://d18vdu4p71yql0.cloudfront.net/libraries/noun-project/Touch-879fc903b4.svg</t>
  </si>
  <si>
    <t>https://d18vdu4p71yql0.cloudfront.net/libraries/arasaac/to%20clap.png.variant-dark.png</t>
  </si>
  <si>
    <t>https://d18vdu4p71yql0.cloudfront.net/libraries/arasaac/kick.png.variant-dark.png</t>
  </si>
  <si>
    <t>https://d18vdu4p71yql0.cloudfront.net/libraries/arasaac/dance.png.variant-dark.png</t>
  </si>
  <si>
    <t>https://d18vdu4p71yql0.cloudfront.net/libraries/arasaac/to%20sing_1.png.variant-medium-dark.png</t>
  </si>
  <si>
    <t>https://d18vdu4p71yql0.cloudfront.net/libraries/arasaac/jump.png.variant-dark.png</t>
  </si>
  <si>
    <t>https://d18vdu4p71yql0.cloudfront.net/libraries/arasaac/to%20do%20exercise_11.png.variant-medium-dark.png</t>
  </si>
  <si>
    <t>https://d18vdu4p71yql0.cloudfront.net/libraries/arasaac/to%20bounce.png.variant-dark.png</t>
  </si>
  <si>
    <t>https://d18vdu4p71yql0.cloudfront.net/libraries/arasaac/to%20do%20exercise_22.png.variant-medium-dark.png</t>
  </si>
  <si>
    <t>https://d18vdu4p71yql0.cloudfront.net/libraries/arasaac/dislike.png.variant-dark.png</t>
  </si>
  <si>
    <t>https://www.opensymbols.org/symbols/mulberry/prayer-c4aa443c?id=14896</t>
  </si>
  <si>
    <t>https://d18vdu4p71yql0.cloudfront.net/libraries/arasaac/congratulations!.png</t>
  </si>
  <si>
    <t>https://d18vdu4p71yql0.cloudfront.net/libraries/sclera/tomorrow.png</t>
  </si>
  <si>
    <t>https://d18vdu4p71yql0.cloudfront.net/libraries/sclera/yesterday_1.png</t>
  </si>
  <si>
    <t>https://www.opensymbols.org/symbols/sclera/new-year-4bd5f2d0?id=22728</t>
  </si>
  <si>
    <t>https://d18vdu4p71yql0.cloudfront.net/libraries/arasaac/score.png</t>
  </si>
  <si>
    <t>https://d18vdu4p71yql0.cloudfront.net/libraries/arasaac/drum%20set.png</t>
  </si>
  <si>
    <t>https://d18vdu4p71yql0.cloudfront.net/libraries/arasaac/groups.png.varianted-skin.png</t>
  </si>
  <si>
    <t>https://d18vdu4p71yql0.cloudfront.net/libraries/arasaac/group%20therapy.png.varianted-skin.png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</si>
  <si>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</si>
  <si>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</si>
  <si>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https://d18vdu4p71yql0.cloudfront.net/libraries/arasaac/end.png</t>
  </si>
  <si>
    <t>https://d18vdu4p71yql0.cloudfront.net/libraries/noun-project/end-call_245_g.svg</t>
  </si>
  <si>
    <t>https://d18vdu4p71yql0.cloudfront.net/libraries/sclera/cold.png</t>
  </si>
  <si>
    <t>https://d18vdu4p71yql0.cloudfront.net/libraries/mulberry/warm%20fire.svg.varianted-skin.svg</t>
  </si>
  <si>
    <t>https://d18vdu4p71yql0.cloudfront.net/libraries/sclera/cool%20down%20beverage_1.png</t>
  </si>
  <si>
    <t>spin</t>
  </si>
  <si>
    <t>https://d18vdu4p71yql0.cloudfront.net/libraries/arasaac/turn.png.varianted-skin.png</t>
  </si>
  <si>
    <t>https://d18vdu4p71yql0.cloudfront.net/libraries/icomoon/spin.svg</t>
  </si>
  <si>
    <t>https://d18vdu4p71yql0.cloudfront.net/libraries/mulberry/sour.svg.variant-medium-dark.svg</t>
  </si>
  <si>
    <t>https://d18vdu4p71yql0.cloudfront.net/libraries/arasaac/pretty_1.png.variant-medium.png</t>
  </si>
  <si>
    <t>https://d18vdu4p71yql0.cloudfront.net/libraries/twemoji/1f479.svg</t>
  </si>
  <si>
    <t>https://d18vdu4p71yql0.cloudfront.net/libraries/arasaac/to%20share.png.variant-dark.png</t>
  </si>
  <si>
    <t>https://d18vdu4p71yql0.cloudfront.net/libraries/mulberry/when.svg</t>
  </si>
  <si>
    <t>https://d18vdu4p71yql0.cloudfront.net/libraries/sclera/why_2.png</t>
  </si>
  <si>
    <t>https://d18vdu4p71yql0.cloudfront.net/libraries/arasaac/growth_1.png</t>
  </si>
  <si>
    <t>myself</t>
  </si>
  <si>
    <t>https://d18vdu4p71yql0.cloudfront.net/libraries/arasaac/me_1.png</t>
  </si>
  <si>
    <t>herself</t>
  </si>
  <si>
    <t>https://drive.google.com/file/d/1IO25S8eDwqasVaAVnKDmH1WLTs8Ob7GQ/view?usp=share_link</t>
  </si>
  <si>
    <t>himself</t>
  </si>
  <si>
    <t>https://d18vdu4p71yql0.cloudfront.net/libraries/arasaac/with%20him.png</t>
  </si>
  <si>
    <t>themselves</t>
  </si>
  <si>
    <t>https://d18vdu4p71yql0.cloudfront.net/libraries/arasaac/them_2.png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</si>
  <si>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</si>
  <si>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</si>
  <si>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</si>
  <si>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</si>
  <si>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</si>
  <si>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</si>
  <si>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their</t>
  </si>
  <si>
    <t>https://d18vdu4p71yql0.cloudfront.net/libraries/arasaac/their.png</t>
  </si>
  <si>
    <t>theirs</t>
  </si>
  <si>
    <t>https://d18vdu4p71yql0.cloudfront.net/libraries/arasaac/theirs.png</t>
  </si>
  <si>
    <t>https://d18vdu4p71yql0.cloudfront.net/libraries/arasaac/their_1.png</t>
  </si>
  <si>
    <t>that</t>
  </si>
  <si>
    <t>https://d18vdu4p71yql0.cloudfront.net/libraries/arasaac/that_2.png</t>
  </si>
  <si>
    <t xml:space="preserve">this </t>
  </si>
  <si>
    <t>https://d18vdu4p71yql0.cloudfront.net/libraries/arasaac/this.png</t>
  </si>
  <si>
    <t>these</t>
  </si>
  <si>
    <t>https://d18vdu4p71yql0.cloudfront.net/libraries/arasaac/these.png</t>
  </si>
  <si>
    <t>those</t>
  </si>
  <si>
    <t>https://d18vdu4p71yql0.cloudfront.net/libraries/arasaac/those.png</t>
  </si>
  <si>
    <t>they</t>
  </si>
  <si>
    <t xml:space="preserve">them 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</si>
  <si>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</si>
  <si>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</si>
  <si>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</si>
  <si>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</si>
  <si>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</si>
  <si>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</si>
  <si>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</si>
  <si>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</si>
  <si>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</si>
  <si>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</si>
  <si>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</si>
  <si>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</si>
  <si>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</si>
  <si>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</si>
  <si>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</si>
  <si>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</si>
  <si>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</si>
  <si>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</si>
  <si>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</si>
  <si>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</si>
  <si>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</si>
  <si>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</si>
  <si>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</si>
  <si>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</si>
  <si>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</si>
  <si>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</si>
  <si>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</si>
  <si>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</si>
  <si>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</si>
  <si>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</si>
  <si>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</si>
  <si>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</si>
  <si>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</si>
  <si>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</si>
  <si>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</si>
  <si>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</si>
  <si>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</si>
  <si>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</si>
  <si>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</si>
  <si>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</si>
  <si>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</si>
  <si>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</si>
  <si>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</si>
  <si>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</si>
  <si>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</si>
  <si>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</si>
  <si>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</si>
  <si>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</si>
  <si>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</si>
  <si>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</si>
  <si>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</si>
  <si>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</si>
  <si>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</si>
  <si>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</si>
  <si>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</si>
  <si>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</si>
  <si>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</si>
  <si>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</si>
  <si>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</si>
  <si>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</si>
  <si>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</si>
  <si>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</si>
  <si>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</si>
  <si>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</si>
  <si>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</si>
  <si>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</si>
  <si>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</si>
  <si>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</si>
  <si>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</si>
  <si>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</si>
  <si>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</si>
  <si>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</si>
  <si>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</si>
  <si>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</si>
  <si>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</si>
  <si>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</si>
  <si>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</si>
  <si>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</si>
  <si>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</si>
  <si>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</si>
  <si>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</si>
  <si>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</si>
  <si>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</si>
  <si>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</si>
  <si>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</si>
  <si>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</si>
  <si>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</si>
  <si>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</si>
  <si>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</si>
  <si>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</si>
  <si>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</si>
  <si>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</si>
  <si>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</si>
  <si>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</si>
  <si>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</si>
  <si>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</si>
  <si>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</si>
  <si>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</si>
  <si>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</si>
  <si>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</si>
  <si>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</si>
  <si>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</si>
  <si>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</si>
  <si>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</si>
  <si>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</si>
  <si>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</si>
  <si>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</si>
  <si>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</si>
  <si>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</si>
  <si>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</si>
  <si>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</si>
  <si>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</si>
  <si>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</si>
  <si>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</si>
  <si>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</si>
  <si>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</si>
  <si>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</si>
  <si>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</si>
  <si>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</si>
  <si>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</si>
  <si>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</si>
  <si>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</si>
  <si>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</si>
  <si>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</si>
  <si>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</si>
  <si>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</si>
  <si>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</si>
  <si>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</si>
  <si>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</si>
  <si>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</si>
  <si>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</si>
  <si>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</si>
  <si>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</si>
  <si>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</si>
  <si>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</si>
  <si>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</si>
  <si>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</si>
  <si>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</si>
  <si>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</si>
  <si>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</si>
  <si>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</si>
  <si>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</si>
  <si>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</si>
  <si>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</si>
  <si>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</si>
  <si>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</si>
  <si>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</si>
  <si>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</si>
  <si>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</si>
  <si>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</si>
  <si>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</si>
  <si>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</si>
  <si>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</si>
  <si>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</si>
  <si>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</si>
  <si>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</si>
  <si>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</si>
  <si>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</si>
  <si>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</si>
  <si>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</si>
  <si>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</si>
  <si>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</si>
  <si>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</si>
  <si>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</si>
  <si>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</si>
  <si>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</si>
  <si>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</si>
  <si>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</si>
  <si>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</si>
  <si>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</si>
  <si>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</si>
  <si>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</si>
  <si>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</si>
  <si>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</si>
  <si>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</si>
  <si>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</si>
  <si>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</si>
  <si>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</si>
  <si>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</si>
  <si>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</si>
  <si>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</si>
  <si>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</si>
  <si>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</si>
  <si>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</si>
  <si>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</si>
  <si>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</si>
  <si>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</si>
  <si>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</si>
  <si>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</si>
  <si>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</si>
  <si>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</si>
  <si>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</si>
  <si>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</si>
  <si>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</si>
  <si>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</si>
  <si>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</si>
  <si>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</si>
  <si>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</si>
  <si>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</si>
  <si>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</si>
  <si>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</si>
  <si>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</si>
  <si>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</si>
  <si>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</si>
  <si>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</si>
  <si>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</si>
  <si>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</si>
  <si>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</si>
  <si>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</si>
  <si>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</si>
  <si>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</si>
  <si>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</si>
  <si>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</si>
  <si>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</si>
  <si>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</si>
  <si>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</si>
  <si>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</si>
  <si>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</si>
  <si>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</si>
  <si>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</si>
  <si>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</si>
  <si>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</si>
  <si>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</si>
  <si>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</si>
  <si>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</si>
  <si>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</si>
  <si>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</si>
  <si>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</si>
  <si>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</si>
  <si>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</si>
  <si>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</si>
  <si>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</si>
  <si>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</si>
  <si>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</si>
  <si>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</si>
  <si>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</si>
  <si>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</si>
  <si>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</si>
  <si>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</si>
  <si>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</si>
  <si>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</si>
  <si>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</si>
  <si>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</si>
  <si>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</si>
  <si>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</si>
  <si>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</si>
  <si>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</si>
  <si>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</si>
  <si>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</si>
  <si>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</si>
  <si>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</si>
  <si>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</si>
  <si>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</si>
  <si>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</si>
  <si>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</si>
  <si>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</si>
  <si>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</si>
  <si>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</si>
  <si>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</si>
  <si>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</si>
  <si>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</si>
  <si>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</si>
  <si>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</si>
  <si>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</si>
  <si>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</si>
  <si>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</si>
  <si>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</si>
  <si>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</si>
  <si>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</si>
  <si>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</si>
  <si>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</si>
  <si>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</si>
  <si>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</si>
  <si>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</si>
  <si>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</si>
  <si>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</si>
  <si>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</si>
  <si>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</si>
  <si>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</si>
  <si>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</si>
  <si>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</si>
  <si>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</si>
  <si>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</si>
  <si>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</si>
  <si>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</si>
  <si>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</si>
  <si>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</si>
  <si>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</si>
  <si>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</si>
  <si>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</si>
  <si>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</si>
  <si>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</si>
  <si>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</si>
  <si>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</si>
  <si>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</si>
  <si>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</si>
  <si>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</si>
  <si>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</si>
  <si>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</si>
  <si>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</si>
  <si>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</si>
  <si>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</si>
  <si>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</si>
  <si>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</si>
  <si>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</si>
  <si>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</si>
  <si>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</si>
  <si>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</si>
  <si>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</si>
  <si>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</si>
  <si>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</si>
  <si>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</si>
  <si>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</si>
  <si>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</si>
  <si>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</si>
  <si>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</si>
  <si>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</si>
  <si>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</si>
  <si>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</si>
  <si>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</si>
  <si>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</si>
  <si>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</si>
  <si>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</si>
  <si>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</si>
  <si>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</si>
  <si>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</si>
  <si>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</si>
  <si>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</si>
  <si>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</si>
  <si>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</si>
  <si>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</si>
  <si>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</si>
  <si>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</si>
  <si>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</si>
  <si>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</si>
  <si>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</si>
  <si>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</si>
  <si>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</si>
  <si>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</si>
  <si>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</si>
  <si>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</si>
  <si>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</si>
  <si>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</si>
  <si>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</si>
  <si>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</si>
  <si>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</si>
  <si>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</si>
  <si>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</si>
  <si>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</si>
  <si>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</si>
  <si>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</si>
  <si>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</si>
  <si>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</si>
  <si>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</si>
  <si>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</si>
  <si>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</si>
  <si>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</si>
  <si>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</si>
  <si>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</si>
  <si>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</si>
  <si>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</si>
  <si>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</si>
  <si>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</si>
  <si>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</si>
  <si>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</si>
  <si>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</si>
  <si>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</si>
  <si>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</si>
  <si>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</si>
  <si>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</si>
  <si>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</si>
  <si>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</si>
  <si>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</si>
  <si>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</si>
  <si>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</si>
  <si>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</si>
  <si>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</si>
  <si>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</si>
  <si>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</si>
  <si>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</si>
  <si>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</si>
  <si>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</si>
  <si>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</si>
  <si>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</si>
  <si>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</si>
  <si>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</si>
  <si>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</si>
  <si>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</si>
  <si>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</si>
  <si>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</si>
  <si>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</si>
  <si>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</si>
  <si>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</si>
  <si>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</si>
  <si>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</si>
  <si>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</si>
  <si>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</si>
  <si>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</si>
  <si>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</si>
  <si>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</si>
  <si>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</si>
  <si>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</si>
  <si>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</si>
  <si>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</si>
  <si>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</si>
  <si>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</si>
  <si>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</si>
  <si>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</si>
  <si>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</si>
  <si>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</si>
  <si>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</si>
  <si>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</si>
  <si>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</si>
  <si>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</si>
  <si>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</si>
  <si>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</si>
  <si>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</si>
  <si>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</si>
  <si>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</si>
  <si>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</si>
  <si>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</si>
  <si>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</si>
  <si>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</si>
  <si>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</si>
  <si>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</si>
  <si>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</si>
  <si>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</si>
  <si>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</si>
  <si>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</si>
  <si>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</si>
  <si>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</si>
  <si>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</si>
  <si>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</si>
  <si>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</si>
  <si>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</si>
  <si>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</si>
  <si>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</si>
  <si>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</si>
  <si>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</si>
  <si>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</si>
  <si>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</si>
  <si>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</si>
  <si>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</si>
  <si>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</si>
  <si>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</si>
  <si>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</si>
  <si>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</si>
  <si>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</si>
  <si>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</si>
  <si>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</si>
  <si>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</si>
  <si>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</si>
  <si>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</si>
  <si>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</si>
  <si>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</si>
  <si>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</si>
  <si>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</si>
  <si>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</si>
  <si>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</si>
  <si>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</si>
  <si>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</si>
  <si>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</si>
  <si>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</si>
  <si>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</si>
  <si>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</si>
  <si>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</si>
  <si>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</si>
  <si>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</si>
  <si>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</si>
  <si>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</si>
  <si>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</si>
  <si>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</si>
  <si>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</si>
  <si>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</si>
  <si>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</si>
  <si>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</si>
  <si>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</si>
  <si>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</si>
  <si>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</si>
  <si>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</si>
  <si>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</si>
  <si>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</si>
  <si>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</si>
  <si>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</si>
  <si>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</si>
  <si>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</si>
  <si>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</si>
  <si>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</si>
  <si>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</si>
  <si>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</si>
  <si>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</si>
  <si>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</si>
  <si>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</si>
  <si>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</si>
  <si>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</si>
  <si>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</si>
  <si>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</si>
  <si>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</si>
  <si>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</si>
  <si>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</si>
  <si>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</si>
  <si>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</si>
  <si>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</si>
  <si>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</si>
  <si>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</si>
  <si>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</si>
  <si>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</si>
  <si>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</si>
  <si>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</si>
  <si>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</si>
  <si>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</si>
  <si>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</si>
  <si>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</si>
  <si>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</si>
  <si>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</si>
  <si>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</si>
  <si>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</si>
  <si>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</si>
  <si>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</si>
  <si>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</si>
  <si>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</si>
  <si>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</si>
  <si>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</si>
  <si>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</si>
  <si>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</si>
  <si>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</si>
  <si>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</si>
  <si>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</si>
  <si>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</si>
  <si>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</si>
  <si>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</si>
  <si>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</si>
  <si>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</si>
  <si>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</si>
  <si>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</si>
  <si>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</si>
  <si>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</si>
  <si>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</si>
  <si>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</si>
  <si>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</si>
  <si>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</si>
  <si>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</si>
  <si>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</si>
  <si>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</si>
  <si>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</si>
  <si>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</si>
  <si>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</si>
  <si>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</si>
  <si>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</si>
  <si>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</si>
  <si>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</si>
  <si>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</si>
  <si>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</si>
  <si>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</si>
  <si>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</si>
  <si>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</si>
  <si>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</si>
  <si>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</si>
  <si>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</si>
  <si>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</si>
  <si>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</si>
  <si>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</si>
  <si>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</si>
  <si>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</si>
  <si>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</si>
  <si>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</si>
  <si>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</si>
  <si>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</si>
  <si>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</si>
  <si>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</si>
  <si>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</si>
  <si>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</si>
  <si>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</si>
  <si>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</si>
  <si>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</si>
  <si>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</si>
  <si>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</si>
  <si>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</si>
  <si>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</si>
  <si>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</si>
  <si>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</si>
  <si>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</si>
  <si>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</si>
  <si>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</si>
  <si>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</si>
  <si>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</si>
  <si>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</si>
  <si>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</si>
  <si>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</si>
  <si>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</si>
  <si>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</si>
  <si>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</si>
  <si>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</si>
  <si>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</si>
  <si>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</si>
  <si>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</si>
  <si>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</si>
  <si>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</si>
  <si>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</si>
  <si>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</si>
  <si>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</si>
  <si>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</si>
  <si>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</si>
  <si>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</si>
  <si>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</si>
  <si>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</si>
  <si>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</si>
  <si>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</si>
  <si>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</si>
  <si>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</si>
  <si>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</si>
  <si>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</si>
  <si>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</si>
  <si>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</si>
  <si>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</si>
  <si>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</si>
  <si>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</si>
  <si>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</si>
  <si>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</si>
  <si>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</si>
  <si>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</si>
  <si>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</si>
  <si>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</si>
  <si>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</si>
  <si>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</si>
  <si>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</si>
  <si>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</si>
  <si>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</si>
  <si>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</si>
  <si>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</si>
  <si>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</si>
  <si>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</si>
  <si>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</si>
  <si>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</si>
  <si>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</si>
  <si>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</si>
  <si>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</si>
  <si>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</si>
  <si>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</si>
  <si>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</si>
  <si>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</si>
  <si>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</si>
  <si>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</si>
  <si>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</si>
  <si>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</si>
  <si>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</si>
  <si>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</si>
  <si>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</si>
  <si>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</si>
  <si>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</si>
  <si>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</si>
  <si>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</si>
  <si>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</si>
  <si>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</si>
  <si>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</si>
  <si>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</si>
  <si>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</si>
  <si>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</si>
  <si>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</si>
  <si>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</si>
  <si>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</si>
  <si>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</si>
  <si>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</si>
  <si>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</si>
  <si>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</si>
  <si>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</si>
  <si>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</si>
  <si>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</si>
  <si>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</si>
  <si>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</si>
  <si>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</si>
  <si>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</si>
  <si>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</si>
  <si>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</si>
  <si>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</si>
  <si>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</si>
  <si>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</si>
  <si>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</si>
  <si>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</si>
  <si>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</si>
  <si>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</si>
  <si>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</si>
  <si>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</si>
  <si>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</si>
  <si>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</si>
  <si>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</si>
  <si>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</si>
  <si>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</si>
  <si>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</si>
  <si>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</si>
  <si>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</si>
  <si>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</si>
  <si>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</si>
  <si>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</si>
  <si>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</si>
  <si>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</si>
  <si>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</si>
  <si>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</si>
  <si>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</si>
  <si>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</si>
  <si>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</si>
  <si>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</si>
  <si>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</si>
  <si>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</si>
  <si>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</si>
  <si>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</si>
  <si>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</si>
  <si>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</si>
  <si>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</si>
  <si>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</si>
  <si>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</si>
  <si>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</si>
  <si>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</si>
  <si>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</si>
  <si>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</si>
  <si>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</si>
  <si>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</si>
  <si>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</si>
  <si>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</si>
  <si>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</si>
  <si>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</si>
  <si>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</si>
  <si>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</si>
  <si>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</si>
  <si>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</si>
  <si>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</si>
  <si>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</si>
  <si>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</si>
  <si>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</si>
  <si>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</si>
  <si>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</si>
  <si>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</si>
  <si>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</si>
  <si>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</si>
  <si>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</si>
  <si>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</si>
  <si>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</si>
  <si>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</si>
  <si>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</si>
  <si>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</si>
  <si>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</si>
  <si>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</si>
  <si>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</si>
  <si>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</si>
  <si>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</si>
  <si>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</si>
  <si>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</si>
  <si>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</si>
  <si>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</si>
  <si>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</si>
  <si>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</si>
  <si>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</si>
  <si>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</si>
  <si>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</si>
  <si>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</si>
  <si>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</si>
  <si>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</si>
  <si>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</si>
  <si>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</si>
  <si>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</si>
  <si>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</si>
  <si>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</si>
  <si>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</si>
  <si>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</si>
  <si>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</si>
  <si>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</si>
  <si>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</si>
  <si>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</si>
  <si>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</si>
  <si>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</si>
  <si>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</si>
  <si>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</si>
  <si>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</si>
  <si>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</si>
  <si>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</si>
  <si>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</si>
  <si>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</si>
  <si>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</si>
  <si>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</si>
  <si>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</si>
  <si>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</si>
  <si>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</si>
  <si>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</si>
  <si>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</si>
  <si>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</si>
  <si>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</si>
  <si>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</si>
  <si>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</si>
  <si>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</si>
  <si>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</si>
  <si>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</si>
  <si>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</si>
  <si>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</si>
  <si>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</si>
  <si>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</si>
  <si>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</si>
  <si>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</si>
  <si>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</si>
  <si>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</si>
  <si>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</si>
  <si>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</si>
  <si>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</si>
  <si>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</si>
  <si>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</si>
  <si>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</si>
  <si>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</si>
  <si>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</si>
  <si>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</si>
  <si>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</si>
  <si>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</si>
  <si>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</si>
  <si>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</si>
  <si>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</si>
  <si>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</si>
  <si>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</si>
  <si>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</si>
  <si>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</si>
  <si>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</si>
  <si>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</si>
  <si>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</si>
  <si>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</si>
  <si>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</si>
  <si>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</si>
  <si>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</si>
  <si>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</si>
  <si>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</si>
  <si>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</si>
  <si>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</si>
  <si>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</si>
  <si>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</si>
  <si>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</si>
  <si>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</si>
  <si>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</si>
  <si>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</si>
  <si>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</si>
  <si>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</si>
  <si>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</si>
  <si>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</si>
  <si>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</si>
  <si>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</si>
  <si>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</si>
  <si>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</si>
  <si>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>Ankle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</si>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</sst>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  <name val="Arial"/>
    </font>
    <font>
      <color theme="1"/>
      <name val="Arial"/>
    </font>
    <font>
      <u/>
      <sz val="11.0"/>
      <color rgb="FF0000FF"/>
    </font>
    <font>
      <u/>
      <color rgb="FF0000FF"/>
    </font>
    <font>
      <u/>
      <color rgb="FF0000FF"/>
      <name val="Arial"/>
    </font>
    <font>
      <color rgb="FF000000"/>
    </font>
    <font>
      <sz val="11.0"/>
      <color theme="1"/>
      <name val="Arial"/>
      <scheme val="minor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&quot;Arial&quot;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readingOrder="0"/>
    </xf>
    <xf borderId="0" fillId="2" fontId="2" numFmtId="3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2" numFmtId="164" xfId="0" applyFont="1" applyNumberForma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3" xfId="0" applyFont="1" applyNumberFormat="1"/>
    <xf borderId="0" fillId="4" fontId="16" numFmtId="3" xfId="0" applyFill="1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coughdrop_symbols/march.png" TargetMode="External"/><Relationship Id="rId194" Type="http://schemas.openxmlformats.org/officeDocument/2006/relationships/hyperlink" Target="https://d18vdu4p71yql0.cloudfront.net/libraries/coughdrop_symbols/july.png" TargetMode="External"/><Relationship Id="rId193" Type="http://schemas.openxmlformats.org/officeDocument/2006/relationships/hyperlink" Target="https://d18vdu4p71yql0.cloudfront.net/libraries/coughdrop_symbols/june.png" TargetMode="External"/><Relationship Id="rId192" Type="http://schemas.openxmlformats.org/officeDocument/2006/relationships/hyperlink" Target="https://d18vdu4p71yql0.cloudfront.net/libraries/coughdrop_symbols/may.png" TargetMode="External"/><Relationship Id="rId191" Type="http://schemas.openxmlformats.org/officeDocument/2006/relationships/hyperlink" Target="https://d18vdu4p71yql0.cloudfront.net/libraries/coughdrop_symbols/april.png" TargetMode="External"/><Relationship Id="rId187" Type="http://schemas.openxmlformats.org/officeDocument/2006/relationships/hyperlink" Target="https://d18vdu4p71yql0.cloudfront.net/libraries/mulberry/mango.svg" TargetMode="External"/><Relationship Id="rId186" Type="http://schemas.openxmlformats.org/officeDocument/2006/relationships/hyperlink" Target="https://d18vdu4p71yql0.cloudfront.net/libraries/arasaac/cake.png" TargetMode="External"/><Relationship Id="rId185" Type="http://schemas.openxmlformats.org/officeDocument/2006/relationships/hyperlink" Target="https://d18vdu4p71yql0.cloudfront.net/libraries/mulberry/rice.svg" TargetMode="External"/><Relationship Id="rId184" Type="http://schemas.openxmlformats.org/officeDocument/2006/relationships/hyperlink" Target="https://d18vdu4p71yql0.cloudfront.net/libraries/arasaac/grandparents_4.png.variant-dark.png" TargetMode="External"/><Relationship Id="rId189" Type="http://schemas.openxmlformats.org/officeDocument/2006/relationships/hyperlink" Target="https://d18vdu4p71yql0.cloudfront.net/libraries/coughdrop_symbols/february.png" TargetMode="External"/><Relationship Id="rId188" Type="http://schemas.openxmlformats.org/officeDocument/2006/relationships/hyperlink" Target="https://d18vdu4p71yql0.cloudfront.net/libraries/coughdrop_symbols/january.png" TargetMode="External"/><Relationship Id="rId183" Type="http://schemas.openxmlformats.org/officeDocument/2006/relationships/hyperlink" Target="https://d18vdu4p71yql0.cloudfront.net/libraries/arasaac/adult.png.variant-dark.png" TargetMode="External"/><Relationship Id="rId182" Type="http://schemas.openxmlformats.org/officeDocument/2006/relationships/hyperlink" Target="https://d18vdu4p71yql0.cloudfront.net/libraries/tawasol/sister.png" TargetMode="External"/><Relationship Id="rId181" Type="http://schemas.openxmlformats.org/officeDocument/2006/relationships/hyperlink" Target="https://d18vdu4p71yql0.cloudfront.net/libraries/tawasol/Brother.png" TargetMode="External"/><Relationship Id="rId180" Type="http://schemas.openxmlformats.org/officeDocument/2006/relationships/hyperlink" Target="https://d18vdu4p71yql0.cloudfront.net/libraries/tawasol/Father.png" TargetMode="External"/><Relationship Id="rId176" Type="http://schemas.openxmlformats.org/officeDocument/2006/relationships/hyperlink" Target="https://d18vdu4p71yql0.cloudfront.net/libraries/arasaac/cousin.png.variant-dark.png" TargetMode="External"/><Relationship Id="rId297" Type="http://schemas.openxmlformats.org/officeDocument/2006/relationships/hyperlink" Target="https://d18vdu4p71yql0.cloudfront.net/libraries/arasaac/beans_1.png" TargetMode="External"/><Relationship Id="rId175" Type="http://schemas.openxmlformats.org/officeDocument/2006/relationships/hyperlink" Target="https://d18vdu4p71yql0.cloudfront.net/libraries/arasaac/grandfather_3.png.variant-dark.png" TargetMode="External"/><Relationship Id="rId296" Type="http://schemas.openxmlformats.org/officeDocument/2006/relationships/hyperlink" Target="https://d18vdu4p71yql0.cloudfront.net/libraries/arasaac/rice%20and%20tomato%20sauce.png" TargetMode="External"/><Relationship Id="rId174" Type="http://schemas.openxmlformats.org/officeDocument/2006/relationships/hyperlink" Target="https://d18vdu4p71yql0.cloudfront.net/libraries/arasaac/grandmother.png.variant-dark.png" TargetMode="External"/><Relationship Id="rId295" Type="http://schemas.openxmlformats.org/officeDocument/2006/relationships/hyperlink" Target="https://d18vdu4p71yql0.cloudfront.net/libraries/twemoji/1f34e.svg" TargetMode="External"/><Relationship Id="rId173" Type="http://schemas.openxmlformats.org/officeDocument/2006/relationships/hyperlink" Target="https://d18vdu4p71yql0.cloudfront.net/libraries/arasaac/uncle.png.variant-dark.png" TargetMode="External"/><Relationship Id="rId294" Type="http://schemas.openxmlformats.org/officeDocument/2006/relationships/hyperlink" Target="https://d18vdu4p71yql0.cloudfront.net/libraries/arasaac/bacon.png" TargetMode="External"/><Relationship Id="rId179" Type="http://schemas.openxmlformats.org/officeDocument/2006/relationships/hyperlink" Target="https://d18vdu4p71yql0.cloudfront.net/libraries/tawasol/Mother.png" TargetMode="External"/><Relationship Id="rId178" Type="http://schemas.openxmlformats.org/officeDocument/2006/relationships/hyperlink" Target="https://d18vdu4p71yql0.cloudfront.net/libraries/arasaac/nephew.png.variant-dark.png" TargetMode="External"/><Relationship Id="rId299" Type="http://schemas.openxmlformats.org/officeDocument/2006/relationships/hyperlink" Target="https://d18vdu4p71yql0.cloudfront.net/libraries/arasaac/kiosk%20vendor_1.png.varianted-skin.png" TargetMode="External"/><Relationship Id="rId177" Type="http://schemas.openxmlformats.org/officeDocument/2006/relationships/hyperlink" Target="https://d18vdu4p71yql0.cloudfront.net/libraries/arasaac/niece.png.variant-dark.png" TargetMode="External"/><Relationship Id="rId298" Type="http://schemas.openxmlformats.org/officeDocument/2006/relationships/hyperlink" Target="https://d18vdu4p71yql0.cloudfront.net/libraries/arasaac/farmer_1.png.varianted-skin.png" TargetMode="External"/><Relationship Id="rId198" Type="http://schemas.openxmlformats.org/officeDocument/2006/relationships/hyperlink" Target="https://d18vdu4p71yql0.cloudfront.net/libraries/coughdrop_symbols/november.png" TargetMode="External"/><Relationship Id="rId197" Type="http://schemas.openxmlformats.org/officeDocument/2006/relationships/hyperlink" Target="https://d18vdu4p71yql0.cloudfront.net/libraries/coughdrop_symbols/october.png" TargetMode="External"/><Relationship Id="rId196" Type="http://schemas.openxmlformats.org/officeDocument/2006/relationships/hyperlink" Target="https://d18vdu4p71yql0.cloudfront.net/libraries/coughdrop_symbols/september.png" TargetMode="External"/><Relationship Id="rId195" Type="http://schemas.openxmlformats.org/officeDocument/2006/relationships/hyperlink" Target="https://d18vdu4p71yql0.cloudfront.net/libraries/coughdrop_symbols/august.png" TargetMode="External"/><Relationship Id="rId199" Type="http://schemas.openxmlformats.org/officeDocument/2006/relationships/hyperlink" Target="https://d18vdu4p71yql0.cloudfront.net/libraries/coughdrop_symbols/december.png" TargetMode="External"/><Relationship Id="rId150" Type="http://schemas.openxmlformats.org/officeDocument/2006/relationships/hyperlink" Target="https://d18vdu4p71yql0.cloudfront.net/libraries/arasaac/chest.png.variant-medium-dark.png" TargetMode="External"/><Relationship Id="rId271" Type="http://schemas.openxmlformats.org/officeDocument/2006/relationships/hyperlink" Target="https://d18vdu4p71yql0.cloudfront.net/libraries/arasaac/mountain.png" TargetMode="External"/><Relationship Id="rId392" Type="http://schemas.openxmlformats.org/officeDocument/2006/relationships/hyperlink" Target="https://d18vdu4p71yql0.cloudfront.net/libraries/arasaac/four%20o'clock.png" TargetMode="External"/><Relationship Id="rId270" Type="http://schemas.openxmlformats.org/officeDocument/2006/relationships/hyperlink" Target="https://d18vdu4p71yql0.cloudfront.net/libraries/arasaac/mountain.png" TargetMode="External"/><Relationship Id="rId391" Type="http://schemas.openxmlformats.org/officeDocument/2006/relationships/hyperlink" Target="https://d18vdu4p71yql0.cloudfront.net/libraries/arasaac/three%20o'clock.png" TargetMode="External"/><Relationship Id="rId390" Type="http://schemas.openxmlformats.org/officeDocument/2006/relationships/hyperlink" Target="https://d18vdu4p71yql0.cloudfront.net/libraries/arasaac/two%20o'clock.p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mulberry/red.svg" TargetMode="External"/><Relationship Id="rId3" Type="http://schemas.openxmlformats.org/officeDocument/2006/relationships/hyperlink" Target="https://d18vdu4p71yql0.cloudfront.net/libraries/mulberry/blue.svg" TargetMode="External"/><Relationship Id="rId149" Type="http://schemas.openxmlformats.org/officeDocument/2006/relationships/hyperlink" Target="https://d18vdu4p71yql0.cloudfront.net/libraries/mulberry/fingers.svg.variant-medium-dark.svg" TargetMode="External"/><Relationship Id="rId4" Type="http://schemas.openxmlformats.org/officeDocument/2006/relationships/hyperlink" Target="https://d18vdu4p71yql0.cloudfront.net/libraries/mulberry/yellow.svg" TargetMode="External"/><Relationship Id="rId148" Type="http://schemas.openxmlformats.org/officeDocument/2006/relationships/hyperlink" Target="https://d18vdu4p71yql0.cloudfront.net/libraries/arasaac/hand.png.variant-medium-dark.png" TargetMode="External"/><Relationship Id="rId269" Type="http://schemas.openxmlformats.org/officeDocument/2006/relationships/hyperlink" Target="https://d18vdu4p71yql0.cloudfront.net/libraries/arasaac/beach.png" TargetMode="External"/><Relationship Id="rId9" Type="http://schemas.openxmlformats.org/officeDocument/2006/relationships/hyperlink" Target="https://d18vdu4p71yql0.cloudfront.net/libraries/mulberry/green.svg" TargetMode="External"/><Relationship Id="rId143" Type="http://schemas.openxmlformats.org/officeDocument/2006/relationships/hyperlink" Target="https://d18vdu4p71yql0.cloudfront.net/libraries/arasaac/neck.png.variant-medium-dark.png" TargetMode="External"/><Relationship Id="rId264" Type="http://schemas.openxmlformats.org/officeDocument/2006/relationships/hyperlink" Target="https://d18vdu4p71yql0.cloudfront.net/libraries/mulberry/second.svg" TargetMode="External"/><Relationship Id="rId385" Type="http://schemas.openxmlformats.org/officeDocument/2006/relationships/hyperlink" Target="https://d18vdu4p71yql0.cloudfront.net/libraries/arasaac/nine%20o'clock.png" TargetMode="External"/><Relationship Id="rId142" Type="http://schemas.openxmlformats.org/officeDocument/2006/relationships/hyperlink" Target="https://d18vdu4p71yql0.cloudfront.net/libraries/arasaac/tongue.png" TargetMode="External"/><Relationship Id="rId263" Type="http://schemas.openxmlformats.org/officeDocument/2006/relationships/hyperlink" Target="https://d18vdu4p71yql0.cloudfront.net/libraries/mulberry/minute.svg" TargetMode="External"/><Relationship Id="rId384" Type="http://schemas.openxmlformats.org/officeDocument/2006/relationships/hyperlink" Target="https://d18vdu4p71yql0.cloudfront.net/libraries/arasaac/eight%20o'clock.png" TargetMode="External"/><Relationship Id="rId141" Type="http://schemas.openxmlformats.org/officeDocument/2006/relationships/hyperlink" Target="https://d18vdu4p71yql0.cloudfront.net/libraries/arasaac/teeth.png" TargetMode="External"/><Relationship Id="rId262" Type="http://schemas.openxmlformats.org/officeDocument/2006/relationships/hyperlink" Target="https://d18vdu4p71yql0.cloudfront.net/libraries/tawasol/time.jpg" TargetMode="External"/><Relationship Id="rId383" Type="http://schemas.openxmlformats.org/officeDocument/2006/relationships/hyperlink" Target="https://d18vdu4p71yql0.cloudfront.net/libraries/arasaac/seven%20o'clock.png" TargetMode="External"/><Relationship Id="rId140" Type="http://schemas.openxmlformats.org/officeDocument/2006/relationships/hyperlink" Target="https://d18vdu4p71yql0.cloudfront.net/libraries/arasaac/mouth.png" TargetMode="External"/><Relationship Id="rId261" Type="http://schemas.openxmlformats.org/officeDocument/2006/relationships/hyperlink" Target="https://d18vdu4p71yql0.cloudfront.net/libraries/arasaac/hour.png" TargetMode="External"/><Relationship Id="rId382" Type="http://schemas.openxmlformats.org/officeDocument/2006/relationships/hyperlink" Target="https://d18vdu4p71yql0.cloudfront.net/libraries/arasaac/six%20o'clock.png" TargetMode="External"/><Relationship Id="rId5" Type="http://schemas.openxmlformats.org/officeDocument/2006/relationships/hyperlink" Target="https://d18vdu4p71yql0.cloudfront.net/libraries/mulberry/brown.svg" TargetMode="External"/><Relationship Id="rId147" Type="http://schemas.openxmlformats.org/officeDocument/2006/relationships/hyperlink" Target="https://d18vdu4p71yql0.cloudfront.net/libraries/arasaac/wrist.png.variant-medium-dark.png" TargetMode="External"/><Relationship Id="rId268" Type="http://schemas.openxmlformats.org/officeDocument/2006/relationships/hyperlink" Target="https://d18vdu4p71yql0.cloudfront.net/libraries/arasaac/river.png" TargetMode="External"/><Relationship Id="rId389" Type="http://schemas.openxmlformats.org/officeDocument/2006/relationships/hyperlink" Target="https://d18vdu4p71yql0.cloudfront.net/libraries/arasaac/one%20o'clock.png" TargetMode="External"/><Relationship Id="rId6" Type="http://schemas.openxmlformats.org/officeDocument/2006/relationships/hyperlink" Target="https://d18vdu4p71yql0.cloudfront.net/libraries/mulberry/black.svg" TargetMode="External"/><Relationship Id="rId146" Type="http://schemas.openxmlformats.org/officeDocument/2006/relationships/hyperlink" Target="https://d18vdu4p71yql0.cloudfront.net/libraries/arasaac/elbow.png.variant-medium-dark.png" TargetMode="External"/><Relationship Id="rId267" Type="http://schemas.openxmlformats.org/officeDocument/2006/relationships/hyperlink" Target="https://d18vdu4p71yql0.cloudfront.net/libraries/arasaac/glass%20of%20water.png" TargetMode="External"/><Relationship Id="rId388" Type="http://schemas.openxmlformats.org/officeDocument/2006/relationships/hyperlink" Target="https://d18vdu4p71yql0.cloudfront.net/libraries/arasaac/exactly%20twelve%20o'clock.png" TargetMode="External"/><Relationship Id="rId7" Type="http://schemas.openxmlformats.org/officeDocument/2006/relationships/hyperlink" Target="https://d18vdu4p71yql0.cloudfront.net/libraries/mulberry/orange%202.svg" TargetMode="External"/><Relationship Id="rId145" Type="http://schemas.openxmlformats.org/officeDocument/2006/relationships/hyperlink" Target="https://d18vdu4p71yql0.cloudfront.net/libraries/arasaac/arm.png.variant-medium-dark.png" TargetMode="External"/><Relationship Id="rId266" Type="http://schemas.openxmlformats.org/officeDocument/2006/relationships/hyperlink" Target="https://d18vdu4p71yql0.cloudfront.net/libraries/arasaac/tree_2.png" TargetMode="External"/><Relationship Id="rId387" Type="http://schemas.openxmlformats.org/officeDocument/2006/relationships/hyperlink" Target="https://d18vdu4p71yql0.cloudfront.net/libraries/arasaac/eleven%20o'clock.png" TargetMode="External"/><Relationship Id="rId8" Type="http://schemas.openxmlformats.org/officeDocument/2006/relationships/hyperlink" Target="https://d18vdu4p71yql0.cloudfront.net/libraries/mulberry/pink.svg" TargetMode="External"/><Relationship Id="rId144" Type="http://schemas.openxmlformats.org/officeDocument/2006/relationships/hyperlink" Target="https://d18vdu4p71yql0.cloudfront.net/libraries/arasaac/shoulder.png.variant-medium-dark.png" TargetMode="External"/><Relationship Id="rId265" Type="http://schemas.openxmlformats.org/officeDocument/2006/relationships/hyperlink" Target="https://d18vdu4p71yql0.cloudfront.net/libraries/arasaac/body_4.png.variant-medium.png" TargetMode="External"/><Relationship Id="rId386" Type="http://schemas.openxmlformats.org/officeDocument/2006/relationships/hyperlink" Target="https://d18vdu4p71yql0.cloudfront.net/libraries/arasaac/ten%20o'clock.png" TargetMode="External"/><Relationship Id="rId260" Type="http://schemas.openxmlformats.org/officeDocument/2006/relationships/hyperlink" Target="https://d18vdu4p71yql0.cloudfront.net/libraries/arasaac/thigh.png.variant-medium-dark.png" TargetMode="External"/><Relationship Id="rId381" Type="http://schemas.openxmlformats.org/officeDocument/2006/relationships/hyperlink" Target="https://d18vdu4p71yql0.cloudfront.net/libraries/arasaac/five%20o'clock.png" TargetMode="External"/><Relationship Id="rId380" Type="http://schemas.openxmlformats.org/officeDocument/2006/relationships/hyperlink" Target="https://d18vdu4p71yql0.cloudfront.net/libraries/arasaac/four%20o'clock.png" TargetMode="External"/><Relationship Id="rId139" Type="http://schemas.openxmlformats.org/officeDocument/2006/relationships/hyperlink" Target="https://d18vdu4p71yql0.cloudfront.net/libraries/arasaac/nose.png.variant-medium-dark.png" TargetMode="External"/><Relationship Id="rId138" Type="http://schemas.openxmlformats.org/officeDocument/2006/relationships/hyperlink" Target="https://d18vdu4p71yql0.cloudfront.net/libraries/twemoji/1f442-var1f3ffUNI.svg" TargetMode="External"/><Relationship Id="rId259" Type="http://schemas.openxmlformats.org/officeDocument/2006/relationships/hyperlink" Target="https://d18vdu4p71yql0.cloudfront.net/libraries/mulberry/nostril.svg.variant-medium-dark.svg" TargetMode="External"/><Relationship Id="rId137" Type="http://schemas.openxmlformats.org/officeDocument/2006/relationships/hyperlink" Target="https://d18vdu4p71yql0.cloudfront.net/libraries/tawasol/Eye_2.png" TargetMode="External"/><Relationship Id="rId258" Type="http://schemas.openxmlformats.org/officeDocument/2006/relationships/hyperlink" Target="https://d18vdu4p71yql0.cloudfront.net/libraries/sclera/safe%20working_4.png" TargetMode="External"/><Relationship Id="rId379" Type="http://schemas.openxmlformats.org/officeDocument/2006/relationships/hyperlink" Target="https://d18vdu4p71yql0.cloudfront.net/libraries/arasaac/three%20o'clock.png" TargetMode="External"/><Relationship Id="rId132" Type="http://schemas.openxmlformats.org/officeDocument/2006/relationships/hyperlink" Target="https://d18vdu4p71yql0.cloudfront.net/libraries/arasaac/book.png" TargetMode="External"/><Relationship Id="rId253" Type="http://schemas.openxmlformats.org/officeDocument/2006/relationships/hyperlink" Target="https://d18vdu4p71yql0.cloudfront.net/libraries/arasaac/rugby%20ball.png" TargetMode="External"/><Relationship Id="rId374" Type="http://schemas.openxmlformats.org/officeDocument/2006/relationships/hyperlink" Target="https://d18vdu4p71yql0.cloudfront.net/libraries/arasaac/set.png.varianted-skin.png" TargetMode="External"/><Relationship Id="rId495" Type="http://schemas.openxmlformats.org/officeDocument/2006/relationships/hyperlink" Target="https://d18vdu4p71yql0.cloudfront.net/libraries/twemoji/1f325.svg" TargetMode="External"/><Relationship Id="rId131" Type="http://schemas.openxmlformats.org/officeDocument/2006/relationships/hyperlink" Target="https://d18vdu4p71yql0.cloudfront.net/libraries/arasaac/table.png" TargetMode="External"/><Relationship Id="rId252" Type="http://schemas.openxmlformats.org/officeDocument/2006/relationships/hyperlink" Target="https://d18vdu4p71yql0.cloudfront.net/libraries/arasaac/basketball_2.png" TargetMode="External"/><Relationship Id="rId373" Type="http://schemas.openxmlformats.org/officeDocument/2006/relationships/hyperlink" Target="https://d18vdu4p71yql0.cloudfront.net/libraries/arasaac/poison.png" TargetMode="External"/><Relationship Id="rId494" Type="http://schemas.openxmlformats.org/officeDocument/2006/relationships/hyperlink" Target="https://d18vdu4p71yql0.cloudfront.net/libraries/mulberry/under%201.svg" TargetMode="External"/><Relationship Id="rId130" Type="http://schemas.openxmlformats.org/officeDocument/2006/relationships/hyperlink" Target="https://d18vdu4p71yql0.cloudfront.net/libraries/arasaac/broom.png" TargetMode="External"/><Relationship Id="rId251" Type="http://schemas.openxmlformats.org/officeDocument/2006/relationships/hyperlink" Target="https://d18vdu4p71yql0.cloudfront.net/libraries/arasaac/Blind%20man's%20buff_1.png.varianted-skin.png" TargetMode="External"/><Relationship Id="rId372" Type="http://schemas.openxmlformats.org/officeDocument/2006/relationships/hyperlink" Target="https://d18vdu4p71yql0.cloudfront.net/libraries/sclera/soccer%20goal%20shooting.png" TargetMode="External"/><Relationship Id="rId493" Type="http://schemas.openxmlformats.org/officeDocument/2006/relationships/hyperlink" Target="https://d18vdu4p71yql0.cloudfront.net/libraries/arasaac/knock%20down.png" TargetMode="External"/><Relationship Id="rId250" Type="http://schemas.openxmlformats.org/officeDocument/2006/relationships/hyperlink" Target="https://d18vdu4p71yql0.cloudfront.net/libraries/arasaac/hopscotch.png" TargetMode="External"/><Relationship Id="rId371" Type="http://schemas.openxmlformats.org/officeDocument/2006/relationships/hyperlink" Target="https://d18vdu4p71yql0.cloudfront.net/libraries/sclera/new%20year.png" TargetMode="External"/><Relationship Id="rId492" Type="http://schemas.openxmlformats.org/officeDocument/2006/relationships/hyperlink" Target="https://d18vdu4p71yql0.cloudfront.net/libraries/icomoon/arrow-down2.svg" TargetMode="External"/><Relationship Id="rId136" Type="http://schemas.openxmlformats.org/officeDocument/2006/relationships/hyperlink" Target="https://d18vdu4p71yql0.cloudfront.net/libraries/twemoji/1f468-1f3fe-200d-1f9b1.svg" TargetMode="External"/><Relationship Id="rId257" Type="http://schemas.openxmlformats.org/officeDocument/2006/relationships/hyperlink" Target="https://d18vdu4p71yql0.cloudfront.net/libraries/arasaac/medicine.png" TargetMode="External"/><Relationship Id="rId378" Type="http://schemas.openxmlformats.org/officeDocument/2006/relationships/hyperlink" Target="https://d18vdu4p71yql0.cloudfront.net/libraries/arasaac/two%20o'clock.png" TargetMode="External"/><Relationship Id="rId499" Type="http://schemas.openxmlformats.org/officeDocument/2006/relationships/hyperlink" Target="https://d18vdu4p71yql0.cloudfront.net/libraries/arasaac/in.png" TargetMode="External"/><Relationship Id="rId135" Type="http://schemas.openxmlformats.org/officeDocument/2006/relationships/hyperlink" Target="https://d18vdu4p71yql0.cloudfront.net/libraries/noun-project/Head_396_g.svg" TargetMode="External"/><Relationship Id="rId256" Type="http://schemas.openxmlformats.org/officeDocument/2006/relationships/hyperlink" Target="https://d18vdu4p71yql0.cloudfront.net/libraries/arasaac/Christmas%20period.png" TargetMode="External"/><Relationship Id="rId377" Type="http://schemas.openxmlformats.org/officeDocument/2006/relationships/hyperlink" Target="https://d18vdu4p71yql0.cloudfront.net/libraries/arasaac/one%20o'clock.png" TargetMode="External"/><Relationship Id="rId498" Type="http://schemas.openxmlformats.org/officeDocument/2006/relationships/hyperlink" Target="https://d18vdu4p71yql0.cloudfront.net/libraries/arasaac/in.png" TargetMode="External"/><Relationship Id="rId134" Type="http://schemas.openxmlformats.org/officeDocument/2006/relationships/hyperlink" Target="https://d18vdu4p71yql0.cloudfront.net/libraries/arasaac/hat.png" TargetMode="External"/><Relationship Id="rId255" Type="http://schemas.openxmlformats.org/officeDocument/2006/relationships/hyperlink" Target="https://d18vdu4p71yql0.cloudfront.net/libraries/arasaac/board%20game.png" TargetMode="External"/><Relationship Id="rId376" Type="http://schemas.openxmlformats.org/officeDocument/2006/relationships/hyperlink" Target="https://d18vdu4p71yql0.cloudfront.net/libraries/arasaac/exactly%20twelve%20o'clock.png" TargetMode="External"/><Relationship Id="rId497" Type="http://schemas.openxmlformats.org/officeDocument/2006/relationships/hyperlink" Target="https://d18vdu4p71yql0.cloudfront.net/libraries/arasaac/in.png" TargetMode="External"/><Relationship Id="rId133" Type="http://schemas.openxmlformats.org/officeDocument/2006/relationships/hyperlink" Target="https://d18vdu4p71yql0.cloudfront.net/libraries/arasaac/bat.png" TargetMode="External"/><Relationship Id="rId254" Type="http://schemas.openxmlformats.org/officeDocument/2006/relationships/hyperlink" Target="https://d18vdu4p71yql0.cloudfront.net/libraries/arasaac/sport.png" TargetMode="External"/><Relationship Id="rId375" Type="http://schemas.openxmlformats.org/officeDocument/2006/relationships/hyperlink" Target="https://d18vdu4p71yql0.cloudfront.net/libraries/arasaac/group.png.variant-medium-dark.png" TargetMode="External"/><Relationship Id="rId496" Type="http://schemas.openxmlformats.org/officeDocument/2006/relationships/hyperlink" Target="https://d18vdu4p71yql0.cloudfront.net/libraries/twemoji/1f325.svg" TargetMode="External"/><Relationship Id="rId172" Type="http://schemas.openxmlformats.org/officeDocument/2006/relationships/hyperlink" Target="https://d18vdu4p71yql0.cloudfront.net/libraries/arasaac/aunt.png.variant-dark.png" TargetMode="External"/><Relationship Id="rId293" Type="http://schemas.openxmlformats.org/officeDocument/2006/relationships/hyperlink" Target="https://d18vdu4p71yql0.cloudfront.net/libraries/arasaac/potato.png" TargetMode="External"/><Relationship Id="rId171" Type="http://schemas.openxmlformats.org/officeDocument/2006/relationships/hyperlink" Target="https://d18vdu4p71yql0.cloudfront.net/libraries/arasaac/sister.png.variant-dark.png" TargetMode="External"/><Relationship Id="rId292" Type="http://schemas.openxmlformats.org/officeDocument/2006/relationships/hyperlink" Target="https://d18vdu4p71yql0.cloudfront.net/libraries/arasaac/oats.png" TargetMode="External"/><Relationship Id="rId170" Type="http://schemas.openxmlformats.org/officeDocument/2006/relationships/hyperlink" Target="https://d18vdu4p71yql0.cloudfront.net/libraries/arasaac/brother.png.variant-dark.png" TargetMode="External"/><Relationship Id="rId291" Type="http://schemas.openxmlformats.org/officeDocument/2006/relationships/hyperlink" Target="https://d18vdu4p71yql0.cloudfront.net/libraries/arasaac/cereals.png" TargetMode="External"/><Relationship Id="rId290" Type="http://schemas.openxmlformats.org/officeDocument/2006/relationships/hyperlink" Target="https://d18vdu4p71yql0.cloudfront.net/libraries/mulberry/protein.svg" TargetMode="External"/><Relationship Id="rId165" Type="http://schemas.openxmlformats.org/officeDocument/2006/relationships/hyperlink" Target="https://d18vdu4p71yql0.cloudfront.net/libraries/coughdrop_symbols/saturday.svg" TargetMode="External"/><Relationship Id="rId286" Type="http://schemas.openxmlformats.org/officeDocument/2006/relationships/hyperlink" Target="https://d18vdu4p71yql0.cloudfront.net/libraries/arasaac/butter.png" TargetMode="External"/><Relationship Id="rId164" Type="http://schemas.openxmlformats.org/officeDocument/2006/relationships/hyperlink" Target="https://d18vdu4p71yql0.cloudfront.net/libraries/coughdrop_symbols/friday.svg" TargetMode="External"/><Relationship Id="rId285" Type="http://schemas.openxmlformats.org/officeDocument/2006/relationships/hyperlink" Target="https://d18vdu4p71yql0.cloudfront.net/libraries/arasaac/bread_1.png" TargetMode="External"/><Relationship Id="rId163" Type="http://schemas.openxmlformats.org/officeDocument/2006/relationships/hyperlink" Target="https://d18vdu4p71yql0.cloudfront.net/libraries/coughdrop_symbols/thursday.svg" TargetMode="External"/><Relationship Id="rId284" Type="http://schemas.openxmlformats.org/officeDocument/2006/relationships/hyperlink" Target="https://d18vdu4p71yql0.cloudfront.net/libraries/arasaac/egg.png" TargetMode="External"/><Relationship Id="rId162" Type="http://schemas.openxmlformats.org/officeDocument/2006/relationships/hyperlink" Target="https://d18vdu4p71yql0.cloudfront.net/libraries/coughdrop_symbols/wednesday.svg" TargetMode="External"/><Relationship Id="rId283" Type="http://schemas.openxmlformats.org/officeDocument/2006/relationships/hyperlink" Target="https://d18vdu4p71yql0.cloudfront.net/libraries/arasaac/to%20boil.png" TargetMode="External"/><Relationship Id="rId169" Type="http://schemas.openxmlformats.org/officeDocument/2006/relationships/hyperlink" Target="https://d18vdu4p71yql0.cloudfront.net/libraries/arasaac/father.png.variant-medium-dark.png" TargetMode="External"/><Relationship Id="rId168" Type="http://schemas.openxmlformats.org/officeDocument/2006/relationships/hyperlink" Target="https://d18vdu4p71yql0.cloudfront.net/libraries/arasaac/mother.png.variant-dark.png" TargetMode="External"/><Relationship Id="rId289" Type="http://schemas.openxmlformats.org/officeDocument/2006/relationships/hyperlink" Target="https://d18vdu4p71yql0.cloudfront.net/libraries/arasaac/pulses_3.png" TargetMode="External"/><Relationship Id="rId167" Type="http://schemas.openxmlformats.org/officeDocument/2006/relationships/hyperlink" Target="https://d18vdu4p71yql0.cloudfront.net/libraries/arasaac/family.png.variant-medium-dark.png" TargetMode="External"/><Relationship Id="rId288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milk.png" TargetMode="External"/><Relationship Id="rId287" Type="http://schemas.openxmlformats.org/officeDocument/2006/relationships/hyperlink" Target="https://d18vdu4p71yql0.cloudfront.net/libraries/arasaac/fat.png.variant-medium-dark.png" TargetMode="External"/><Relationship Id="rId161" Type="http://schemas.openxmlformats.org/officeDocument/2006/relationships/hyperlink" Target="https://d18vdu4p71yql0.cloudfront.net/libraries/coughdrop_symbols/tuesday.svg" TargetMode="External"/><Relationship Id="rId282" Type="http://schemas.openxmlformats.org/officeDocument/2006/relationships/hyperlink" Target="https://d18vdu4p71yql0.cloudfront.net/libraries/mulberry/fish%20deep%20fried.svg" TargetMode="External"/><Relationship Id="rId160" Type="http://schemas.openxmlformats.org/officeDocument/2006/relationships/hyperlink" Target="https://d18vdu4p71yql0.cloudfront.net/libraries/coughdrop_symbols/monday.svg" TargetMode="External"/><Relationship Id="rId281" Type="http://schemas.openxmlformats.org/officeDocument/2006/relationships/hyperlink" Target="https://myjamaicanrecipes.com/wp-content/uploads/2020/09/Jamaican-Fried-Dumplings-1.jpg" TargetMode="External"/><Relationship Id="rId280" Type="http://schemas.openxmlformats.org/officeDocument/2006/relationships/hyperlink" Target="https://d18vdu4p71yql0.cloudfront.net/libraries/arasaac/banana_1.png" TargetMode="External"/><Relationship Id="rId159" Type="http://schemas.openxmlformats.org/officeDocument/2006/relationships/hyperlink" Target="https://d18vdu4p71yql0.cloudfront.net/libraries/mulberry/toe%20nail.svg.variant-medium-dark.svg" TargetMode="External"/><Relationship Id="rId154" Type="http://schemas.openxmlformats.org/officeDocument/2006/relationships/hyperlink" Target="https://d18vdu4p71yql0.cloudfront.net/libraries/mulberry/leg.svg.variant-medium-dark.svg" TargetMode="External"/><Relationship Id="rId275" Type="http://schemas.openxmlformats.org/officeDocument/2006/relationships/hyperlink" Target="https://d18vdu4p71yql0.cloudfront.net/libraries/mulberry/food.svg" TargetMode="External"/><Relationship Id="rId396" Type="http://schemas.openxmlformats.org/officeDocument/2006/relationships/hyperlink" Target="https://d18vdu4p71yql0.cloudfront.net/libraries/arasaac/eight%20o'clock.png" TargetMode="External"/><Relationship Id="rId153" Type="http://schemas.openxmlformats.org/officeDocument/2006/relationships/hyperlink" Target="https://d18vdu4p71yql0.cloudfront.net/libraries/arasaac/hip.png.variant-medium-dark.png" TargetMode="External"/><Relationship Id="rId274" Type="http://schemas.openxmlformats.org/officeDocument/2006/relationships/hyperlink" Target="https://d18vdu4p71yql0.cloudfront.net/libraries/arasaac/things.png" TargetMode="External"/><Relationship Id="rId395" Type="http://schemas.openxmlformats.org/officeDocument/2006/relationships/hyperlink" Target="https://d18vdu4p71yql0.cloudfront.net/libraries/arasaac/seven%20o'clock.png" TargetMode="External"/><Relationship Id="rId152" Type="http://schemas.openxmlformats.org/officeDocument/2006/relationships/hyperlink" Target="https://d18vdu4p71yql0.cloudfront.net/libraries/arasaac/back.png.variant-medium-dark.png" TargetMode="External"/><Relationship Id="rId273" Type="http://schemas.openxmlformats.org/officeDocument/2006/relationships/hyperlink" Target="https://d18vdu4p71yql0.cloudfront.net/libraries/arasaac/lips.png" TargetMode="External"/><Relationship Id="rId394" Type="http://schemas.openxmlformats.org/officeDocument/2006/relationships/hyperlink" Target="https://d18vdu4p71yql0.cloudfront.net/libraries/arasaac/six%20o'clock.png" TargetMode="External"/><Relationship Id="rId151" Type="http://schemas.openxmlformats.org/officeDocument/2006/relationships/hyperlink" Target="https://d18vdu4p71yql0.cloudfront.net/libraries/arasaac/stomach.png" TargetMode="External"/><Relationship Id="rId272" Type="http://schemas.openxmlformats.org/officeDocument/2006/relationships/hyperlink" Target="https://d18vdu4p71yql0.cloudfront.net/libraries/arasaac/Nature.png" TargetMode="External"/><Relationship Id="rId393" Type="http://schemas.openxmlformats.org/officeDocument/2006/relationships/hyperlink" Target="https://d18vdu4p71yql0.cloudfront.net/libraries/arasaac/five%20o'clock.png" TargetMode="External"/><Relationship Id="rId158" Type="http://schemas.openxmlformats.org/officeDocument/2006/relationships/hyperlink" Target="https://d18vdu4p71yql0.cloudfront.net/libraries/arasaac/belly.png.variant-medium-dark.png" TargetMode="External"/><Relationship Id="rId279" Type="http://schemas.openxmlformats.org/officeDocument/2006/relationships/hyperlink" Target="https://d18vdu4p71yql0.cloudfront.net/libraries/mulberry/dinner.svg" TargetMode="External"/><Relationship Id="rId157" Type="http://schemas.openxmlformats.org/officeDocument/2006/relationships/hyperlink" Target="https://d18vdu4p71yql0.cloudfront.net/libraries/arasaac/feet_2.png.variant-medium-dark.png" TargetMode="External"/><Relationship Id="rId278" Type="http://schemas.openxmlformats.org/officeDocument/2006/relationships/hyperlink" Target="https://d18vdu4p71yql0.cloudfront.net/libraries/mulberry/lunch%202.svg" TargetMode="External"/><Relationship Id="rId399" Type="http://schemas.openxmlformats.org/officeDocument/2006/relationships/hyperlink" Target="https://d18vdu4p71yql0.cloudfront.net/libraries/arasaac/eleven%20o'clock.png" TargetMode="External"/><Relationship Id="rId156" Type="http://schemas.openxmlformats.org/officeDocument/2006/relationships/hyperlink" Target="https://d18vdu4p71yql0.cloudfront.net/libraries/arasaac/ankle.png.variant-medium-dark.png" TargetMode="External"/><Relationship Id="rId277" Type="http://schemas.openxmlformats.org/officeDocument/2006/relationships/hyperlink" Target="https://d18vdu4p71yql0.cloudfront.net/libraries/arasaac/breakfast.png.varianted-skin.png" TargetMode="External"/><Relationship Id="rId398" Type="http://schemas.openxmlformats.org/officeDocument/2006/relationships/hyperlink" Target="https://d18vdu4p71yql0.cloudfront.net/libraries/arasaac/ten%20o'clock.png" TargetMode="External"/><Relationship Id="rId155" Type="http://schemas.openxmlformats.org/officeDocument/2006/relationships/hyperlink" Target="https://d18vdu4p71yql0.cloudfront.net/libraries/arasaac/leg_2.png.variant-medium-dark.png" TargetMode="External"/><Relationship Id="rId276" Type="http://schemas.openxmlformats.org/officeDocument/2006/relationships/hyperlink" Target="https://d18vdu4p71yql0.cloudfront.net/libraries/tawasol/meals.png" TargetMode="External"/><Relationship Id="rId397" Type="http://schemas.openxmlformats.org/officeDocument/2006/relationships/hyperlink" Target="https://d18vdu4p71yql0.cloudfront.net/libraries/arasaac/nine%20o'clock.png" TargetMode="External"/><Relationship Id="rId40" Type="http://schemas.openxmlformats.org/officeDocument/2006/relationships/hyperlink" Target="https://d18vdu4p71yql0.cloudfront.net/libraries/arasaac/it's%20funny!.png" TargetMode="External"/><Relationship Id="rId42" Type="http://schemas.openxmlformats.org/officeDocument/2006/relationships/hyperlink" Target="https://globalsymbols.com/uploads/production/image/imagefile/7480/15_7480_abba8029-e69b-4496-adf0-a42bbe45d55b.png" TargetMode="External"/><Relationship Id="rId41" Type="http://schemas.openxmlformats.org/officeDocument/2006/relationships/hyperlink" Target="https://www.shutterstock.com/image-illustration/cute-picturesadjectivessymbol-signsimple-icon-260nw-2228818049.jpg" TargetMode="External"/><Relationship Id="rId44" Type="http://schemas.openxmlformats.org/officeDocument/2006/relationships/hyperlink" Target="https://d18vdu4p71yql0.cloudfront.net/libraries/twemoji/1f387.svg" TargetMode="External"/><Relationship Id="rId43" Type="http://schemas.openxmlformats.org/officeDocument/2006/relationships/hyperlink" Target="https://encrypted-tbn0.gstatic.com/images?q=tbn:ANd9GcT2EJgXR09byzoEta-Ar5dg0ORLt3gkLLVcCA&amp;usqp=CAU" TargetMode="External"/><Relationship Id="rId46" Type="http://schemas.openxmlformats.org/officeDocument/2006/relationships/hyperlink" Target="https://drive.google.com/file/d/1RWl-7giYnoscOlpyAQM-5IsUlGFZ9fBz/view?usp=share_link" TargetMode="External"/><Relationship Id="rId45" Type="http://schemas.openxmlformats.org/officeDocument/2006/relationships/hyperlink" Target="https://d18vdu4p71yql0.cloudfront.net/libraries/sclera/group%20friendly.png" TargetMode="External"/><Relationship Id="rId509" Type="http://schemas.openxmlformats.org/officeDocument/2006/relationships/hyperlink" Target="https://d18vdu4p71yql0.cloudfront.net/libraries/mulberry/back%201.svg.varianted-skin.svg" TargetMode="External"/><Relationship Id="rId508" Type="http://schemas.openxmlformats.org/officeDocument/2006/relationships/hyperlink" Target="https://d18vdu4p71yql0.cloudfront.net/libraries/mulberry/back%201.svg.varianted-skin.svg" TargetMode="External"/><Relationship Id="rId503" Type="http://schemas.openxmlformats.org/officeDocument/2006/relationships/hyperlink" Target="https://d18vdu4p71yql0.cloudfront.net/libraries/arasaac/above.png" TargetMode="External"/><Relationship Id="rId624" Type="http://schemas.openxmlformats.org/officeDocument/2006/relationships/hyperlink" Target="https://d18vdu4p71yql0.cloudfront.net/libraries/arasaac/those.png" TargetMode="External"/><Relationship Id="rId502" Type="http://schemas.openxmlformats.org/officeDocument/2006/relationships/hyperlink" Target="https://d18vdu4p71yql0.cloudfront.net/libraries/mulberry/over.svg" TargetMode="External"/><Relationship Id="rId623" Type="http://schemas.openxmlformats.org/officeDocument/2006/relationships/hyperlink" Target="https://d18vdu4p71yql0.cloudfront.net/libraries/arasaac/these.png" TargetMode="External"/><Relationship Id="rId501" Type="http://schemas.openxmlformats.org/officeDocument/2006/relationships/hyperlink" Target="https://d18vdu4p71yql0.cloudfront.net/libraries/mulberry/over.svg" TargetMode="External"/><Relationship Id="rId622" Type="http://schemas.openxmlformats.org/officeDocument/2006/relationships/hyperlink" Target="https://d18vdu4p71yql0.cloudfront.net/libraries/arasaac/that_2.png" TargetMode="External"/><Relationship Id="rId500" Type="http://schemas.openxmlformats.org/officeDocument/2006/relationships/hyperlink" Target="https://d18vdu4p71yql0.cloudfront.net/libraries/mulberry/over.svg" TargetMode="External"/><Relationship Id="rId621" Type="http://schemas.openxmlformats.org/officeDocument/2006/relationships/hyperlink" Target="https://d18vdu4p71yql0.cloudfront.net/libraries/arasaac/this.png" TargetMode="External"/><Relationship Id="rId507" Type="http://schemas.openxmlformats.org/officeDocument/2006/relationships/hyperlink" Target="https://d18vdu4p71yql0.cloudfront.net/libraries/mulberry/back%201.svg.varianted-skin.svg" TargetMode="External"/><Relationship Id="rId628" Type="http://schemas.openxmlformats.org/officeDocument/2006/relationships/vmlDrawing" Target="../drawings/vmlDrawing1.vml"/><Relationship Id="rId506" Type="http://schemas.openxmlformats.org/officeDocument/2006/relationships/hyperlink" Target="https://d18vdu4p71yql0.cloudfront.net/libraries/tawasol/Below.png" TargetMode="External"/><Relationship Id="rId627" Type="http://schemas.openxmlformats.org/officeDocument/2006/relationships/drawing" Target="../drawings/drawing1.xml"/><Relationship Id="rId505" Type="http://schemas.openxmlformats.org/officeDocument/2006/relationships/hyperlink" Target="https://d18vdu4p71yql0.cloudfront.net/libraries/arasaac/above.png" TargetMode="External"/><Relationship Id="rId626" Type="http://schemas.openxmlformats.org/officeDocument/2006/relationships/hyperlink" Target="https://d18vdu4p71yql0.cloudfront.net/libraries/arasaac/them.png.variant-dark.png" TargetMode="External"/><Relationship Id="rId504" Type="http://schemas.openxmlformats.org/officeDocument/2006/relationships/hyperlink" Target="https://d18vdu4p71yql0.cloudfront.net/libraries/arasaac/above.png" TargetMode="External"/><Relationship Id="rId625" Type="http://schemas.openxmlformats.org/officeDocument/2006/relationships/hyperlink" Target="https://d18vdu4p71yql0.cloudfront.net/libraries/arasaac/them.png.variant-dark.png" TargetMode="External"/><Relationship Id="rId48" Type="http://schemas.openxmlformats.org/officeDocument/2006/relationships/hyperlink" Target="https://d18vdu4p71yql0.cloudfront.net/libraries/arasaac/creativity.png.varianted-skin.png" TargetMode="External"/><Relationship Id="rId47" Type="http://schemas.openxmlformats.org/officeDocument/2006/relationships/hyperlink" Target="https://d18vdu4p71yql0.cloudfront.net/libraries/arasaac/to%20talk_1.png" TargetMode="External"/><Relationship Id="rId49" Type="http://schemas.openxmlformats.org/officeDocument/2006/relationships/hyperlink" Target="https://d18vdu4p71yql0.cloudfront.net/libraries/arasaac/rare.png" TargetMode="External"/><Relationship Id="rId620" Type="http://schemas.openxmlformats.org/officeDocument/2006/relationships/hyperlink" Target="https://d18vdu4p71yql0.cloudfront.net/libraries/arasaac/that_2.png" TargetMode="External"/><Relationship Id="rId31" Type="http://schemas.openxmlformats.org/officeDocument/2006/relationships/hyperlink" Target="https://d18vdu4p71yql0.cloudfront.net/libraries/arasaac/pretty.png" TargetMode="External"/><Relationship Id="rId30" Type="http://schemas.openxmlformats.org/officeDocument/2006/relationships/hyperlink" Target="https://d18vdu4p71yql0.cloudfront.net/libraries/arasaac/small.png" TargetMode="External"/><Relationship Id="rId33" Type="http://schemas.openxmlformats.org/officeDocument/2006/relationships/hyperlink" Target="https://d18vdu4p71yql0.cloudfront.net/libraries/arasaac/quick.png" TargetMode="External"/><Relationship Id="rId32" Type="http://schemas.openxmlformats.org/officeDocument/2006/relationships/hyperlink" Target="https://d18vdu4p71yql0.cloudfront.net/libraries/arasaac/nice_1.png.variant-medium.png" TargetMode="External"/><Relationship Id="rId35" Type="http://schemas.openxmlformats.org/officeDocument/2006/relationships/hyperlink" Target="https://d18vdu4p71yql0.cloudfront.net/libraries/arasaac/to%20get%20angry%20with_4.png" TargetMode="External"/><Relationship Id="rId34" Type="http://schemas.openxmlformats.org/officeDocument/2006/relationships/hyperlink" Target="https://d18vdu4p71yql0.cloudfront.net/libraries/sclera/keep%20silent.png" TargetMode="External"/><Relationship Id="rId619" Type="http://schemas.openxmlformats.org/officeDocument/2006/relationships/hyperlink" Target="https://d18vdu4p71yql0.cloudfront.net/libraries/arasaac/their_1.png" TargetMode="External"/><Relationship Id="rId618" Type="http://schemas.openxmlformats.org/officeDocument/2006/relationships/hyperlink" Target="https://d18vdu4p71yql0.cloudfront.net/libraries/arasaac/theirs.png" TargetMode="External"/><Relationship Id="rId613" Type="http://schemas.openxmlformats.org/officeDocument/2006/relationships/hyperlink" Target="https://d18vdu4p71yql0.cloudfront.net/libraries/arasaac/your.png" TargetMode="External"/><Relationship Id="rId612" Type="http://schemas.openxmlformats.org/officeDocument/2006/relationships/hyperlink" Target="https://d18vdu4p71yql0.cloudfront.net/libraries/arasaac/them_2.png" TargetMode="External"/><Relationship Id="rId611" Type="http://schemas.openxmlformats.org/officeDocument/2006/relationships/hyperlink" Target="https://d18vdu4p71yql0.cloudfront.net/libraries/arasaac/with%20him.png" TargetMode="External"/><Relationship Id="rId610" Type="http://schemas.openxmlformats.org/officeDocument/2006/relationships/hyperlink" Target="https://drive.google.com/file/d/1IO25S8eDwqasVaAVnKDmH1WLTs8Ob7GQ/view?usp=share_link" TargetMode="External"/><Relationship Id="rId617" Type="http://schemas.openxmlformats.org/officeDocument/2006/relationships/hyperlink" Target="https://d18vdu4p71yql0.cloudfront.net/libraries/arasaac/their.png" TargetMode="External"/><Relationship Id="rId616" Type="http://schemas.openxmlformats.org/officeDocument/2006/relationships/hyperlink" Target="https://d18vdu4p71yql0.cloudfront.net/libraries/arasaac/yours.png" TargetMode="External"/><Relationship Id="rId615" Type="http://schemas.openxmlformats.org/officeDocument/2006/relationships/hyperlink" Target="https://d18vdu4p71yql0.cloudfront.net/libraries/arasaac/yours.png" TargetMode="External"/><Relationship Id="rId614" Type="http://schemas.openxmlformats.org/officeDocument/2006/relationships/hyperlink" Target="https://d18vdu4p71yql0.cloudfront.net/libraries/arasaac/yours.png" TargetMode="External"/><Relationship Id="rId37" Type="http://schemas.openxmlformats.org/officeDocument/2006/relationships/hyperlink" Target="https://d18vdu4p71yql0.cloudfront.net/libraries/arasaac/ill_2.png" TargetMode="External"/><Relationship Id="rId36" Type="http://schemas.openxmlformats.org/officeDocument/2006/relationships/hyperlink" Target="https://d18vdu4p71yql0.cloudfront.net/libraries/arasaac/noisy.png" TargetMode="External"/><Relationship Id="rId39" Type="http://schemas.openxmlformats.org/officeDocument/2006/relationships/hyperlink" Target="https://d18vdu4p71yql0.cloudfront.net/libraries/arasaac/hot%20flush_3.png" TargetMode="External"/><Relationship Id="rId38" Type="http://schemas.openxmlformats.org/officeDocument/2006/relationships/hyperlink" Target="https://d18vdu4p71yql0.cloudfront.net/libraries/arasaac/fun.png" TargetMode="External"/><Relationship Id="rId20" Type="http://schemas.openxmlformats.org/officeDocument/2006/relationships/hyperlink" Target="https://d18vdu4p71yql0.cloudfront.net/libraries/noun-project/Frustrated_182_g.svg" TargetMode="External"/><Relationship Id="rId22" Type="http://schemas.openxmlformats.org/officeDocument/2006/relationships/hyperlink" Target="https://d18vdu4p71yql0.cloudfront.net/libraries/arasaac/confused_1.png" TargetMode="External"/><Relationship Id="rId21" Type="http://schemas.openxmlformats.org/officeDocument/2006/relationships/hyperlink" Target="https://d18vdu4p71yql0.cloudfront.net/libraries/arasaac/surprised_1.png" TargetMode="External"/><Relationship Id="rId24" Type="http://schemas.openxmlformats.org/officeDocument/2006/relationships/hyperlink" Target="https://www.opensymbols.org/symbols/noun-project/grin-a1a9cb76?id=44958" TargetMode="External"/><Relationship Id="rId23" Type="http://schemas.openxmlformats.org/officeDocument/2006/relationships/hyperlink" Target="https://d18vdu4p71yql0.cloudfront.net/libraries/arasaac/to%20embarrass_2.png.variant-medium-dark.png" TargetMode="External"/><Relationship Id="rId409" Type="http://schemas.openxmlformats.org/officeDocument/2006/relationships/hyperlink" Target="https://d18vdu4p71yql0.cloudfront.net/libraries/arasaac/spicy.png.variant-dark.png" TargetMode="External"/><Relationship Id="rId404" Type="http://schemas.openxmlformats.org/officeDocument/2006/relationships/hyperlink" Target="https://d18vdu4p71yql0.cloudfront.net/libraries/arasaac/mine_1.png" TargetMode="External"/><Relationship Id="rId525" Type="http://schemas.openxmlformats.org/officeDocument/2006/relationships/hyperlink" Target="https://d18vdu4p71yql0.cloudfront.net/libraries/arasaac/to%20read_1.png.variant-dark.png" TargetMode="External"/><Relationship Id="rId403" Type="http://schemas.openxmlformats.org/officeDocument/2006/relationships/hyperlink" Target="https://d18vdu4p71yql0.cloudfront.net/libraries/mulberry/last.svg" TargetMode="External"/><Relationship Id="rId524" Type="http://schemas.openxmlformats.org/officeDocument/2006/relationships/hyperlink" Target="https://d18vdu4p71yql0.cloudfront.net/libraries/arasaac/to%20read_1.png.variant-dark.png" TargetMode="External"/><Relationship Id="rId402" Type="http://schemas.openxmlformats.org/officeDocument/2006/relationships/hyperlink" Target="https://d18vdu4p71yql0.cloudfront.net/libraries/mulberry/last.svg" TargetMode="External"/><Relationship Id="rId523" Type="http://schemas.openxmlformats.org/officeDocument/2006/relationships/hyperlink" Target="https://d18vdu4p71yql0.cloudfront.net/libraries/arasaac/to%20walk_2.png" TargetMode="External"/><Relationship Id="rId401" Type="http://schemas.openxmlformats.org/officeDocument/2006/relationships/hyperlink" Target="https://d18vdu4p71yql0.cloudfront.net/libraries/mulberry/middle.svg" TargetMode="External"/><Relationship Id="rId522" Type="http://schemas.openxmlformats.org/officeDocument/2006/relationships/hyperlink" Target="https://d18vdu4p71yql0.cloudfront.net/libraries/arasaac/tell.png.variant-dark.png" TargetMode="External"/><Relationship Id="rId408" Type="http://schemas.openxmlformats.org/officeDocument/2006/relationships/hyperlink" Target="https://d18vdu4p71yql0.cloudfront.net/libraries/arasaac/to%20like_1.png" TargetMode="External"/><Relationship Id="rId529" Type="http://schemas.openxmlformats.org/officeDocument/2006/relationships/hyperlink" Target="https://d18vdu4p71yql0.cloudfront.net/libraries/arasaac/to%20see_5.png" TargetMode="External"/><Relationship Id="rId407" Type="http://schemas.openxmlformats.org/officeDocument/2006/relationships/hyperlink" Target="https://d18vdu4p71yql0.cloudfront.net/libraries/mulberry/yummy.svg.variant-dark.svg" TargetMode="External"/><Relationship Id="rId528" Type="http://schemas.openxmlformats.org/officeDocument/2006/relationships/hyperlink" Target="https://d18vdu4p71yql0.cloudfront.net/libraries/arasaac/baby.png.variant-dark.png" TargetMode="External"/><Relationship Id="rId406" Type="http://schemas.openxmlformats.org/officeDocument/2006/relationships/hyperlink" Target="https://d18vdu4p71yql0.cloudfront.net/libraries/arasaac/hot.png.varianted-skin.png" TargetMode="External"/><Relationship Id="rId527" Type="http://schemas.openxmlformats.org/officeDocument/2006/relationships/hyperlink" Target="https://d18vdu4p71yql0.cloudfront.net/libraries/arasaac/to%20throw%20(away)_4.png" TargetMode="External"/><Relationship Id="rId405" Type="http://schemas.openxmlformats.org/officeDocument/2006/relationships/hyperlink" Target="https://d18vdu4p71yql0.cloudfront.net/libraries/arasaac/cold.png.variant-medium-dark.png" TargetMode="External"/><Relationship Id="rId526" Type="http://schemas.openxmlformats.org/officeDocument/2006/relationships/hyperlink" Target="https://d18vdu4p71yql0.cloudfront.net/libraries/arasaac/to%20read_3.png" TargetMode="External"/><Relationship Id="rId26" Type="http://schemas.openxmlformats.org/officeDocument/2006/relationships/hyperlink" Target="https://d18vdu4p71yql0.cloudfront.net/libraries/sclera/lonely_1.png" TargetMode="External"/><Relationship Id="rId25" Type="http://schemas.openxmlformats.org/officeDocument/2006/relationships/hyperlink" Target="https://d18vdu4p71yql0.cloudfront.net/libraries/sclera/jealous%20cheerless.png" TargetMode="External"/><Relationship Id="rId28" Type="http://schemas.openxmlformats.org/officeDocument/2006/relationships/hyperlink" Target="https://d18vdu4p71yql0.cloudfront.net/libraries/mulberry/large.svg" TargetMode="External"/><Relationship Id="rId27" Type="http://schemas.openxmlformats.org/officeDocument/2006/relationships/hyperlink" Target="https://d18vdu4p71yql0.cloudfront.net/libraries/noun-project/worried_637_g.svg" TargetMode="External"/><Relationship Id="rId400" Type="http://schemas.openxmlformats.org/officeDocument/2006/relationships/hyperlink" Target="https://d18vdu4p71yql0.cloudfront.net/libraries/mulberry/first.svg" TargetMode="External"/><Relationship Id="rId521" Type="http://schemas.openxmlformats.org/officeDocument/2006/relationships/hyperlink" Target="https://d18vdu4p71yql0.cloudfront.net/libraries/mulberry/text%20mobile%20message%20,%20to.svg.variant-dark.svg" TargetMode="External"/><Relationship Id="rId29" Type="http://schemas.openxmlformats.org/officeDocument/2006/relationships/hyperlink" Target="https://d18vdu4p71yql0.cloudfront.net/libraries/arasaac/big.png" TargetMode="External"/><Relationship Id="rId520" Type="http://schemas.openxmlformats.org/officeDocument/2006/relationships/hyperlink" Target="https://drive.google.com/file/d/1HJvJdauZ8MrUuUYKS9AU0siL6rnAdE6P/view?usp=share_link" TargetMode="External"/><Relationship Id="rId11" Type="http://schemas.openxmlformats.org/officeDocument/2006/relationships/hyperlink" Target="https://d18vdu4p71yql0.cloudfront.net/libraries/noun-project/Happy_517_g.svg" TargetMode="External"/><Relationship Id="rId10" Type="http://schemas.openxmlformats.org/officeDocument/2006/relationships/hyperlink" Target="https://d18vdu4p71yql0.cloudfront.net/libraries/mulberry/white.svg" TargetMode="External"/><Relationship Id="rId13" Type="http://schemas.openxmlformats.org/officeDocument/2006/relationships/hyperlink" Target="https://d18vdu4p71yql0.cloudfront.net/libraries/noun-project/angry_514_557643.svg" TargetMode="External"/><Relationship Id="rId12" Type="http://schemas.openxmlformats.org/officeDocument/2006/relationships/hyperlink" Target="https://d18vdu4p71yql0.cloudfront.net/libraries/noun-project/Sad_798_14699.svg" TargetMode="External"/><Relationship Id="rId519" Type="http://schemas.openxmlformats.org/officeDocument/2006/relationships/hyperlink" Target="https://d18vdu4p71yql0.cloudfront.net/libraries/arasaac/my%20(plural).png" TargetMode="External"/><Relationship Id="rId514" Type="http://schemas.openxmlformats.org/officeDocument/2006/relationships/hyperlink" Target="https://d18vdu4p71yql0.cloudfront.net/libraries/arasaac/to.png" TargetMode="External"/><Relationship Id="rId513" Type="http://schemas.openxmlformats.org/officeDocument/2006/relationships/hyperlink" Target="https://d18vdu4p71yql0.cloudfront.net/libraries/arasaac/to.png" TargetMode="External"/><Relationship Id="rId512" Type="http://schemas.openxmlformats.org/officeDocument/2006/relationships/hyperlink" Target="https://d18vdu4p71yql0.cloudfront.net/libraries/arasaac/next.png" TargetMode="External"/><Relationship Id="rId511" Type="http://schemas.openxmlformats.org/officeDocument/2006/relationships/hyperlink" Target="https://d18vdu4p71yql0.cloudfront.net/libraries/arasaac/next.png" TargetMode="External"/><Relationship Id="rId518" Type="http://schemas.openxmlformats.org/officeDocument/2006/relationships/hyperlink" Target="https://drive.google.com/file/d/1XTR0boVju0UgGnBmElimw3XqbTltuJKw/view?usp=share_link" TargetMode="External"/><Relationship Id="rId517" Type="http://schemas.openxmlformats.org/officeDocument/2006/relationships/hyperlink" Target="https://d18vdu4p71yql0.cloudfront.net/libraries/arasaac/she.png.variant-dark.png" TargetMode="External"/><Relationship Id="rId516" Type="http://schemas.openxmlformats.org/officeDocument/2006/relationships/hyperlink" Target="https://d18vdu4p71yql0.cloudfront.net/libraries/arasaac/he.png.variant-dark.png" TargetMode="External"/><Relationship Id="rId515" Type="http://schemas.openxmlformats.org/officeDocument/2006/relationships/hyperlink" Target="https://d18vdu4p71yql0.cloudfront.net/libraries/arasaac/I.png.variant-dark.png" TargetMode="External"/><Relationship Id="rId15" Type="http://schemas.openxmlformats.org/officeDocument/2006/relationships/hyperlink" Target="https://d18vdu4p71yql0.cloudfront.net/libraries/noun-project/nervous_665_311847.svg" TargetMode="External"/><Relationship Id="rId14" Type="http://schemas.openxmlformats.org/officeDocument/2006/relationships/hyperlink" Target="https://d18vdu4p71yql0.cloudfront.net/libraries/noun-project/excited_334_g.svg" TargetMode="External"/><Relationship Id="rId17" Type="http://schemas.openxmlformats.org/officeDocument/2006/relationships/hyperlink" Target="https://d18vdu4p71yql0.cloudfront.net/libraries/sclera/bore.png" TargetMode="External"/><Relationship Id="rId16" Type="http://schemas.openxmlformats.org/officeDocument/2006/relationships/hyperlink" Target="https://d18vdu4p71yql0.cloudfront.net/libraries/noun-project/Scared_187_g.svg" TargetMode="External"/><Relationship Id="rId19" Type="http://schemas.openxmlformats.org/officeDocument/2006/relationships/hyperlink" Target="https://d18vdu4p71yql0.cloudfront.net/libraries/sclera/proud.png" TargetMode="External"/><Relationship Id="rId510" Type="http://schemas.openxmlformats.org/officeDocument/2006/relationships/hyperlink" Target="https://d18vdu4p71yql0.cloudfront.net/libraries/arasaac/next.png" TargetMode="External"/><Relationship Id="rId18" Type="http://schemas.openxmlformats.org/officeDocument/2006/relationships/hyperlink" Target="https://d18vdu4p71yql0.cloudfront.net/libraries/arasaac/curious_1.png" TargetMode="External"/><Relationship Id="rId84" Type="http://schemas.openxmlformats.org/officeDocument/2006/relationships/hyperlink" Target="https://drive.google.com/file/d/1AouZzHWosaWxgrO99Ag4eNw71r3FG5Wr/view?usp=share_link" TargetMode="External"/><Relationship Id="rId83" Type="http://schemas.openxmlformats.org/officeDocument/2006/relationships/hyperlink" Target="https://drive.google.com/file/d/17DTm49p1-rO-L5MkTtaA9khGOo3MhMDV/view?usp=share_link" TargetMode="External"/><Relationship Id="rId86" Type="http://schemas.openxmlformats.org/officeDocument/2006/relationships/hyperlink" Target="https://d18vdu4p71yql0.cloudfront.net/libraries/arasaac/acid.png.variant-medium-dark.png" TargetMode="External"/><Relationship Id="rId85" Type="http://schemas.openxmlformats.org/officeDocument/2006/relationships/hyperlink" Target="https://d18vdu4p71yql0.cloudfront.net/libraries/arasaac/salt%20packet.png" TargetMode="External"/><Relationship Id="rId88" Type="http://schemas.openxmlformats.org/officeDocument/2006/relationships/hyperlink" Target="https://d18vdu4p71yql0.cloudfront.net/libraries/arasaac/sweet_4.png.variant-medium-dark.png" TargetMode="External"/><Relationship Id="rId87" Type="http://schemas.openxmlformats.org/officeDocument/2006/relationships/hyperlink" Target="https://www.shutterstock.com/image-vector/vector-illustration-grimacing-face-sticking-260nw-622236248.jpg" TargetMode="External"/><Relationship Id="rId89" Type="http://schemas.openxmlformats.org/officeDocument/2006/relationships/hyperlink" Target="https://d18vdu4p71yql0.cloudfront.net/libraries/icomoon/arrow-right3.svg" TargetMode="External"/><Relationship Id="rId80" Type="http://schemas.openxmlformats.org/officeDocument/2006/relationships/hyperlink" Target="https://d18vdu4p71yql0.cloudfront.net/libraries/twemoji/1f476-var1f3fdUNI.svg" TargetMode="External"/><Relationship Id="rId82" Type="http://schemas.openxmlformats.org/officeDocument/2006/relationships/hyperlink" Target="https://d18vdu4p71yql0.cloudfront.net/libraries/mulberry/young.svg.varianted-skin.svg" TargetMode="External"/><Relationship Id="rId81" Type="http://schemas.openxmlformats.org/officeDocument/2006/relationships/hyperlink" Target="https://d18vdu4p71yql0.cloudfront.net/libraries/arasaac/young_3.png.varianted-skin.png" TargetMode="External"/><Relationship Id="rId73" Type="http://schemas.openxmlformats.org/officeDocument/2006/relationships/hyperlink" Target="https://www.opensymbols.org/symbols/noun-project/child-9a17e897?id=45781" TargetMode="External"/><Relationship Id="rId72" Type="http://schemas.openxmlformats.org/officeDocument/2006/relationships/hyperlink" Target="https://d18vdu4p71yql0.cloudfront.net/libraries/sclera/give%20infant%20milk.png" TargetMode="External"/><Relationship Id="rId75" Type="http://schemas.openxmlformats.org/officeDocument/2006/relationships/hyperlink" Target="https://www.opensymbols.org/symbols/noun-project/person-20abf9f6?id=36615" TargetMode="External"/><Relationship Id="rId74" Type="http://schemas.openxmlformats.org/officeDocument/2006/relationships/hyperlink" Target="https://d18vdu4p71yql0.cloudfront.net/libraries/noun-project/Child_985_g.svg" TargetMode="External"/><Relationship Id="rId77" Type="http://schemas.openxmlformats.org/officeDocument/2006/relationships/hyperlink" Target="https://d18vdu4p71yql0.cloudfront.net/libraries/noun-project/old-man_409_g.svg" TargetMode="External"/><Relationship Id="rId76" Type="http://schemas.openxmlformats.org/officeDocument/2006/relationships/hyperlink" Target="https://d18vdu4p71yql0.cloudfront.net/libraries/arasaac/teenager.png.variant-medium-dark.png" TargetMode="External"/><Relationship Id="rId79" Type="http://schemas.openxmlformats.org/officeDocument/2006/relationships/hyperlink" Target="https://d18vdu4p71yql0.cloudfront.net/libraries/arasaac/elderly_1.png.varianted-skin.png" TargetMode="External"/><Relationship Id="rId78" Type="http://schemas.openxmlformats.org/officeDocument/2006/relationships/hyperlink" Target="https://d18vdu4p71yql0.cloudfront.net/libraries/sclera/aid%20to%20elder%20people_1.png" TargetMode="External"/><Relationship Id="rId71" Type="http://schemas.openxmlformats.org/officeDocument/2006/relationships/hyperlink" Target="https://d18vdu4p71yql0.cloudfront.net/libraries/mulberry/wavy.svg" TargetMode="External"/><Relationship Id="rId70" Type="http://schemas.openxmlformats.org/officeDocument/2006/relationships/hyperlink" Target="https://d18vdu4p71yql0.cloudfront.net/libraries/arasaac/wrinkled_2.png.variant-medium-dark.png" TargetMode="External"/><Relationship Id="rId62" Type="http://schemas.openxmlformats.org/officeDocument/2006/relationships/hyperlink" Target="https://d18vdu4p71yql0.cloudfront.net/libraries/noun-project/triangle_698_g.svg" TargetMode="External"/><Relationship Id="rId61" Type="http://schemas.openxmlformats.org/officeDocument/2006/relationships/hyperlink" Target="https://d18vdu4p71yql0.cloudfront.net/libraries/noun-project/Circle_669_702787.svg" TargetMode="External"/><Relationship Id="rId64" Type="http://schemas.openxmlformats.org/officeDocument/2006/relationships/hyperlink" Target="https://d18vdu4p71yql0.cloudfront.net/libraries/noun-project/rectangle_84_g.svg" TargetMode="External"/><Relationship Id="rId63" Type="http://schemas.openxmlformats.org/officeDocument/2006/relationships/hyperlink" Target="https://d18vdu4p71yql0.cloudfront.net/libraries/mulberry/prism%20triangular.svg" TargetMode="External"/><Relationship Id="rId66" Type="http://schemas.openxmlformats.org/officeDocument/2006/relationships/hyperlink" Target="https://d18vdu4p71yql0.cloudfront.net/libraries/noun-project/Ellipse_151_g.svg" TargetMode="External"/><Relationship Id="rId65" Type="http://schemas.openxmlformats.org/officeDocument/2006/relationships/hyperlink" Target="https://d18vdu4p71yql0.cloudfront.net/libraries/sclera/plate%20rectangular.png" TargetMode="External"/><Relationship Id="rId68" Type="http://schemas.openxmlformats.org/officeDocument/2006/relationships/hyperlink" Target="https://d18vdu4p71yql0.cloudfront.net/libraries/mulberry/straight.svg" TargetMode="External"/><Relationship Id="rId67" Type="http://schemas.openxmlformats.org/officeDocument/2006/relationships/hyperlink" Target="https://d18vdu4p71yql0.cloudfront.net/libraries/arasaac/curved%20line.png" TargetMode="External"/><Relationship Id="rId609" Type="http://schemas.openxmlformats.org/officeDocument/2006/relationships/hyperlink" Target="https://d18vdu4p71yql0.cloudfront.net/libraries/arasaac/me_1.png" TargetMode="External"/><Relationship Id="rId608" Type="http://schemas.openxmlformats.org/officeDocument/2006/relationships/hyperlink" Target="https://d18vdu4p71yql0.cloudfront.net/libraries/arasaac/growth_1.png" TargetMode="External"/><Relationship Id="rId607" Type="http://schemas.openxmlformats.org/officeDocument/2006/relationships/hyperlink" Target="https://d18vdu4p71yql0.cloudfront.net/libraries/sclera/why_2.png" TargetMode="External"/><Relationship Id="rId60" Type="http://schemas.openxmlformats.org/officeDocument/2006/relationships/hyperlink" Target="https://d18vdu4p71yql0.cloudfront.net/libraries/arasaac/narrow.png" TargetMode="External"/><Relationship Id="rId602" Type="http://schemas.openxmlformats.org/officeDocument/2006/relationships/hyperlink" Target="https://d18vdu4p71yql0.cloudfront.net/libraries/sclera/think.png" TargetMode="External"/><Relationship Id="rId601" Type="http://schemas.openxmlformats.org/officeDocument/2006/relationships/hyperlink" Target="https://d18vdu4p71yql0.cloudfront.net/libraries/sclera/idea.png" TargetMode="External"/><Relationship Id="rId600" Type="http://schemas.openxmlformats.org/officeDocument/2006/relationships/hyperlink" Target="https://d18vdu4p71yql0.cloudfront.net/libraries/arasaac/bad_1.png.variant-medium-dark.png" TargetMode="External"/><Relationship Id="rId606" Type="http://schemas.openxmlformats.org/officeDocument/2006/relationships/hyperlink" Target="https://d18vdu4p71yql0.cloudfront.net/libraries/mulberry/where.svg" TargetMode="External"/><Relationship Id="rId605" Type="http://schemas.openxmlformats.org/officeDocument/2006/relationships/hyperlink" Target="https://d18vdu4p71yql0.cloudfront.net/libraries/mulberry/when.svg" TargetMode="External"/><Relationship Id="rId604" Type="http://schemas.openxmlformats.org/officeDocument/2006/relationships/hyperlink" Target="https://d18vdu4p71yql0.cloudfront.net/libraries/arasaac/what.png" TargetMode="External"/><Relationship Id="rId603" Type="http://schemas.openxmlformats.org/officeDocument/2006/relationships/hyperlink" Target="https://d18vdu4p71yql0.cloudfront.net/libraries/arasaac/what.png" TargetMode="External"/><Relationship Id="rId69" Type="http://schemas.openxmlformats.org/officeDocument/2006/relationships/hyperlink" Target="https://d18vdu4p71yql0.cloudfront.net/libraries/arasaac/smooth_2.png.varianted-skin.png" TargetMode="External"/><Relationship Id="rId51" Type="http://schemas.openxmlformats.org/officeDocument/2006/relationships/hyperlink" Target="https://d18vdu4p71yql0.cloudfront.net/libraries/arasaac/is%20greater%20than.png" TargetMode="External"/><Relationship Id="rId50" Type="http://schemas.openxmlformats.org/officeDocument/2006/relationships/hyperlink" Target="https://drive.google.com/file/d/1ZXbVOHa3sdsPdC8k4fhou2O7uM-DdG2L/view?usp=share_link" TargetMode="External"/><Relationship Id="rId53" Type="http://schemas.openxmlformats.org/officeDocument/2006/relationships/hyperlink" Target="https://d18vdu4p71yql0.cloudfront.net/libraries/arasaac/high.png" TargetMode="External"/><Relationship Id="rId52" Type="http://schemas.openxmlformats.org/officeDocument/2006/relationships/hyperlink" Target="https://d18vdu4p71yql0.cloudfront.net/libraries/arasaac/is%20less%20than.png" TargetMode="External"/><Relationship Id="rId55" Type="http://schemas.openxmlformats.org/officeDocument/2006/relationships/hyperlink" Target="https://d18vdu4p71yql0.cloudfront.net/libraries/mulberry/long.svg" TargetMode="External"/><Relationship Id="rId54" Type="http://schemas.openxmlformats.org/officeDocument/2006/relationships/hyperlink" Target="https://d18vdu4p71yql0.cloudfront.net/libraries/arasaac/low.png" TargetMode="External"/><Relationship Id="rId57" Type="http://schemas.openxmlformats.org/officeDocument/2006/relationships/hyperlink" Target="https://d18vdu4p71yql0.cloudfront.net/libraries/mulberry/heavy.svg" TargetMode="External"/><Relationship Id="rId56" Type="http://schemas.openxmlformats.org/officeDocument/2006/relationships/hyperlink" Target="https://d18vdu4p71yql0.cloudfront.net/libraries/arasaac/low.png" TargetMode="External"/><Relationship Id="rId59" Type="http://schemas.openxmlformats.org/officeDocument/2006/relationships/hyperlink" Target="https://d18vdu4p71yql0.cloudfront.net/libraries/arasaac/wide.png" TargetMode="External"/><Relationship Id="rId58" Type="http://schemas.openxmlformats.org/officeDocument/2006/relationships/hyperlink" Target="https://d18vdu4p71yql0.cloudfront.net/libraries/mulberry/light.svg" TargetMode="External"/><Relationship Id="rId590" Type="http://schemas.openxmlformats.org/officeDocument/2006/relationships/hyperlink" Target="https://d18vdu4p71yql0.cloudfront.net/libraries/sclera/cool%20down%20beverage_1.png" TargetMode="External"/><Relationship Id="rId107" Type="http://schemas.openxmlformats.org/officeDocument/2006/relationships/hyperlink" Target="https://d18vdu4p71yql0.cloudfront.net/libraries/arasaac/cow.png" TargetMode="External"/><Relationship Id="rId228" Type="http://schemas.openxmlformats.org/officeDocument/2006/relationships/hyperlink" Target="https://d18vdu4p71yql0.cloudfront.net/libraries/arasaac/pumpkin.png" TargetMode="External"/><Relationship Id="rId349" Type="http://schemas.openxmlformats.org/officeDocument/2006/relationships/hyperlink" Target="https://d18vdu4p71yql0.cloudfront.net/libraries/arasaac/to%20do%20exercise_11.png.varianted-skin.png" TargetMode="External"/><Relationship Id="rId106" Type="http://schemas.openxmlformats.org/officeDocument/2006/relationships/hyperlink" Target="https://d18vdu4p71yql0.cloudfront.net/libraries/arasaac/bat.png" TargetMode="External"/><Relationship Id="rId227" Type="http://schemas.openxmlformats.org/officeDocument/2006/relationships/hyperlink" Target="https://d18vdu4p71yql0.cloudfront.net/libraries/arasaac/feet.png.variant-medium-dark.png" TargetMode="External"/><Relationship Id="rId348" Type="http://schemas.openxmlformats.org/officeDocument/2006/relationships/hyperlink" Target="https://d18vdu4p71yql0.cloudfront.net/libraries/arasaac/to%20jump_3.png" TargetMode="External"/><Relationship Id="rId469" Type="http://schemas.openxmlformats.org/officeDocument/2006/relationships/hyperlink" Target="https://d18vdu4p71yql0.cloudfront.net/libraries/arasaac/to%20run_4.png.variant-dark.png" TargetMode="External"/><Relationship Id="rId105" Type="http://schemas.openxmlformats.org/officeDocument/2006/relationships/hyperlink" Target="https://d18vdu4p71yql0.cloudfront.net/libraries/mulberry/cat.svg" TargetMode="External"/><Relationship Id="rId226" Type="http://schemas.openxmlformats.org/officeDocument/2006/relationships/hyperlink" Target="https://d18vdu4p71yql0.cloudfront.net/libraries/arasaac/forehead.png.variant-medium-dark.png" TargetMode="External"/><Relationship Id="rId347" Type="http://schemas.openxmlformats.org/officeDocument/2006/relationships/hyperlink" Target="https://d18vdu4p71yql0.cloudfront.net/libraries/arasaac/to%20sing_2.png" TargetMode="External"/><Relationship Id="rId468" Type="http://schemas.openxmlformats.org/officeDocument/2006/relationships/hyperlink" Target="https://d18vdu4p71yql0.cloudfront.net/libraries/arasaac/cousin.png.variant-dark.png" TargetMode="External"/><Relationship Id="rId589" Type="http://schemas.openxmlformats.org/officeDocument/2006/relationships/hyperlink" Target="https://d18vdu4p71yql0.cloudfront.net/libraries/mulberry/warm%20fire.svg.varianted-skin.svg" TargetMode="External"/><Relationship Id="rId104" Type="http://schemas.openxmlformats.org/officeDocument/2006/relationships/hyperlink" Target="https://d18vdu4p71yql0.cloudfront.net/libraries/arasaac/pig.png" TargetMode="External"/><Relationship Id="rId225" Type="http://schemas.openxmlformats.org/officeDocument/2006/relationships/hyperlink" Target="https://d18vdu4p71yql0.cloudfront.net/libraries/arasaac/car.png" TargetMode="External"/><Relationship Id="rId346" Type="http://schemas.openxmlformats.org/officeDocument/2006/relationships/hyperlink" Target="https://d18vdu4p71yql0.cloudfront.net/libraries/sclera/music%20and%20dance.png" TargetMode="External"/><Relationship Id="rId467" Type="http://schemas.openxmlformats.org/officeDocument/2006/relationships/hyperlink" Target="https://d18vdu4p71yql0.cloudfront.net/libraries/coughdrop_symbols/sunday.svg" TargetMode="External"/><Relationship Id="rId588" Type="http://schemas.openxmlformats.org/officeDocument/2006/relationships/hyperlink" Target="https://d18vdu4p71yql0.cloudfront.net/libraries/sclera/cold.png" TargetMode="External"/><Relationship Id="rId109" Type="http://schemas.openxmlformats.org/officeDocument/2006/relationships/hyperlink" Target="https://d18vdu4p71yql0.cloudfront.net/libraries/arasaac/goat_1.png.varianted-skin.png" TargetMode="External"/><Relationship Id="rId108" Type="http://schemas.openxmlformats.org/officeDocument/2006/relationships/hyperlink" Target="https://d18vdu4p71yql0.cloudfront.net/libraries/mulberry/rat.svg.varianted-skin.svg" TargetMode="External"/><Relationship Id="rId229" Type="http://schemas.openxmlformats.org/officeDocument/2006/relationships/hyperlink" Target="https://upload.wikimedia.org/wikipedia/commons/f/f3/Assamese_fried_leafy_vegetable.jpg" TargetMode="External"/><Relationship Id="rId220" Type="http://schemas.openxmlformats.org/officeDocument/2006/relationships/hyperlink" Target="https://d18vdu4p71yql0.cloudfront.net/libraries/mulberry/back%20garden.svg" TargetMode="External"/><Relationship Id="rId341" Type="http://schemas.openxmlformats.org/officeDocument/2006/relationships/hyperlink" Target="https://d18vdu4p71yql0.cloudfront.net/libraries/arasaac/to%20tap%20one's%20feet.png" TargetMode="External"/><Relationship Id="rId462" Type="http://schemas.openxmlformats.org/officeDocument/2006/relationships/hyperlink" Target="https://drive.google.com/file/d/1fxIj-p2WGlwZadie0FG7RTTEgjVbE_aM/view?usp=share_link" TargetMode="External"/><Relationship Id="rId583" Type="http://schemas.openxmlformats.org/officeDocument/2006/relationships/hyperlink" Target="https://d18vdu4p71yql0.cloudfront.net/libraries/mulberry/middle.svg" TargetMode="External"/><Relationship Id="rId340" Type="http://schemas.openxmlformats.org/officeDocument/2006/relationships/hyperlink" Target="https://drive.google.com/file/d/1FvVyueHqBPYL1fWazXB4b_HjqKnRpVd7/view?usp=share_link" TargetMode="External"/><Relationship Id="rId461" Type="http://schemas.openxmlformats.org/officeDocument/2006/relationships/hyperlink" Target="https://drive.google.com/file/d/1fxIj-p2WGlwZadie0FG7RTTEgjVbE_aM/view?usp=share_link" TargetMode="External"/><Relationship Id="rId582" Type="http://schemas.openxmlformats.org/officeDocument/2006/relationships/hyperlink" Target="https://d18vdu4p71yql0.cloudfront.net/libraries/mulberry/first.svg" TargetMode="External"/><Relationship Id="rId460" Type="http://schemas.openxmlformats.org/officeDocument/2006/relationships/hyperlink" Target="https://d18vdu4p71yql0.cloudfront.net/libraries/icomoon/arrow-left3.svg" TargetMode="External"/><Relationship Id="rId581" Type="http://schemas.openxmlformats.org/officeDocument/2006/relationships/hyperlink" Target="https://d18vdu4p71yql0.cloudfront.net/libraries/mulberry/first.svg" TargetMode="External"/><Relationship Id="rId580" Type="http://schemas.openxmlformats.org/officeDocument/2006/relationships/hyperlink" Target="https://d18vdu4p71yql0.cloudfront.net/libraries/mulberry/first.svg" TargetMode="External"/><Relationship Id="rId103" Type="http://schemas.openxmlformats.org/officeDocument/2006/relationships/hyperlink" Target="https://d18vdu4p71yql0.cloudfront.net/libraries/arasaac/dog.png" TargetMode="External"/><Relationship Id="rId224" Type="http://schemas.openxmlformats.org/officeDocument/2006/relationships/hyperlink" Target="https://d18vdu4p71yql0.cloudfront.net/libraries/arasaac/to%20run_3.png" TargetMode="External"/><Relationship Id="rId345" Type="http://schemas.openxmlformats.org/officeDocument/2006/relationships/hyperlink" Target="https://d18vdu4p71yql0.cloudfront.net/libraries/sclera/korfball%20basket%20shooting.png" TargetMode="External"/><Relationship Id="rId466" Type="http://schemas.openxmlformats.org/officeDocument/2006/relationships/hyperlink" Target="https://d18vdu4p71yql0.cloudfront.net/libraries/noun-project/square_197_g.svg" TargetMode="External"/><Relationship Id="rId587" Type="http://schemas.openxmlformats.org/officeDocument/2006/relationships/hyperlink" Target="https://d18vdu4p71yql0.cloudfront.net/libraries/sclera/cold.png" TargetMode="External"/><Relationship Id="rId102" Type="http://schemas.openxmlformats.org/officeDocument/2006/relationships/hyperlink" Target="https://d18vdu4p71yql0.cloudfront.net/libraries/arasaac/ill_2.png" TargetMode="External"/><Relationship Id="rId223" Type="http://schemas.openxmlformats.org/officeDocument/2006/relationships/hyperlink" Target="https://d18vdu4p71yql0.cloudfront.net/libraries/arasaac/ball_1.png" TargetMode="External"/><Relationship Id="rId344" Type="http://schemas.openxmlformats.org/officeDocument/2006/relationships/hyperlink" Target="https://d18vdu4p71yql0.cloudfront.net/libraries/noun-project/kick_295_g.svg" TargetMode="External"/><Relationship Id="rId465" Type="http://schemas.openxmlformats.org/officeDocument/2006/relationships/hyperlink" Target="https://d18vdu4p71yql0.cloudfront.net/libraries/icomoon/at.svg" TargetMode="External"/><Relationship Id="rId586" Type="http://schemas.openxmlformats.org/officeDocument/2006/relationships/hyperlink" Target="https://d18vdu4p71yql0.cloudfront.net/libraries/noun-project/end-call_245_g.svg" TargetMode="External"/><Relationship Id="rId101" Type="http://schemas.openxmlformats.org/officeDocument/2006/relationships/hyperlink" Target="https://drive.google.com/file/d/1dpMyxuI_h_NwqhuEW6eYZrUVZDAcvtP7/view?usp=share_link" TargetMode="External"/><Relationship Id="rId222" Type="http://schemas.openxmlformats.org/officeDocument/2006/relationships/hyperlink" Target="https://d18vdu4p71yql0.cloudfront.net/libraries/mulberry/chair.svg" TargetMode="External"/><Relationship Id="rId343" Type="http://schemas.openxmlformats.org/officeDocument/2006/relationships/hyperlink" Target="https://d18vdu4p71yql0.cloudfront.net/libraries/arasaac/to%20clap.png.varianted-skin.png" TargetMode="External"/><Relationship Id="rId464" Type="http://schemas.openxmlformats.org/officeDocument/2006/relationships/hyperlink" Target="https://d18vdu4p71yql0.cloudfront.net/libraries/arasaac/bad_1.png.variant-medium-dark.png" TargetMode="External"/><Relationship Id="rId585" Type="http://schemas.openxmlformats.org/officeDocument/2006/relationships/hyperlink" Target="https://d18vdu4p71yql0.cloudfront.net/libraries/arasaac/end.png" TargetMode="External"/><Relationship Id="rId100" Type="http://schemas.openxmlformats.org/officeDocument/2006/relationships/hyperlink" Target="https://drive.google.com/file/d/1MGJd4nv-U0JfXaAy2BU1bgKFvB5_LHh1/view?usp=share_link" TargetMode="External"/><Relationship Id="rId221" Type="http://schemas.openxmlformats.org/officeDocument/2006/relationships/hyperlink" Target="https://d18vdu4p71yql0.cloudfront.net/libraries/arasaac/pencil.png" TargetMode="External"/><Relationship Id="rId342" Type="http://schemas.openxmlformats.org/officeDocument/2006/relationships/hyperlink" Target="https://drive.google.com/file/d/1nwU13WpLIG5-ciGrDM-Ea7gy41GfUCR0/view?usp=share_link" TargetMode="External"/><Relationship Id="rId463" Type="http://schemas.openxmlformats.org/officeDocument/2006/relationships/hyperlink" Target="https://d18vdu4p71yql0.cloudfront.net/libraries/arasaac/bad_1.png.variant-medium-dark.png" TargetMode="External"/><Relationship Id="rId584" Type="http://schemas.openxmlformats.org/officeDocument/2006/relationships/hyperlink" Target="https://d18vdu4p71yql0.cloudfront.net/libraries/mulberry/middle.svg" TargetMode="External"/><Relationship Id="rId217" Type="http://schemas.openxmlformats.org/officeDocument/2006/relationships/hyperlink" Target="https://d18vdu4p71yql0.cloudfront.net/libraries/arasaac/church.png" TargetMode="External"/><Relationship Id="rId338" Type="http://schemas.openxmlformats.org/officeDocument/2006/relationships/hyperlink" Target="https://d18vdu4p71yql0.cloudfront.net/libraries/mulberry/go%20through%20door%20,%20to.svg.varianted-skin.svg" TargetMode="External"/><Relationship Id="rId459" Type="http://schemas.openxmlformats.org/officeDocument/2006/relationships/hyperlink" Target="https://d18vdu4p71yql0.cloudfront.net/libraries/icomoon/arrow-left3.svg" TargetMode="External"/><Relationship Id="rId216" Type="http://schemas.openxmlformats.org/officeDocument/2006/relationships/hyperlink" Target="https://d18vdu4p71yql0.cloudfront.net/libraries/arasaac/park.png" TargetMode="External"/><Relationship Id="rId337" Type="http://schemas.openxmlformats.org/officeDocument/2006/relationships/hyperlink" Target="https://d18vdu4p71yql0.cloudfront.net/libraries/arasaac/beach.png" TargetMode="External"/><Relationship Id="rId458" Type="http://schemas.openxmlformats.org/officeDocument/2006/relationships/hyperlink" Target="https://d18vdu4p71yql0.cloudfront.net/libraries/icomoon/arrow-left3.svg" TargetMode="External"/><Relationship Id="rId579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215" Type="http://schemas.openxmlformats.org/officeDocument/2006/relationships/hyperlink" Target="https://d18vdu4p71yql0.cloudfront.net/libraries/arasaac/classroom_2.png" TargetMode="External"/><Relationship Id="rId336" Type="http://schemas.openxmlformats.org/officeDocument/2006/relationships/hyperlink" Target="https://d18vdu4p71yql0.cloudfront.net/libraries/arasaac/to%20see_4.png.varianted-skin.png" TargetMode="External"/><Relationship Id="rId457" Type="http://schemas.openxmlformats.org/officeDocument/2006/relationships/hyperlink" Target="https://d18vdu4p71yql0.cloudfront.net/libraries/icomoon/arrow-right3.svg" TargetMode="External"/><Relationship Id="rId578" Type="http://schemas.openxmlformats.org/officeDocument/2006/relationships/hyperlink" Target="https://p7.hiclipart.com/preview/217/245/270/quitclaim-deed-title-document-grunkle-stan-others.jpg" TargetMode="External"/><Relationship Id="rId214" Type="http://schemas.openxmlformats.org/officeDocument/2006/relationships/hyperlink" Target="https://drive.google.com/file/d/17nL2bhrpl4G1VUs7oAVCE4Cyyy-JrXZu/view?usp=share_link" TargetMode="External"/><Relationship Id="rId335" Type="http://schemas.openxmlformats.org/officeDocument/2006/relationships/hyperlink" Target="https://d18vdu4p71yql0.cloudfront.net/libraries/arasaac/to%20throw%20(away)_2.png" TargetMode="External"/><Relationship Id="rId456" Type="http://schemas.openxmlformats.org/officeDocument/2006/relationships/hyperlink" Target="https://d18vdu4p71yql0.cloudfront.net/libraries/icomoon/arrow-right3.svg" TargetMode="External"/><Relationship Id="rId577" Type="http://schemas.openxmlformats.org/officeDocument/2006/relationships/hyperlink" Target="https://d18vdu4p71yql0.cloudfront.net/libraries/arasaac/group%20therapy.png.varianted-skin.png" TargetMode="External"/><Relationship Id="rId219" Type="http://schemas.openxmlformats.org/officeDocument/2006/relationships/hyperlink" Target="https://d18vdu4p71yql0.cloudfront.net/libraries/tawasol/Kitchen.png" TargetMode="External"/><Relationship Id="rId218" Type="http://schemas.openxmlformats.org/officeDocument/2006/relationships/hyperlink" Target="https://d18vdu4p71yql0.cloudfront.net/libraries/arasaac/high%20school%20-%20secondary%20school.png" TargetMode="External"/><Relationship Id="rId339" Type="http://schemas.openxmlformats.org/officeDocument/2006/relationships/hyperlink" Target="https://d18vdu4p71yql0.cloudfront.net/libraries/arasaac/to%20have_4.png.variant-medium-dark.png" TargetMode="External"/><Relationship Id="rId330" Type="http://schemas.openxmlformats.org/officeDocument/2006/relationships/hyperlink" Target="https://drive.google.com/file/d/1HJvJdauZ8MrUuUYKS9AU0siL6rnAdE6P/view?usp=share_link" TargetMode="External"/><Relationship Id="rId451" Type="http://schemas.openxmlformats.org/officeDocument/2006/relationships/hyperlink" Target="https://d18vdu4p71yql0.cloudfront.net/libraries/arasaac/smooth_2.png.varianted-skin.png" TargetMode="External"/><Relationship Id="rId572" Type="http://schemas.openxmlformats.org/officeDocument/2006/relationships/hyperlink" Target="https://d18vdu4p71yql0.cloudfront.net/libraries/arasaac/poison.png" TargetMode="External"/><Relationship Id="rId450" Type="http://schemas.openxmlformats.org/officeDocument/2006/relationships/hyperlink" Target="https://d18vdu4p71yql0.cloudfront.net/libraries/mulberry/straight.svg" TargetMode="External"/><Relationship Id="rId571" Type="http://schemas.openxmlformats.org/officeDocument/2006/relationships/hyperlink" Target="https://d18vdu4p71yql0.cloudfront.net/libraries/arasaac/score.png" TargetMode="External"/><Relationship Id="rId570" Type="http://schemas.openxmlformats.org/officeDocument/2006/relationships/hyperlink" Target="https://www.opensymbols.org/symbols/sclera/new-year-4bd5f2d0?id=22728" TargetMode="External"/><Relationship Id="rId213" Type="http://schemas.openxmlformats.org/officeDocument/2006/relationships/hyperlink" Target="https://upload.wikimedia.org/wikipedia/commons/thumb/e/ed/Saint_Thomas_in_Jamaica.svg/1200px-Saint_Thomas_in_Jamaica.svg.png" TargetMode="External"/><Relationship Id="rId334" Type="http://schemas.openxmlformats.org/officeDocument/2006/relationships/hyperlink" Target="https://d18vdu4p71yql0.cloudfront.net/libraries/tawasol/Read%20(M).png" TargetMode="External"/><Relationship Id="rId455" Type="http://schemas.openxmlformats.org/officeDocument/2006/relationships/hyperlink" Target="https://d18vdu4p71yql0.cloudfront.net/libraries/twemoji/1f476-var1f3fdUNI.svg" TargetMode="External"/><Relationship Id="rId576" Type="http://schemas.openxmlformats.org/officeDocument/2006/relationships/hyperlink" Target="https://d18vdu4p71yql0.cloudfront.net/libraries/arasaac/groups.png.varianted-skin.png" TargetMode="External"/><Relationship Id="rId212" Type="http://schemas.openxmlformats.org/officeDocument/2006/relationships/hyperlink" Target="https://upload.wikimedia.org/wikipedia/commons/thumb/a/ae/Portland_in_Jamaica.svg/1200px-Portland_in_Jamaica.svg.png" TargetMode="External"/><Relationship Id="rId333" Type="http://schemas.openxmlformats.org/officeDocument/2006/relationships/hyperlink" Target="https://d18vdu4p71yql0.cloudfront.net/libraries/tawasol/Walk%20(M).png" TargetMode="External"/><Relationship Id="rId454" Type="http://schemas.openxmlformats.org/officeDocument/2006/relationships/hyperlink" Target="https://d18vdu4p71yql0.cloudfront.net/libraries/arasaac/old%20person_1.png.variant-dark.png" TargetMode="External"/><Relationship Id="rId575" Type="http://schemas.openxmlformats.org/officeDocument/2006/relationships/hyperlink" Target="https://d18vdu4p71yql0.cloudfront.net/libraries/arasaac/drum%20set.png" TargetMode="External"/><Relationship Id="rId211" Type="http://schemas.openxmlformats.org/officeDocument/2006/relationships/hyperlink" Target="https://upload.wikimedia.org/wikipedia/commons/thumb/0/0b/Saint_Mary_in_Jamaica.svg/1200px-Saint_Mary_in_Jamaica.svg.png" TargetMode="External"/><Relationship Id="rId332" Type="http://schemas.openxmlformats.org/officeDocument/2006/relationships/hyperlink" Target="https://d18vdu4p71yql0.cloudfront.net/libraries/tawasol/Talk_1.png" TargetMode="External"/><Relationship Id="rId453" Type="http://schemas.openxmlformats.org/officeDocument/2006/relationships/hyperlink" Target="https://d18vdu4p71yql0.cloudfront.net/libraries/arasaac/old%20person_1.png.variant-dark.png" TargetMode="External"/><Relationship Id="rId574" Type="http://schemas.openxmlformats.org/officeDocument/2006/relationships/hyperlink" Target="https://d18vdu4p71yql0.cloudfront.net/libraries/arasaac/set.png.varianted-skin.png" TargetMode="External"/><Relationship Id="rId210" Type="http://schemas.openxmlformats.org/officeDocument/2006/relationships/hyperlink" Target="https://upload.wikimedia.org/wikipedia/commons/thumb/7/7a/Saint_Ann_in_Jamaica.svg/1200px-Saint_Ann_in_Jamaica.svg.png" TargetMode="External"/><Relationship Id="rId331" Type="http://schemas.openxmlformats.org/officeDocument/2006/relationships/hyperlink" Target="https://d18vdu4p71yql0.cloudfront.net/libraries/mulberry/text%20mobile%20message%20,%20to.svg.variant-medium-dark.svg" TargetMode="External"/><Relationship Id="rId452" Type="http://schemas.openxmlformats.org/officeDocument/2006/relationships/hyperlink" Target="https://d18vdu4p71yql0.cloudfront.net/libraries/arasaac/smooth_2.png.varianted-skin.png" TargetMode="External"/><Relationship Id="rId573" Type="http://schemas.openxmlformats.org/officeDocument/2006/relationships/hyperlink" Target="https://d18vdu4p71yql0.cloudfront.net/libraries/arasaac/set.png.varianted-skin.png" TargetMode="External"/><Relationship Id="rId370" Type="http://schemas.openxmlformats.org/officeDocument/2006/relationships/hyperlink" Target="https://d18vdu4p71yql0.cloudfront.net/libraries/mulberry/last%20month.svg" TargetMode="External"/><Relationship Id="rId491" Type="http://schemas.openxmlformats.org/officeDocument/2006/relationships/hyperlink" Target="https://d18vdu4p71yql0.cloudfront.net/libraries/icomoon/arrow-down2.svg" TargetMode="External"/><Relationship Id="rId490" Type="http://schemas.openxmlformats.org/officeDocument/2006/relationships/hyperlink" Target="https://d18vdu4p71yql0.cloudfront.net/libraries/icomoon/arrow-down2.svg" TargetMode="External"/><Relationship Id="rId129" Type="http://schemas.openxmlformats.org/officeDocument/2006/relationships/hyperlink" Target="https://d18vdu4p71yql0.cloudfront.net/libraries/arasaac/lion.png" TargetMode="External"/><Relationship Id="rId128" Type="http://schemas.openxmlformats.org/officeDocument/2006/relationships/hyperlink" Target="https://d18vdu4p71yql0.cloudfront.net/libraries/arasaac/iguana.png" TargetMode="External"/><Relationship Id="rId249" Type="http://schemas.openxmlformats.org/officeDocument/2006/relationships/hyperlink" Target="https://d18vdu4p71yql0.cloudfront.net/libraries/arasaac/Blind%20man's%20buff_1.png.variant-dark.png" TargetMode="External"/><Relationship Id="rId127" Type="http://schemas.openxmlformats.org/officeDocument/2006/relationships/hyperlink" Target="https://d18vdu4p71yql0.cloudfront.net/libraries/arasaac/snake.png" TargetMode="External"/><Relationship Id="rId248" Type="http://schemas.openxmlformats.org/officeDocument/2006/relationships/hyperlink" Target="https://www.opensymbols.org/symbols/arasaac/blind-man-s-buff-1-3d42b5a3?id=99" TargetMode="External"/><Relationship Id="rId369" Type="http://schemas.openxmlformats.org/officeDocument/2006/relationships/hyperlink" Target="https://d18vdu4p71yql0.cloudfront.net/libraries/mulberry/next%20month.svg" TargetMode="External"/><Relationship Id="rId126" Type="http://schemas.openxmlformats.org/officeDocument/2006/relationships/hyperlink" Target="https://d18vdu4p71yql0.cloudfront.net/libraries/arasaac/crocodile.png" TargetMode="External"/><Relationship Id="rId247" Type="http://schemas.openxmlformats.org/officeDocument/2006/relationships/hyperlink" Target="https://d18vdu4p71yql0.cloudfront.net/libraries/arasaac/year.png" TargetMode="External"/><Relationship Id="rId368" Type="http://schemas.openxmlformats.org/officeDocument/2006/relationships/hyperlink" Target="https://drive.google.com/file/d/1COUJ9c52EoCDyejXLnaG84KdB_gUipZE/view?usp=share_link" TargetMode="External"/><Relationship Id="rId489" Type="http://schemas.openxmlformats.org/officeDocument/2006/relationships/hyperlink" Target="https://d18vdu4p71yql0.cloudfront.net/libraries/noun-project/up-arrow_998_g.svg" TargetMode="External"/><Relationship Id="rId121" Type="http://schemas.openxmlformats.org/officeDocument/2006/relationships/hyperlink" Target="https://d18vdu4p71yql0.cloudfront.net/libraries/noun-project/Dragonfly-75fc847e05.svg" TargetMode="External"/><Relationship Id="rId242" Type="http://schemas.openxmlformats.org/officeDocument/2006/relationships/hyperlink" Target="https://d18vdu4p71yql0.cloudfront.net/libraries/sclera/chalkboard.png" TargetMode="External"/><Relationship Id="rId363" Type="http://schemas.openxmlformats.org/officeDocument/2006/relationships/hyperlink" Target="https://d18vdu4p71yql0.cloudfront.net/libraries/mulberry/tomorrow.svg" TargetMode="External"/><Relationship Id="rId484" Type="http://schemas.openxmlformats.org/officeDocument/2006/relationships/hyperlink" Target="https://d18vdu4p71yql0.cloudfront.net/libraries/arasaac/fat.png.variant-medium-dark.png" TargetMode="External"/><Relationship Id="rId120" Type="http://schemas.openxmlformats.org/officeDocument/2006/relationships/hyperlink" Target="https://d18vdu4p71yql0.cloudfront.net/libraries/arasaac/bee.png" TargetMode="External"/><Relationship Id="rId241" Type="http://schemas.openxmlformats.org/officeDocument/2006/relationships/hyperlink" Target="https://d18vdu4p71yql0.cloudfront.net/libraries/mulberry/country%20Jamaica.svg" TargetMode="External"/><Relationship Id="rId362" Type="http://schemas.openxmlformats.org/officeDocument/2006/relationships/hyperlink" Target="https://drive.google.com/file/d/1bOkUmYYopngcQz2lxcjlJcHb0hqfR3vt/view?usp=share_link" TargetMode="External"/><Relationship Id="rId483" Type="http://schemas.openxmlformats.org/officeDocument/2006/relationships/hyperlink" Target="https://d18vdu4p71yql0.cloudfront.net/libraries/arasaac/spread_1.png.varianted-skin.png" TargetMode="External"/><Relationship Id="rId240" Type="http://schemas.openxmlformats.org/officeDocument/2006/relationships/hyperlink" Target="https://d18vdu4p71yql0.cloudfront.net/libraries/arasaac/village.png" TargetMode="External"/><Relationship Id="rId361" Type="http://schemas.openxmlformats.org/officeDocument/2006/relationships/hyperlink" Target="https://d18vdu4p71yql0.cloudfront.net/libraries/noun-project/Prayer_606_g.svg" TargetMode="External"/><Relationship Id="rId482" Type="http://schemas.openxmlformats.org/officeDocument/2006/relationships/hyperlink" Target="https://d18vdu4p71yql0.cloudfront.net/libraries/mulberry/bread.svg" TargetMode="External"/><Relationship Id="rId360" Type="http://schemas.openxmlformats.org/officeDocument/2006/relationships/hyperlink" Target="https://d18vdu4p71yql0.cloudfront.net/libraries/arasaac/bad_2.png.variant-medium-dark.png" TargetMode="External"/><Relationship Id="rId481" Type="http://schemas.openxmlformats.org/officeDocument/2006/relationships/hyperlink" Target="https://d18vdu4p71yql0.cloudfront.net/libraries/sclera/kettle%20boils.png" TargetMode="External"/><Relationship Id="rId125" Type="http://schemas.openxmlformats.org/officeDocument/2006/relationships/hyperlink" Target="https://d18vdu4p71yql0.cloudfront.net/libraries/arasaac/giant%20turtle_1.png" TargetMode="External"/><Relationship Id="rId246" Type="http://schemas.openxmlformats.org/officeDocument/2006/relationships/hyperlink" Target="https://d18vdu4p71yql0.cloudfront.net/libraries/arasaac/chicken.png" TargetMode="External"/><Relationship Id="rId367" Type="http://schemas.openxmlformats.org/officeDocument/2006/relationships/hyperlink" Target="https://d18vdu4p71yql0.cloudfront.net/libraries/mulberry/next%20week.svg" TargetMode="External"/><Relationship Id="rId488" Type="http://schemas.openxmlformats.org/officeDocument/2006/relationships/hyperlink" Target="https://d18vdu4p71yql0.cloudfront.net/libraries/noun-project/up-arrow_998_g.svg" TargetMode="External"/><Relationship Id="rId124" Type="http://schemas.openxmlformats.org/officeDocument/2006/relationships/hyperlink" Target="https://d18vdu4p71yql0.cloudfront.net/libraries/arasaac/hummingbird.png" TargetMode="External"/><Relationship Id="rId245" Type="http://schemas.openxmlformats.org/officeDocument/2006/relationships/hyperlink" Target="https://d18vdu4p71yql0.cloudfront.net/libraries/arasaac/calendar.png" TargetMode="External"/><Relationship Id="rId366" Type="http://schemas.openxmlformats.org/officeDocument/2006/relationships/hyperlink" Target="https://d18vdu4p71yql0.cloudfront.net/libraries/arasaac/week_1.png" TargetMode="External"/><Relationship Id="rId487" Type="http://schemas.openxmlformats.org/officeDocument/2006/relationships/hyperlink" Target="https://d18vdu4p71yql0.cloudfront.net/libraries/noun-project/up-arrow_998_g.svg" TargetMode="External"/><Relationship Id="rId123" Type="http://schemas.openxmlformats.org/officeDocument/2006/relationships/hyperlink" Target="https://d18vdu4p71yql0.cloudfront.net/libraries/arasaac/crab_1.png" TargetMode="External"/><Relationship Id="rId244" Type="http://schemas.openxmlformats.org/officeDocument/2006/relationships/hyperlink" Target="https://d18vdu4p71yql0.cloudfront.net/libraries/arasaac/birthdays_5.png.variant-dark.png" TargetMode="External"/><Relationship Id="rId365" Type="http://schemas.openxmlformats.org/officeDocument/2006/relationships/hyperlink" Target="https://drive.google.com/file/d/1COUJ9c52EoCDyejXLnaG84KdB_gUipZE/view?usp=share_link" TargetMode="External"/><Relationship Id="rId486" Type="http://schemas.openxmlformats.org/officeDocument/2006/relationships/hyperlink" Target="https://d18vdu4p71yql0.cloudfront.net/libraries/noun-project/up-arrow_998_g.svg" TargetMode="External"/><Relationship Id="rId122" Type="http://schemas.openxmlformats.org/officeDocument/2006/relationships/hyperlink" Target="https://d18vdu4p71yql0.cloudfront.net/libraries/arasaac/bird.png" TargetMode="External"/><Relationship Id="rId243" Type="http://schemas.openxmlformats.org/officeDocument/2006/relationships/hyperlink" Target="https://d18vdu4p71yql0.cloudfront.net/libraries/mulberry/whiteboard.svg" TargetMode="External"/><Relationship Id="rId364" Type="http://schemas.openxmlformats.org/officeDocument/2006/relationships/hyperlink" Target="https://d18vdu4p71yql0.cloudfront.net/libraries/mulberry/yesterday.svg" TargetMode="External"/><Relationship Id="rId485" Type="http://schemas.openxmlformats.org/officeDocument/2006/relationships/hyperlink" Target="https://d18vdu4p71yql0.cloudfront.net/libraries/arasaac/adult.png.variant-dark.png" TargetMode="External"/><Relationship Id="rId95" Type="http://schemas.openxmlformats.org/officeDocument/2006/relationships/hyperlink" Target="https://d18vdu4p71yql0.cloudfront.net/libraries/arasaac/a.png" TargetMode="External"/><Relationship Id="rId94" Type="http://schemas.openxmlformats.org/officeDocument/2006/relationships/hyperlink" Target="https://d18vdu4p71yql0.cloudfront.net/libraries/arasaac/ill_2.png" TargetMode="External"/><Relationship Id="rId97" Type="http://schemas.openxmlformats.org/officeDocument/2006/relationships/hyperlink" Target="https://d18vdu4p71yql0.cloudfront.net/libraries/arasaac/and.png" TargetMode="External"/><Relationship Id="rId96" Type="http://schemas.openxmlformats.org/officeDocument/2006/relationships/hyperlink" Target="https://drive.google.com/file/d/1s3_KeoUFw8n0m5vCVbLagfZsEJ9eOK5k/view?usp=sharing" TargetMode="External"/><Relationship Id="rId99" Type="http://schemas.openxmlformats.org/officeDocument/2006/relationships/hyperlink" Target="https://d18vdu4p71yql0.cloudfront.net/libraries/arasaac/is_1.png" TargetMode="External"/><Relationship Id="rId480" Type="http://schemas.openxmlformats.org/officeDocument/2006/relationships/hyperlink" Target="https://d18vdu4p71yql0.cloudfront.net/libraries/arasaac/piece%20of%20fried%20food.png" TargetMode="External"/><Relationship Id="rId98" Type="http://schemas.openxmlformats.org/officeDocument/2006/relationships/hyperlink" Target="https://d18vdu4p71yql0.cloudfront.net/libraries/icomoon/at.svg" TargetMode="External"/><Relationship Id="rId91" Type="http://schemas.openxmlformats.org/officeDocument/2006/relationships/hyperlink" Target="https://drive.google.com/file/d/1fxIj-p2WGlwZadie0FG7RTTEgjVbE_aM/view?usp=share_link" TargetMode="External"/><Relationship Id="rId90" Type="http://schemas.openxmlformats.org/officeDocument/2006/relationships/hyperlink" Target="https://d18vdu4p71yql0.cloudfront.net/libraries/icomoon/arrow-left3.svg" TargetMode="External"/><Relationship Id="rId93" Type="http://schemas.openxmlformats.org/officeDocument/2006/relationships/hyperlink" Target="https://d18vdu4p71yql0.cloudfront.net/libraries/arasaac/Important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lizard.png" TargetMode="External"/><Relationship Id="rId239" Type="http://schemas.openxmlformats.org/officeDocument/2006/relationships/hyperlink" Target="https://d18vdu4p71yql0.cloudfront.net/libraries/arasaac/month.png" TargetMode="External"/><Relationship Id="rId117" Type="http://schemas.openxmlformats.org/officeDocument/2006/relationships/hyperlink" Target="https://d18vdu4p71yql0.cloudfront.net/libraries/arasaac/monkey.png" TargetMode="External"/><Relationship Id="rId238" Type="http://schemas.openxmlformats.org/officeDocument/2006/relationships/hyperlink" Target="https://d18vdu4p71yql0.cloudfront.net/libraries/tawasol/what%20is%20your%20name_2.jpg.png.varianted-skin.png" TargetMode="External"/><Relationship Id="rId359" Type="http://schemas.openxmlformats.org/officeDocument/2006/relationships/hyperlink" Target="https://drive.google.com/file/d/1iXoXa2hCkFkAu5t98YDP1rWebwSIdC2t/view?usp=share_link" TargetMode="External"/><Relationship Id="rId116" Type="http://schemas.openxmlformats.org/officeDocument/2006/relationships/hyperlink" Target="https://d18vdu4p71yql0.cloudfront.net/libraries/arasaac/shark.png" TargetMode="External"/><Relationship Id="rId237" Type="http://schemas.openxmlformats.org/officeDocument/2006/relationships/hyperlink" Target="https://d18vdu4p71yql0.cloudfront.net/libraries/arasaac/sky.png" TargetMode="External"/><Relationship Id="rId358" Type="http://schemas.openxmlformats.org/officeDocument/2006/relationships/hyperlink" Target="https://d18vdu4p71yql0.cloudfront.net/libraries/mulberry/exercise%20,%20to.svg.varianted-skin.svg" TargetMode="External"/><Relationship Id="rId479" Type="http://schemas.openxmlformats.org/officeDocument/2006/relationships/hyperlink" Target="https://d18vdu4p71yql0.cloudfront.net/libraries/mulberry/dinner.svg" TargetMode="External"/><Relationship Id="rId115" Type="http://schemas.openxmlformats.org/officeDocument/2006/relationships/hyperlink" Target="https://d18vdu4p71yql0.cloudfront.net/libraries/arasaac/dolphin.png" TargetMode="External"/><Relationship Id="rId236" Type="http://schemas.openxmlformats.org/officeDocument/2006/relationships/hyperlink" Target="https://d18vdu4p71yql0.cloudfront.net/libraries/arasaac/page.png" TargetMode="External"/><Relationship Id="rId357" Type="http://schemas.openxmlformats.org/officeDocument/2006/relationships/hyperlink" Target="https://d18vdu4p71yql0.cloudfront.net/libraries/arasaac/to%20throw%20(away)_3.png.varianted-skin.png" TargetMode="External"/><Relationship Id="rId478" Type="http://schemas.openxmlformats.org/officeDocument/2006/relationships/hyperlink" Target="https://d18vdu4p71yql0.cloudfront.net/libraries/mulberry/lunch%202.svg" TargetMode="External"/><Relationship Id="rId599" Type="http://schemas.openxmlformats.org/officeDocument/2006/relationships/hyperlink" Target="https://d18vdu4p71yql0.cloudfront.net/libraries/arasaac/to%20share.png.variant-dark.png" TargetMode="External"/><Relationship Id="rId119" Type="http://schemas.openxmlformats.org/officeDocument/2006/relationships/hyperlink" Target="https://d18vdu4p71yql0.cloudfront.net/libraries/arasaac/wasp.png" TargetMode="External"/><Relationship Id="rId110" Type="http://schemas.openxmlformats.org/officeDocument/2006/relationships/hyperlink" Target="https://d18vdu4p71yql0.cloudfront.net/libraries/arasaac/chicken.png" TargetMode="External"/><Relationship Id="rId231" Type="http://schemas.openxmlformats.org/officeDocument/2006/relationships/hyperlink" Target="https://d18vdu4p71yql0.cloudfront.net/libraries/arasaac/dawn_1.png" TargetMode="External"/><Relationship Id="rId352" Type="http://schemas.openxmlformats.org/officeDocument/2006/relationships/hyperlink" Target="https://d18vdu4p71yql0.cloudfront.net/libraries/arasaac/to%20urinate_2.png.varianted-skin.png" TargetMode="External"/><Relationship Id="rId473" Type="http://schemas.openxmlformats.org/officeDocument/2006/relationships/hyperlink" Target="https://d18vdu4p71yql0.cloudfront.net/libraries/noun-project/Soccer%20Ball-da671e5b42.svg" TargetMode="External"/><Relationship Id="rId594" Type="http://schemas.openxmlformats.org/officeDocument/2006/relationships/hyperlink" Target="https://d18vdu4p71yql0.cloudfront.net/libraries/mulberry/sour.svg.variant-medium-dark.svg" TargetMode="External"/><Relationship Id="rId230" Type="http://schemas.openxmlformats.org/officeDocument/2006/relationships/hyperlink" Target="https://d18vdu4p71yql0.cloudfront.net/libraries/arasaac/friends_3.png.variant-medium-dark.png" TargetMode="External"/><Relationship Id="rId351" Type="http://schemas.openxmlformats.org/officeDocument/2006/relationships/hyperlink" Target="https://d18vdu4p71yql0.cloudfront.net/libraries/arasaac/to%20grow_1.png" TargetMode="External"/><Relationship Id="rId472" Type="http://schemas.openxmlformats.org/officeDocument/2006/relationships/hyperlink" Target="https://d18vdu4p71yql0.cloudfront.net/libraries/arasaac/student.png.variant-medium-dark.png" TargetMode="External"/><Relationship Id="rId593" Type="http://schemas.openxmlformats.org/officeDocument/2006/relationships/hyperlink" Target="https://d18vdu4p71yql0.cloudfront.net/libraries/mulberry/sour.svg.variant-medium-dark.svg" TargetMode="External"/><Relationship Id="rId350" Type="http://schemas.openxmlformats.org/officeDocument/2006/relationships/hyperlink" Target="https://d18vdu4p71yql0.cloudfront.net/libraries/arasaac/stretch_3.png.variant-dark.png" TargetMode="External"/><Relationship Id="rId471" Type="http://schemas.openxmlformats.org/officeDocument/2006/relationships/hyperlink" Target="https://d18vdu4p71yql0.cloudfront.net/libraries/arasaac/calendar.png" TargetMode="External"/><Relationship Id="rId592" Type="http://schemas.openxmlformats.org/officeDocument/2006/relationships/hyperlink" Target="https://d18vdu4p71yql0.cloudfront.net/libraries/icomoon/spin.svg" TargetMode="External"/><Relationship Id="rId470" Type="http://schemas.openxmlformats.org/officeDocument/2006/relationships/hyperlink" Target="https://d18vdu4p71yql0.cloudfront.net/libraries/arasaac/friends_3.png.variant-medium-dark.png" TargetMode="External"/><Relationship Id="rId591" Type="http://schemas.openxmlformats.org/officeDocument/2006/relationships/hyperlink" Target="https://d18vdu4p71yql0.cloudfront.net/libraries/arasaac/turn.png.varianted-skin.png" TargetMode="External"/><Relationship Id="rId114" Type="http://schemas.openxmlformats.org/officeDocument/2006/relationships/hyperlink" Target="https://d18vdu4p71yql0.cloudfront.net/libraries/arasaac/chicken.png" TargetMode="External"/><Relationship Id="rId235" Type="http://schemas.openxmlformats.org/officeDocument/2006/relationships/hyperlink" Target="https://d18vdu4p71yql0.cloudfront.net/libraries/arasaac/illustrated%20children's%20book%20series.png" TargetMode="External"/><Relationship Id="rId356" Type="http://schemas.openxmlformats.org/officeDocument/2006/relationships/hyperlink" Target="https://d18vdu4p71yql0.cloudfront.net/libraries/arasaac/to%20bounce.png.varianted-skin.png" TargetMode="External"/><Relationship Id="rId477" Type="http://schemas.openxmlformats.org/officeDocument/2006/relationships/hyperlink" Target="https://d18vdu4p71yql0.cloudfront.net/libraries/arasaac/breakfast.png.varianted-skin.png" TargetMode="External"/><Relationship Id="rId598" Type="http://schemas.openxmlformats.org/officeDocument/2006/relationships/hyperlink" Target="https://d18vdu4p71yql0.cloudfront.net/libraries/twemoji/1f479.svg" TargetMode="External"/><Relationship Id="rId113" Type="http://schemas.openxmlformats.org/officeDocument/2006/relationships/hyperlink" Target="https://d18vdu4p71yql0.cloudfront.net/libraries/arasaac/chicken.png" TargetMode="External"/><Relationship Id="rId234" Type="http://schemas.openxmlformats.org/officeDocument/2006/relationships/hyperlink" Target="https://d18vdu4p71yql0.cloudfront.net/libraries/arasaac/dusk.png" TargetMode="External"/><Relationship Id="rId355" Type="http://schemas.openxmlformats.org/officeDocument/2006/relationships/hyperlink" Target="https://d18vdu4p71yql0.cloudfront.net/libraries/arasaac/to%20catch_2.png.varianted-skin.png" TargetMode="External"/><Relationship Id="rId476" Type="http://schemas.openxmlformats.org/officeDocument/2006/relationships/hyperlink" Target="https://d18vdu4p71yql0.cloudfront.net/libraries/arasaac/beach.png" TargetMode="External"/><Relationship Id="rId597" Type="http://schemas.openxmlformats.org/officeDocument/2006/relationships/hyperlink" Target="https://d18vdu4p71yql0.cloudfront.net/libraries/arasaac/pretty_1.png.variant-medium.png" TargetMode="External"/><Relationship Id="rId112" Type="http://schemas.openxmlformats.org/officeDocument/2006/relationships/hyperlink" Target="https://d18vdu4p71yql0.cloudfront.net/libraries/arasaac/frog_1.png" TargetMode="External"/><Relationship Id="rId233" Type="http://schemas.openxmlformats.org/officeDocument/2006/relationships/hyperlink" Target="https://d18vdu4p71yql0.cloudfront.net/libraries/arasaac/night.png" TargetMode="External"/><Relationship Id="rId354" Type="http://schemas.openxmlformats.org/officeDocument/2006/relationships/hyperlink" Target="https://d18vdu4p71yql0.cloudfront.net/libraries/arasaac/to%20avoid_2.png" TargetMode="External"/><Relationship Id="rId475" Type="http://schemas.openxmlformats.org/officeDocument/2006/relationships/hyperlink" Target="https://d18vdu4p71yql0.cloudfront.net/libraries/arasaac/water.png.varianted-skin.png" TargetMode="External"/><Relationship Id="rId596" Type="http://schemas.openxmlformats.org/officeDocument/2006/relationships/hyperlink" Target="https://d18vdu4p71yql0.cloudfront.net/libraries/arasaac/pretty_1.png.variant-medium.png" TargetMode="External"/><Relationship Id="rId111" Type="http://schemas.openxmlformats.org/officeDocument/2006/relationships/hyperlink" Target="https://d18vdu4p71yql0.cloudfront.net/libraries/mulberry/fish.svg" TargetMode="External"/><Relationship Id="rId232" Type="http://schemas.openxmlformats.org/officeDocument/2006/relationships/hyperlink" Target="https://d18vdu4p71yql0.cloudfront.net/libraries/arasaac/dawn_1.png" TargetMode="External"/><Relationship Id="rId353" Type="http://schemas.openxmlformats.org/officeDocument/2006/relationships/hyperlink" Target="https://d18vdu4p71yql0.cloudfront.net/libraries/arasaac/to%20urinate_2.png.varianted-skin.png" TargetMode="External"/><Relationship Id="rId474" Type="http://schemas.openxmlformats.org/officeDocument/2006/relationships/hyperlink" Target="https://d18vdu4p71yql0.cloudfront.net/libraries/arasaac/week_1.png" TargetMode="External"/><Relationship Id="rId595" Type="http://schemas.openxmlformats.org/officeDocument/2006/relationships/hyperlink" Target="https://d18vdu4p71yql0.cloudfront.net/libraries/arasaac/pretty_1.png.variant-medium.png" TargetMode="External"/><Relationship Id="rId305" Type="http://schemas.openxmlformats.org/officeDocument/2006/relationships/hyperlink" Target="https://d18vdu4p71yql0.cloudfront.net/libraries/arasaac/in.png" TargetMode="External"/><Relationship Id="rId426" Type="http://schemas.openxmlformats.org/officeDocument/2006/relationships/hyperlink" Target="https://d18vdu4p71yql0.cloudfront.net/libraries/mulberry/where.svg" TargetMode="External"/><Relationship Id="rId547" Type="http://schemas.openxmlformats.org/officeDocument/2006/relationships/hyperlink" Target="https://d18vdu4p71yql0.cloudfront.net/libraries/arasaac/to%20do%20exercise_22.png.variant-medium-dark.png" TargetMode="External"/><Relationship Id="rId304" Type="http://schemas.openxmlformats.org/officeDocument/2006/relationships/hyperlink" Target="https://d18vdu4p71yql0.cloudfront.net/libraries/twemoji/1f325.svg" TargetMode="External"/><Relationship Id="rId425" Type="http://schemas.openxmlformats.org/officeDocument/2006/relationships/hyperlink" Target="https://d18vdu4p71yql0.cloudfront.net/libraries/mulberry/where.svg" TargetMode="External"/><Relationship Id="rId546" Type="http://schemas.openxmlformats.org/officeDocument/2006/relationships/hyperlink" Target="https://d18vdu4p71yql0.cloudfront.net/libraries/arasaac/to%20throw%20(away)_3.png.varianted-skin.png" TargetMode="External"/><Relationship Id="rId303" Type="http://schemas.openxmlformats.org/officeDocument/2006/relationships/hyperlink" Target="https://d18vdu4p71yql0.cloudfront.net/libraries/tawasol/Below.png" TargetMode="External"/><Relationship Id="rId424" Type="http://schemas.openxmlformats.org/officeDocument/2006/relationships/hyperlink" Target="https://d18vdu4p71yql0.cloudfront.net/libraries/mulberry/where.svg" TargetMode="External"/><Relationship Id="rId545" Type="http://schemas.openxmlformats.org/officeDocument/2006/relationships/hyperlink" Target="https://d18vdu4p71yql0.cloudfront.net/libraries/arasaac/to%20bounce.png.variant-dark.png" TargetMode="External"/><Relationship Id="rId302" Type="http://schemas.openxmlformats.org/officeDocument/2006/relationships/hyperlink" Target="https://d18vdu4p71yql0.cloudfront.net/libraries/icomoon/arrow-down2.svg" TargetMode="External"/><Relationship Id="rId423" Type="http://schemas.openxmlformats.org/officeDocument/2006/relationships/hyperlink" Target="https://d18vdu4p71yql0.cloudfront.net/libraries/arasaac/what.png" TargetMode="External"/><Relationship Id="rId544" Type="http://schemas.openxmlformats.org/officeDocument/2006/relationships/hyperlink" Target="https://d18vdu4p71yql0.cloudfront.net/libraries/arasaac/to%20catch_2.png.varianted-skin.png" TargetMode="External"/><Relationship Id="rId309" Type="http://schemas.openxmlformats.org/officeDocument/2006/relationships/hyperlink" Target="https://d18vdu4p71yql0.cloudfront.net/libraries/mulberry/beside%20next%20to.svg" TargetMode="External"/><Relationship Id="rId308" Type="http://schemas.openxmlformats.org/officeDocument/2006/relationships/hyperlink" Target="https://d18vdu4p71yql0.cloudfront.net/libraries/mulberry/in%20front.svg" TargetMode="External"/><Relationship Id="rId429" Type="http://schemas.openxmlformats.org/officeDocument/2006/relationships/hyperlink" Target="https://d18vdu4p71yql0.cloudfront.net/libraries/noun-project/growth_969_417674.svg" TargetMode="External"/><Relationship Id="rId307" Type="http://schemas.openxmlformats.org/officeDocument/2006/relationships/hyperlink" Target="https://d18vdu4p71yql0.cloudfront.net/libraries/arasaac/in%20front%20of.png" TargetMode="External"/><Relationship Id="rId428" Type="http://schemas.openxmlformats.org/officeDocument/2006/relationships/hyperlink" Target="https://d18vdu4p71yql0.cloudfront.net/libraries/arasaac/which.png" TargetMode="External"/><Relationship Id="rId549" Type="http://schemas.openxmlformats.org/officeDocument/2006/relationships/hyperlink" Target="https://drive.google.com/file/d/1iXoXa2hCkFkAu5t98YDP1rWebwSIdC2t/view?usp=share_link" TargetMode="External"/><Relationship Id="rId306" Type="http://schemas.openxmlformats.org/officeDocument/2006/relationships/hyperlink" Target="https://d18vdu4p71yql0.cloudfront.net/libraries/mulberry/over.svg" TargetMode="External"/><Relationship Id="rId427" Type="http://schemas.openxmlformats.org/officeDocument/2006/relationships/hyperlink" Target="https://d18vdu4p71yql0.cloudfront.net/libraries/arasaac/and.png" TargetMode="External"/><Relationship Id="rId548" Type="http://schemas.openxmlformats.org/officeDocument/2006/relationships/hyperlink" Target="https://drive.google.com/file/d/1iXoXa2hCkFkAu5t98YDP1rWebwSIdC2t/view?usp=share_link" TargetMode="External"/><Relationship Id="rId301" Type="http://schemas.openxmlformats.org/officeDocument/2006/relationships/hyperlink" Target="https://d18vdu4p71yql0.cloudfront.net/libraries/noun-project/up-arrow_998_g.svg" TargetMode="External"/><Relationship Id="rId422" Type="http://schemas.openxmlformats.org/officeDocument/2006/relationships/hyperlink" Target="https://d18vdu4p71yql0.cloudfront.net/libraries/arasaac/who.png" TargetMode="External"/><Relationship Id="rId543" Type="http://schemas.openxmlformats.org/officeDocument/2006/relationships/hyperlink" Target="https://d18vdu4p71yql0.cloudfront.net/libraries/arasaac/to%20avoid_2.png" TargetMode="External"/><Relationship Id="rId300" Type="http://schemas.openxmlformats.org/officeDocument/2006/relationships/hyperlink" Target="https://d18vdu4p71yql0.cloudfront.net/libraries/sclera/guardian.png" TargetMode="External"/><Relationship Id="rId421" Type="http://schemas.openxmlformats.org/officeDocument/2006/relationships/hyperlink" Target="https://d18vdu4p71yql0.cloudfront.net/libraries/sclera/think.png" TargetMode="External"/><Relationship Id="rId542" Type="http://schemas.openxmlformats.org/officeDocument/2006/relationships/hyperlink" Target="https://d18vdu4p71yql0.cloudfront.net/libraries/arasaac/stretch_3.png.variant-dark.png" TargetMode="External"/><Relationship Id="rId420" Type="http://schemas.openxmlformats.org/officeDocument/2006/relationships/hyperlink" Target="https://d18vdu4p71yql0.cloudfront.net/libraries/sclera/idea.png" TargetMode="External"/><Relationship Id="rId541" Type="http://schemas.openxmlformats.org/officeDocument/2006/relationships/hyperlink" Target="https://d18vdu4p71yql0.cloudfront.net/libraries/arasaac/to%20do%20exercise_11.png.variant-medium-dark.png" TargetMode="External"/><Relationship Id="rId540" Type="http://schemas.openxmlformats.org/officeDocument/2006/relationships/hyperlink" Target="https://d18vdu4p71yql0.cloudfront.net/libraries/arasaac/jump.png.variant-dark.png" TargetMode="External"/><Relationship Id="rId415" Type="http://schemas.openxmlformats.org/officeDocument/2006/relationships/hyperlink" Target="https://d18vdu4p71yql0.cloudfront.net/libraries/arasaac/small.png" TargetMode="External"/><Relationship Id="rId536" Type="http://schemas.openxmlformats.org/officeDocument/2006/relationships/hyperlink" Target="https://d18vdu4p71yql0.cloudfront.net/libraries/sclera/korfball%20basket%20shooting.png" TargetMode="External"/><Relationship Id="rId414" Type="http://schemas.openxmlformats.org/officeDocument/2006/relationships/hyperlink" Target="https://drive.google.com/file/d/1hjuOpVQhfM9tOk0TRnqxkQ9oManSEtvU/view?usp=share_link" TargetMode="External"/><Relationship Id="rId535" Type="http://schemas.openxmlformats.org/officeDocument/2006/relationships/hyperlink" Target="https://d18vdu4p71yql0.cloudfront.net/libraries/arasaac/kick.png.variant-dark.png" TargetMode="External"/><Relationship Id="rId413" Type="http://schemas.openxmlformats.org/officeDocument/2006/relationships/hyperlink" Target="https://d18vdu4p71yql0.cloudfront.net/libraries/arasaac/to%20crush.png.variant-dark.png" TargetMode="External"/><Relationship Id="rId534" Type="http://schemas.openxmlformats.org/officeDocument/2006/relationships/hyperlink" Target="https://d18vdu4p71yql0.cloudfront.net/libraries/arasaac/kick.png.variant-dark.png" TargetMode="External"/><Relationship Id="rId412" Type="http://schemas.openxmlformats.org/officeDocument/2006/relationships/hyperlink" Target="https://d18vdu4p71yql0.cloudfront.net/libraries/noun-project/pillow_794_g.svg" TargetMode="External"/><Relationship Id="rId533" Type="http://schemas.openxmlformats.org/officeDocument/2006/relationships/hyperlink" Target="https://d18vdu4p71yql0.cloudfront.net/libraries/arasaac/to%20clap.png.variant-dark.png" TargetMode="External"/><Relationship Id="rId419" Type="http://schemas.openxmlformats.org/officeDocument/2006/relationships/hyperlink" Target="https://d18vdu4p71yql0.cloudfront.net/libraries/arasaac/and.png" TargetMode="External"/><Relationship Id="rId418" Type="http://schemas.openxmlformats.org/officeDocument/2006/relationships/hyperlink" Target="https://d18vdu4p71yql0.cloudfront.net/libraries/arasaac/to%20share.png.variant-medium-dark.png" TargetMode="External"/><Relationship Id="rId539" Type="http://schemas.openxmlformats.org/officeDocument/2006/relationships/hyperlink" Target="https://d18vdu4p71yql0.cloudfront.net/libraries/arasaac/jump.png.variant-dark.png" TargetMode="External"/><Relationship Id="rId417" Type="http://schemas.openxmlformats.org/officeDocument/2006/relationships/hyperlink" Target="https://d18vdu4p71yql0.cloudfront.net/libraries/arasaac/friendship.png.variant-dark.png" TargetMode="External"/><Relationship Id="rId538" Type="http://schemas.openxmlformats.org/officeDocument/2006/relationships/hyperlink" Target="https://d18vdu4p71yql0.cloudfront.net/libraries/arasaac/to%20sing_1.png.variant-medium-dark.png" TargetMode="External"/><Relationship Id="rId416" Type="http://schemas.openxmlformats.org/officeDocument/2006/relationships/hyperlink" Target="https://d18vdu4p71yql0.cloudfront.net/libraries/arasaac/small.png" TargetMode="External"/><Relationship Id="rId537" Type="http://schemas.openxmlformats.org/officeDocument/2006/relationships/hyperlink" Target="https://d18vdu4p71yql0.cloudfront.net/libraries/arasaac/dance.png.variant-dark.png" TargetMode="External"/><Relationship Id="rId411" Type="http://schemas.openxmlformats.org/officeDocument/2006/relationships/hyperlink" Target="https://d18vdu4p71yql0.cloudfront.net/libraries/arasaac/smooth_1.png.variant-medium-dark.png" TargetMode="External"/><Relationship Id="rId532" Type="http://schemas.openxmlformats.org/officeDocument/2006/relationships/hyperlink" Target="https://drive.google.com/file/d/1nwU13WpLIG5-ciGrDM-Ea7gy41GfUCR0/view?usp=share_link" TargetMode="External"/><Relationship Id="rId410" Type="http://schemas.openxmlformats.org/officeDocument/2006/relationships/hyperlink" Target="https://d18vdu4p71yql0.cloudfront.net/libraries/mulberry/yummy.svg.variant-dark.svg" TargetMode="External"/><Relationship Id="rId531" Type="http://schemas.openxmlformats.org/officeDocument/2006/relationships/hyperlink" Target="https://d18vdu4p71yql0.cloudfront.net/libraries/noun-project/Touch-879fc903b4.svg" TargetMode="External"/><Relationship Id="rId530" Type="http://schemas.openxmlformats.org/officeDocument/2006/relationships/hyperlink" Target="https://d18vdu4p71yql0.cloudfront.net/libraries/arasaac/to%20go_3.png" TargetMode="External"/><Relationship Id="rId206" Type="http://schemas.openxmlformats.org/officeDocument/2006/relationships/hyperlink" Target="https://upload.wikimedia.org/wikipedia/commons/thumb/3/36/Westmoreland_in_Jamaica.svg/250px-Westmoreland_in_Jamaica.svg.png" TargetMode="External"/><Relationship Id="rId327" Type="http://schemas.openxmlformats.org/officeDocument/2006/relationships/hyperlink" Target="https://d18vdu4p71yql0.cloudfront.net/libraries/arasaac/you_1.png" TargetMode="External"/><Relationship Id="rId448" Type="http://schemas.openxmlformats.org/officeDocument/2006/relationships/hyperlink" Target="https://d18vdu4p71yql0.cloudfront.net/libraries/sclera/dance.png" TargetMode="External"/><Relationship Id="rId569" Type="http://schemas.openxmlformats.org/officeDocument/2006/relationships/hyperlink" Target="https://d18vdu4p71yql0.cloudfront.net/libraries/mulberry/last%20month.svg" TargetMode="External"/><Relationship Id="rId205" Type="http://schemas.openxmlformats.org/officeDocument/2006/relationships/hyperlink" Target="https://upload.wikimedia.org/wikipedia/commons/thumb/d/da/Saint_Elizabeth_in_Jamaica.svg/1200px-Saint_Elizabeth_in_Jamaica.svg.png" TargetMode="External"/><Relationship Id="rId326" Type="http://schemas.openxmlformats.org/officeDocument/2006/relationships/hyperlink" Target="https://d18vdu4p71yql0.cloudfront.net/libraries/arasaac/my%20(plural).png" TargetMode="External"/><Relationship Id="rId447" Type="http://schemas.openxmlformats.org/officeDocument/2006/relationships/hyperlink" Target="https://d18vdu4p71yql0.cloudfront.net/libraries/arasaac/oval.png" TargetMode="External"/><Relationship Id="rId568" Type="http://schemas.openxmlformats.org/officeDocument/2006/relationships/hyperlink" Target="https://d18vdu4p71yql0.cloudfront.net/libraries/mulberry/next%20month.svg" TargetMode="External"/><Relationship Id="rId204" Type="http://schemas.openxmlformats.org/officeDocument/2006/relationships/hyperlink" Target="https://upload.wikimedia.org/wikipedia/commons/thumb/1/11/Manchester_in_Jamaica.svg/1200px-Manchester_in_Jamaica.svg.png" TargetMode="External"/><Relationship Id="rId325" Type="http://schemas.openxmlformats.org/officeDocument/2006/relationships/hyperlink" Target="https://drive.google.com/file/d/1XTR0boVju0UgGnBmElimw3XqbTltuJKw/view?usp=share_link" TargetMode="External"/><Relationship Id="rId446" Type="http://schemas.openxmlformats.org/officeDocument/2006/relationships/hyperlink" Target="https://d18vdu4p71yql0.cloudfront.net/libraries/noun-project/square_6403_21b550c3-17e0-4d65-9ac9-e19f36b13354.svg" TargetMode="External"/><Relationship Id="rId567" Type="http://schemas.openxmlformats.org/officeDocument/2006/relationships/hyperlink" Target="https://drive.google.com/file/d/1COUJ9c52EoCDyejXLnaG84KdB_gUipZE/view?usp=share_link" TargetMode="External"/><Relationship Id="rId203" Type="http://schemas.openxmlformats.org/officeDocument/2006/relationships/hyperlink" Target="https://upload.wikimedia.org/wikipedia/commons/thumb/9/90/Clarendon_in_Jamaica.svg/250px-Clarendon_in_Jamaica.svg.png" TargetMode="External"/><Relationship Id="rId324" Type="http://schemas.openxmlformats.org/officeDocument/2006/relationships/hyperlink" Target="https://d18vdu4p71yql0.cloudfront.net/libraries/arasaac/to%20her.png" TargetMode="External"/><Relationship Id="rId445" Type="http://schemas.openxmlformats.org/officeDocument/2006/relationships/hyperlink" Target="https://d18vdu4p71yql0.cloudfront.net/libraries/noun-project/square_6403_21b550c3-17e0-4d65-9ac9-e19f36b13354.svg" TargetMode="External"/><Relationship Id="rId566" Type="http://schemas.openxmlformats.org/officeDocument/2006/relationships/hyperlink" Target="https://d18vdu4p71yql0.cloudfront.net/libraries/mulberry/next%20week.svg" TargetMode="External"/><Relationship Id="rId209" Type="http://schemas.openxmlformats.org/officeDocument/2006/relationships/hyperlink" Target="https://upload.wikimedia.org/wikipedia/commons/thumb/3/3c/Trelawny_in_Jamaica.svg/1200px-Trelawny_in_Jamaica.svg.png" TargetMode="External"/><Relationship Id="rId208" Type="http://schemas.openxmlformats.org/officeDocument/2006/relationships/hyperlink" Target="https://upload.wikimedia.org/wikipedia/commons/thumb/c/cc/Saint_James_in_Jamaica.svg/1200px-Saint_James_in_Jamaica.svg.png" TargetMode="External"/><Relationship Id="rId329" Type="http://schemas.openxmlformats.org/officeDocument/2006/relationships/hyperlink" Target="https://d18vdu4p71yql0.cloudfront.net/libraries/arasaac/to%20cry.png" TargetMode="External"/><Relationship Id="rId207" Type="http://schemas.openxmlformats.org/officeDocument/2006/relationships/hyperlink" Target="https://upload.wikimedia.org/wikipedia/commons/thumb/d/d9/Hanover_in_Jamaica.svg/1200px-Hanover_in_Jamaica.svg.png" TargetMode="External"/><Relationship Id="rId328" Type="http://schemas.openxmlformats.org/officeDocument/2006/relationships/hyperlink" Target="https://d18vdu4p71yql0.cloudfront.net/libraries/arasaac/to%20eat_1.png.varianted-skin.png" TargetMode="External"/><Relationship Id="rId449" Type="http://schemas.openxmlformats.org/officeDocument/2006/relationships/hyperlink" Target="https://d18vdu4p71yql0.cloudfront.net/libraries/arasaac/hair%20iron.png" TargetMode="External"/><Relationship Id="rId440" Type="http://schemas.openxmlformats.org/officeDocument/2006/relationships/hyperlink" Target="https://d18vdu4p71yql0.cloudfront.net/libraries/arasaac/narrow.png" TargetMode="External"/><Relationship Id="rId561" Type="http://schemas.openxmlformats.org/officeDocument/2006/relationships/hyperlink" Target="https://d18vdu4p71yql0.cloudfront.net/libraries/sclera/tomorrow.png" TargetMode="External"/><Relationship Id="rId560" Type="http://schemas.openxmlformats.org/officeDocument/2006/relationships/hyperlink" Target="https://d18vdu4p71yql0.cloudfront.net/libraries/sclera/tomorrow.png" TargetMode="External"/><Relationship Id="rId202" Type="http://schemas.openxmlformats.org/officeDocument/2006/relationships/hyperlink" Target="https://upload.wikimedia.org/wikipedia/commons/thumb/d/df/Saint_Catherine_in_Jamaica.svg/1200px-Saint_Catherine_in_Jamaica.svg.png" TargetMode="External"/><Relationship Id="rId323" Type="http://schemas.openxmlformats.org/officeDocument/2006/relationships/hyperlink" Target="https://d18vdu4p71yql0.cloudfront.net/libraries/arasaac/he_1.png" TargetMode="External"/><Relationship Id="rId444" Type="http://schemas.openxmlformats.org/officeDocument/2006/relationships/hyperlink" Target="https://d18vdu4p71yql0.cloudfront.net/libraries/noun-project/Circle_669_702787.svg" TargetMode="External"/><Relationship Id="rId565" Type="http://schemas.openxmlformats.org/officeDocument/2006/relationships/hyperlink" Target="https://drive.google.com/file/d/1COUJ9c52EoCDyejXLnaG84KdB_gUipZE/view?usp=share_link" TargetMode="External"/><Relationship Id="rId201" Type="http://schemas.openxmlformats.org/officeDocument/2006/relationships/hyperlink" Target="https://encrypted-tbn0.gstatic.com/images?q=tbn:ANd9GcQIUHjfXbUeiz4n8wkbaT--P0-uc3xd7ofq-xfjKGmeDi9lJtZ5BPdh2zBDxDyDHrQs0UI&amp;usqp=CAU" TargetMode="External"/><Relationship Id="rId322" Type="http://schemas.openxmlformats.org/officeDocument/2006/relationships/hyperlink" Target="https://d18vdu4p71yql0.cloudfront.net/libraries/arasaac/to%20her.png" TargetMode="External"/><Relationship Id="rId443" Type="http://schemas.openxmlformats.org/officeDocument/2006/relationships/hyperlink" Target="https://d18vdu4p71yql0.cloudfront.net/libraries/noun-project/Circle_669_702787.svg" TargetMode="External"/><Relationship Id="rId564" Type="http://schemas.openxmlformats.org/officeDocument/2006/relationships/hyperlink" Target="https://drive.google.com/file/d/1COUJ9c52EoCDyejXLnaG84KdB_gUipZE/view?usp=share_link" TargetMode="External"/><Relationship Id="rId200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321" Type="http://schemas.openxmlformats.org/officeDocument/2006/relationships/hyperlink" Target="https://d18vdu4p71yql0.cloudfront.net/libraries/arasaac/she.png.variant-medium-dark.png" TargetMode="External"/><Relationship Id="rId442" Type="http://schemas.openxmlformats.org/officeDocument/2006/relationships/hyperlink" Target="https://d18vdu4p71yql0.cloudfront.net/libraries/noun-project/Circle_669_702787.svg" TargetMode="External"/><Relationship Id="rId563" Type="http://schemas.openxmlformats.org/officeDocument/2006/relationships/hyperlink" Target="https://d18vdu4p71yql0.cloudfront.net/libraries/sclera/yesterday_1.png" TargetMode="External"/><Relationship Id="rId320" Type="http://schemas.openxmlformats.org/officeDocument/2006/relationships/hyperlink" Target="https://d18vdu4p71yql0.cloudfront.net/libraries/arasaac/we.png.variant-medium-dark.png" TargetMode="External"/><Relationship Id="rId441" Type="http://schemas.openxmlformats.org/officeDocument/2006/relationships/hyperlink" Target="https://drive.google.com/file/d/1FpuvDuHkxNXG29LS-5RFWAcGEK3jes5A/view?usp=sharing" TargetMode="External"/><Relationship Id="rId562" Type="http://schemas.openxmlformats.org/officeDocument/2006/relationships/hyperlink" Target="https://d18vdu4p71yql0.cloudfront.net/libraries/sclera/yesterday_1.png" TargetMode="External"/><Relationship Id="rId316" Type="http://schemas.openxmlformats.org/officeDocument/2006/relationships/hyperlink" Target="https://d18vdu4p71yql0.cloudfront.net/libraries/arasaac/me.png" TargetMode="External"/><Relationship Id="rId437" Type="http://schemas.openxmlformats.org/officeDocument/2006/relationships/hyperlink" Target="https://d18vdu4p71yql0.cloudfront.net/libraries/arasaac/ray.png" TargetMode="External"/><Relationship Id="rId558" Type="http://schemas.openxmlformats.org/officeDocument/2006/relationships/hyperlink" Target="https://d18vdu4p71yql0.cloudfront.net/libraries/arasaac/congratulations!.png" TargetMode="External"/><Relationship Id="rId315" Type="http://schemas.openxmlformats.org/officeDocument/2006/relationships/hyperlink" Target="https://d18vdu4p71yql0.cloudfront.net/libraries/arasaac/I_3.png" TargetMode="External"/><Relationship Id="rId436" Type="http://schemas.openxmlformats.org/officeDocument/2006/relationships/hyperlink" Target="https://d18vdu4p71yql0.cloudfront.net/libraries/mulberry/light.svg" TargetMode="External"/><Relationship Id="rId557" Type="http://schemas.openxmlformats.org/officeDocument/2006/relationships/hyperlink" Target="https://www.opensymbols.org/symbols/mulberry/prayer-c4aa443c?id=14896" TargetMode="External"/><Relationship Id="rId314" Type="http://schemas.openxmlformats.org/officeDocument/2006/relationships/hyperlink" Target="https://d18vdu4p71yql0.cloudfront.net/libraries/arasaac/to.png" TargetMode="External"/><Relationship Id="rId435" Type="http://schemas.openxmlformats.org/officeDocument/2006/relationships/hyperlink" Target="https://d18vdu4p71yql0.cloudfront.net/libraries/mulberry/light.svg" TargetMode="External"/><Relationship Id="rId556" Type="http://schemas.openxmlformats.org/officeDocument/2006/relationships/hyperlink" Target="https://d18vdu4p71yql0.cloudfront.net/libraries/arasaac/dislike.png.variant-dark.png" TargetMode="External"/><Relationship Id="rId313" Type="http://schemas.openxmlformats.org/officeDocument/2006/relationships/hyperlink" Target="https://d18vdu4p71yql0.cloudfront.net/libraries/mulberry/next.svg" TargetMode="External"/><Relationship Id="rId434" Type="http://schemas.openxmlformats.org/officeDocument/2006/relationships/hyperlink" Target="https://d18vdu4p71yql0.cloudfront.net/libraries/mulberry/heavy.svg" TargetMode="External"/><Relationship Id="rId555" Type="http://schemas.openxmlformats.org/officeDocument/2006/relationships/hyperlink" Target="https://d18vdu4p71yql0.cloudfront.net/libraries/arasaac/dislike.png.variant-dark.png" TargetMode="External"/><Relationship Id="rId319" Type="http://schemas.openxmlformats.org/officeDocument/2006/relationships/hyperlink" Target="https://d18vdu4p71yql0.cloudfront.net/libraries/arasaac/them.png.variant-dark.png" TargetMode="External"/><Relationship Id="rId318" Type="http://schemas.openxmlformats.org/officeDocument/2006/relationships/hyperlink" Target="https://d18vdu4p71yql0.cloudfront.net/libraries/arasaac/them.png.variant-dark.png" TargetMode="External"/><Relationship Id="rId439" Type="http://schemas.openxmlformats.org/officeDocument/2006/relationships/hyperlink" Target="https://d18vdu4p71yql0.cloudfront.net/libraries/arasaac/wide.png" TargetMode="External"/><Relationship Id="rId317" Type="http://schemas.openxmlformats.org/officeDocument/2006/relationships/hyperlink" Target="https://d18vdu4p71yql0.cloudfront.net/libraries/arasaac/he.png.variant-medium-dark.png" TargetMode="External"/><Relationship Id="rId438" Type="http://schemas.openxmlformats.org/officeDocument/2006/relationships/hyperlink" Target="https://d18vdu4p71yql0.cloudfront.net/libraries/arasaac/wide.png" TargetMode="External"/><Relationship Id="rId559" Type="http://schemas.openxmlformats.org/officeDocument/2006/relationships/hyperlink" Target="https://d18vdu4p71yql0.cloudfront.net/libraries/arasaac/congratulations!.png" TargetMode="External"/><Relationship Id="rId550" Type="http://schemas.openxmlformats.org/officeDocument/2006/relationships/hyperlink" Target="https://drive.google.com/file/d/1iXoXa2hCkFkAu5t98YDP1rWebwSIdC2t/view?usp=share_link" TargetMode="External"/><Relationship Id="rId312" Type="http://schemas.openxmlformats.org/officeDocument/2006/relationships/hyperlink" Target="https://d18vdu4p71yql0.cloudfront.net/libraries/mulberry/back%201.svg.varianted-skin.svg" TargetMode="External"/><Relationship Id="rId433" Type="http://schemas.openxmlformats.org/officeDocument/2006/relationships/hyperlink" Target="https://d18vdu4p71yql0.cloudfront.net/libraries/twemoji/1f3cb-var1f3ffUNI.svg" TargetMode="External"/><Relationship Id="rId554" Type="http://schemas.openxmlformats.org/officeDocument/2006/relationships/hyperlink" Target="https://drive.google.com/file/d/1iXoXa2hCkFkAu5t98YDP1rWebwSIdC2t/view?usp=share_link" TargetMode="External"/><Relationship Id="rId311" Type="http://schemas.openxmlformats.org/officeDocument/2006/relationships/hyperlink" Target="https://d18vdu4p71yql0.cloudfront.net/libraries/mulberry/below.svg" TargetMode="External"/><Relationship Id="rId432" Type="http://schemas.openxmlformats.org/officeDocument/2006/relationships/hyperlink" Target="https://d18vdu4p71yql0.cloudfront.net/libraries/arasaac/different.png" TargetMode="External"/><Relationship Id="rId553" Type="http://schemas.openxmlformats.org/officeDocument/2006/relationships/hyperlink" Target="https://drive.google.com/file/d/1iXoXa2hCkFkAu5t98YDP1rWebwSIdC2t/view?usp=share_link" TargetMode="External"/><Relationship Id="rId310" Type="http://schemas.openxmlformats.org/officeDocument/2006/relationships/hyperlink" Target="https://d18vdu4p71yql0.cloudfront.net/libraries/mulberry/above.svg" TargetMode="External"/><Relationship Id="rId431" Type="http://schemas.openxmlformats.org/officeDocument/2006/relationships/hyperlink" Target="https://d18vdu4p71yql0.cloudfront.net/libraries/arasaac/diamond.png" TargetMode="External"/><Relationship Id="rId552" Type="http://schemas.openxmlformats.org/officeDocument/2006/relationships/hyperlink" Target="https://drive.google.com/file/d/1iXoXa2hCkFkAu5t98YDP1rWebwSIdC2t/view?usp=share_link" TargetMode="External"/><Relationship Id="rId430" Type="http://schemas.openxmlformats.org/officeDocument/2006/relationships/hyperlink" Target="https://drive.google.com/file/d/1dpMyxuI_h_NwqhuEW6eYZrUVZDAcvtP7/view?usp=share_link" TargetMode="External"/><Relationship Id="rId551" Type="http://schemas.openxmlformats.org/officeDocument/2006/relationships/hyperlink" Target="https://drive.google.com/file/d/1iXoXa2hCkFkAu5t98YDP1rWebwSIdC2t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9" max="9" width="79.13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Q1" s="1" t="s">
        <v>8</v>
      </c>
      <c r="S1" s="1" t="s">
        <v>9</v>
      </c>
    </row>
    <row r="2">
      <c r="A2" s="3">
        <v>1.0</v>
      </c>
      <c r="B2" s="2" t="s">
        <v>10</v>
      </c>
      <c r="C2" s="2" t="s">
        <v>11</v>
      </c>
      <c r="D2" s="2" t="s">
        <v>12</v>
      </c>
      <c r="F2" s="2" t="s">
        <v>13</v>
      </c>
      <c r="G2" s="2" t="s">
        <v>13</v>
      </c>
      <c r="H2" s="3">
        <v>1.0</v>
      </c>
      <c r="I2" s="4" t="s">
        <v>14</v>
      </c>
      <c r="Q2" s="2" t="s">
        <v>15</v>
      </c>
      <c r="S2" s="2" t="s">
        <v>16</v>
      </c>
    </row>
    <row r="3">
      <c r="A3" s="3">
        <v>2.0</v>
      </c>
      <c r="B3" s="5" t="s">
        <v>17</v>
      </c>
      <c r="C3" s="5" t="s">
        <v>11</v>
      </c>
      <c r="D3" s="2" t="s">
        <v>12</v>
      </c>
      <c r="F3" s="2" t="s">
        <v>13</v>
      </c>
      <c r="G3" s="2" t="s">
        <v>13</v>
      </c>
      <c r="H3" s="3">
        <v>2.0</v>
      </c>
      <c r="I3" s="4" t="s">
        <v>18</v>
      </c>
      <c r="Q3" s="2" t="s">
        <v>12</v>
      </c>
      <c r="S3" s="2" t="s">
        <v>19</v>
      </c>
    </row>
    <row r="4">
      <c r="A4" s="3">
        <v>3.0</v>
      </c>
      <c r="B4" s="5" t="s">
        <v>20</v>
      </c>
      <c r="C4" s="5" t="s">
        <v>11</v>
      </c>
      <c r="D4" s="2" t="s">
        <v>12</v>
      </c>
      <c r="F4" s="2" t="s">
        <v>13</v>
      </c>
      <c r="G4" s="2" t="s">
        <v>13</v>
      </c>
      <c r="H4" s="3">
        <v>3.0</v>
      </c>
      <c r="I4" s="4" t="s">
        <v>21</v>
      </c>
      <c r="Q4" s="2" t="s">
        <v>22</v>
      </c>
      <c r="S4" s="2" t="s">
        <v>23</v>
      </c>
    </row>
    <row r="5">
      <c r="A5" s="3">
        <v>4.0</v>
      </c>
      <c r="B5" s="2" t="s">
        <v>24</v>
      </c>
      <c r="C5" s="2" t="s">
        <v>11</v>
      </c>
      <c r="D5" s="2" t="s">
        <v>12</v>
      </c>
      <c r="F5" s="2" t="s">
        <v>13</v>
      </c>
      <c r="G5" s="2" t="s">
        <v>13</v>
      </c>
      <c r="H5" s="3">
        <v>4.0</v>
      </c>
      <c r="I5" s="4" t="s">
        <v>25</v>
      </c>
      <c r="Q5" s="2" t="s">
        <v>26</v>
      </c>
      <c r="S5" s="2" t="s">
        <v>27</v>
      </c>
    </row>
    <row r="6">
      <c r="A6" s="3">
        <v>5.0</v>
      </c>
      <c r="B6" s="2" t="s">
        <v>28</v>
      </c>
      <c r="C6" s="2" t="s">
        <v>11</v>
      </c>
      <c r="D6" s="2" t="s">
        <v>12</v>
      </c>
      <c r="F6" s="2" t="s">
        <v>13</v>
      </c>
      <c r="G6" s="2" t="s">
        <v>13</v>
      </c>
      <c r="H6" s="3">
        <v>5.0</v>
      </c>
      <c r="I6" s="4" t="s">
        <v>29</v>
      </c>
      <c r="Q6" s="2" t="s">
        <v>30</v>
      </c>
      <c r="S6" s="2" t="s">
        <v>31</v>
      </c>
    </row>
    <row r="7">
      <c r="A7" s="3">
        <v>6.0</v>
      </c>
      <c r="B7" s="2" t="s">
        <v>32</v>
      </c>
      <c r="C7" s="2" t="s">
        <v>11</v>
      </c>
      <c r="D7" s="2" t="s">
        <v>12</v>
      </c>
      <c r="F7" s="2" t="s">
        <v>13</v>
      </c>
      <c r="G7" s="2" t="s">
        <v>13</v>
      </c>
      <c r="H7" s="3">
        <v>6.0</v>
      </c>
      <c r="I7" s="4" t="s">
        <v>33</v>
      </c>
      <c r="Q7" s="2" t="s">
        <v>34</v>
      </c>
      <c r="R7" s="2" t="s">
        <v>35</v>
      </c>
    </row>
    <row r="8">
      <c r="A8" s="3">
        <v>7.0</v>
      </c>
      <c r="B8" s="2" t="s">
        <v>36</v>
      </c>
      <c r="C8" s="2" t="s">
        <v>11</v>
      </c>
      <c r="D8" s="2" t="s">
        <v>12</v>
      </c>
      <c r="F8" s="2" t="s">
        <v>13</v>
      </c>
      <c r="G8" s="2" t="s">
        <v>13</v>
      </c>
      <c r="H8" s="3">
        <v>7.0</v>
      </c>
      <c r="I8" s="4" t="s">
        <v>37</v>
      </c>
      <c r="Q8" s="2" t="s">
        <v>38</v>
      </c>
    </row>
    <row r="9">
      <c r="A9" s="3">
        <v>8.0</v>
      </c>
      <c r="B9" s="2" t="s">
        <v>39</v>
      </c>
      <c r="C9" s="2" t="s">
        <v>11</v>
      </c>
      <c r="D9" s="2" t="s">
        <v>12</v>
      </c>
      <c r="F9" s="2" t="s">
        <v>13</v>
      </c>
      <c r="G9" s="2" t="s">
        <v>13</v>
      </c>
      <c r="H9" s="3">
        <v>8.0</v>
      </c>
      <c r="I9" s="4" t="s">
        <v>40</v>
      </c>
      <c r="Q9" s="2" t="s">
        <v>41</v>
      </c>
    </row>
    <row r="10">
      <c r="A10" s="3">
        <v>9.0</v>
      </c>
      <c r="B10" s="2" t="s">
        <v>42</v>
      </c>
      <c r="C10" s="2" t="s">
        <v>11</v>
      </c>
      <c r="D10" s="2" t="s">
        <v>12</v>
      </c>
      <c r="F10" s="2" t="s">
        <v>13</v>
      </c>
      <c r="G10" s="2" t="s">
        <v>13</v>
      </c>
      <c r="H10" s="3">
        <v>9.0</v>
      </c>
      <c r="I10" s="4" t="s">
        <v>43</v>
      </c>
    </row>
    <row r="11">
      <c r="A11" s="3">
        <v>10.0</v>
      </c>
      <c r="B11" s="2" t="s">
        <v>44</v>
      </c>
      <c r="C11" s="2" t="s">
        <v>11</v>
      </c>
      <c r="D11" s="2" t="s">
        <v>22</v>
      </c>
      <c r="F11" s="2" t="s">
        <v>13</v>
      </c>
      <c r="G11" s="2" t="s">
        <v>13</v>
      </c>
      <c r="H11" s="3">
        <v>10.0</v>
      </c>
      <c r="I11" s="4" t="s">
        <v>45</v>
      </c>
    </row>
    <row r="12">
      <c r="A12" s="3">
        <v>11.0</v>
      </c>
      <c r="B12" s="2" t="s">
        <v>46</v>
      </c>
      <c r="C12" s="2" t="s">
        <v>11</v>
      </c>
      <c r="D12" s="2" t="s">
        <v>22</v>
      </c>
      <c r="F12" s="2" t="s">
        <v>13</v>
      </c>
      <c r="G12" s="2" t="s">
        <v>13</v>
      </c>
      <c r="H12" s="3">
        <v>11.0</v>
      </c>
      <c r="I12" s="4" t="s">
        <v>47</v>
      </c>
    </row>
    <row r="13">
      <c r="A13" s="3">
        <v>12.0</v>
      </c>
      <c r="B13" s="2" t="s">
        <v>48</v>
      </c>
      <c r="C13" s="2" t="s">
        <v>11</v>
      </c>
      <c r="D13" s="2" t="s">
        <v>22</v>
      </c>
      <c r="F13" s="2" t="s">
        <v>13</v>
      </c>
      <c r="G13" s="2" t="s">
        <v>13</v>
      </c>
      <c r="H13" s="3">
        <v>12.0</v>
      </c>
      <c r="I13" s="4" t="s">
        <v>49</v>
      </c>
    </row>
    <row r="14">
      <c r="A14" s="3">
        <v>13.0</v>
      </c>
      <c r="B14" s="2" t="s">
        <v>50</v>
      </c>
      <c r="C14" s="2" t="s">
        <v>11</v>
      </c>
      <c r="D14" s="2" t="s">
        <v>22</v>
      </c>
      <c r="F14" s="2" t="s">
        <v>13</v>
      </c>
      <c r="G14" s="2" t="s">
        <v>13</v>
      </c>
      <c r="H14" s="3">
        <v>13.0</v>
      </c>
      <c r="I14" s="4" t="s">
        <v>51</v>
      </c>
    </row>
    <row r="15">
      <c r="A15" s="3">
        <v>14.0</v>
      </c>
      <c r="B15" s="2" t="s">
        <v>52</v>
      </c>
      <c r="C15" s="2" t="s">
        <v>11</v>
      </c>
      <c r="D15" s="2" t="s">
        <v>22</v>
      </c>
      <c r="F15" s="2" t="s">
        <v>13</v>
      </c>
      <c r="G15" s="2" t="s">
        <v>13</v>
      </c>
      <c r="H15" s="3">
        <v>14.0</v>
      </c>
      <c r="I15" s="4" t="s">
        <v>53</v>
      </c>
    </row>
    <row r="16">
      <c r="A16" s="3">
        <v>15.0</v>
      </c>
      <c r="B16" s="2" t="s">
        <v>54</v>
      </c>
      <c r="C16" s="2" t="s">
        <v>11</v>
      </c>
      <c r="D16" s="2" t="s">
        <v>22</v>
      </c>
      <c r="F16" s="2" t="s">
        <v>13</v>
      </c>
      <c r="G16" s="2" t="s">
        <v>13</v>
      </c>
      <c r="H16" s="3">
        <v>15.0</v>
      </c>
      <c r="I16" s="4" t="s">
        <v>55</v>
      </c>
    </row>
    <row r="17">
      <c r="A17" s="3">
        <v>16.0</v>
      </c>
      <c r="B17" s="2" t="s">
        <v>56</v>
      </c>
      <c r="C17" s="2" t="s">
        <v>11</v>
      </c>
      <c r="D17" s="2" t="s">
        <v>22</v>
      </c>
      <c r="F17" s="2" t="s">
        <v>13</v>
      </c>
      <c r="G17" s="2" t="s">
        <v>13</v>
      </c>
      <c r="H17" s="3">
        <v>16.0</v>
      </c>
      <c r="I17" s="4" t="s">
        <v>57</v>
      </c>
    </row>
    <row r="18">
      <c r="A18" s="3">
        <v>17.0</v>
      </c>
      <c r="B18" s="2" t="s">
        <v>58</v>
      </c>
      <c r="C18" s="2" t="s">
        <v>11</v>
      </c>
      <c r="D18" s="2" t="s">
        <v>22</v>
      </c>
      <c r="F18" s="2" t="s">
        <v>13</v>
      </c>
      <c r="G18" s="2" t="s">
        <v>13</v>
      </c>
      <c r="H18" s="3">
        <v>17.0</v>
      </c>
      <c r="I18" s="4" t="s">
        <v>59</v>
      </c>
    </row>
    <row r="19">
      <c r="A19" s="3">
        <v>18.0</v>
      </c>
      <c r="B19" s="2" t="s">
        <v>60</v>
      </c>
      <c r="C19" s="2" t="s">
        <v>11</v>
      </c>
      <c r="D19" s="2" t="s">
        <v>22</v>
      </c>
      <c r="F19" s="2" t="s">
        <v>13</v>
      </c>
      <c r="G19" s="2" t="s">
        <v>13</v>
      </c>
      <c r="H19" s="3">
        <v>18.0</v>
      </c>
      <c r="I19" s="4" t="s">
        <v>61</v>
      </c>
    </row>
    <row r="20">
      <c r="A20" s="3">
        <v>19.0</v>
      </c>
      <c r="B20" s="2" t="s">
        <v>62</v>
      </c>
      <c r="C20" s="2" t="s">
        <v>11</v>
      </c>
      <c r="D20" s="2" t="s">
        <v>22</v>
      </c>
      <c r="F20" s="2" t="s">
        <v>13</v>
      </c>
      <c r="G20" s="2" t="s">
        <v>13</v>
      </c>
      <c r="H20" s="3">
        <v>19.0</v>
      </c>
      <c r="I20" s="4" t="s">
        <v>63</v>
      </c>
    </row>
    <row r="21">
      <c r="A21" s="3">
        <v>20.0</v>
      </c>
      <c r="B21" s="2" t="s">
        <v>64</v>
      </c>
      <c r="C21" s="2" t="s">
        <v>11</v>
      </c>
      <c r="D21" s="2" t="s">
        <v>22</v>
      </c>
      <c r="F21" s="2" t="s">
        <v>13</v>
      </c>
      <c r="G21" s="2" t="s">
        <v>13</v>
      </c>
      <c r="H21" s="3">
        <v>20.0</v>
      </c>
      <c r="I21" s="4" t="s">
        <v>65</v>
      </c>
    </row>
    <row r="22">
      <c r="A22" s="3">
        <v>21.0</v>
      </c>
      <c r="B22" s="2" t="s">
        <v>66</v>
      </c>
      <c r="C22" s="2" t="s">
        <v>11</v>
      </c>
      <c r="D22" s="2" t="s">
        <v>22</v>
      </c>
      <c r="F22" s="2" t="s">
        <v>13</v>
      </c>
      <c r="G22" s="2" t="s">
        <v>13</v>
      </c>
      <c r="H22" s="3">
        <v>21.0</v>
      </c>
      <c r="I22" s="4" t="s">
        <v>67</v>
      </c>
    </row>
    <row r="23">
      <c r="A23" s="3">
        <v>22.0</v>
      </c>
      <c r="B23" s="2" t="s">
        <v>68</v>
      </c>
      <c r="C23" s="2" t="s">
        <v>11</v>
      </c>
      <c r="D23" s="2" t="s">
        <v>22</v>
      </c>
      <c r="F23" s="2" t="s">
        <v>13</v>
      </c>
      <c r="G23" s="2" t="s">
        <v>13</v>
      </c>
      <c r="H23" s="3">
        <v>22.0</v>
      </c>
      <c r="I23" s="4" t="s">
        <v>69</v>
      </c>
    </row>
    <row r="24">
      <c r="A24" s="3">
        <v>23.0</v>
      </c>
      <c r="B24" s="2" t="s">
        <v>70</v>
      </c>
      <c r="C24" s="2" t="s">
        <v>11</v>
      </c>
      <c r="D24" s="2" t="s">
        <v>22</v>
      </c>
      <c r="F24" s="2" t="s">
        <v>13</v>
      </c>
      <c r="G24" s="2" t="s">
        <v>13</v>
      </c>
      <c r="H24" s="3">
        <v>23.0</v>
      </c>
      <c r="I24" s="4" t="s">
        <v>71</v>
      </c>
    </row>
    <row r="25">
      <c r="A25" s="3">
        <v>24.0</v>
      </c>
      <c r="B25" s="2" t="s">
        <v>72</v>
      </c>
      <c r="C25" s="2" t="s">
        <v>11</v>
      </c>
      <c r="D25" s="2" t="s">
        <v>22</v>
      </c>
      <c r="F25" s="2" t="s">
        <v>13</v>
      </c>
      <c r="G25" s="2" t="s">
        <v>13</v>
      </c>
      <c r="H25" s="3">
        <v>24.0</v>
      </c>
      <c r="I25" s="4" t="s">
        <v>73</v>
      </c>
    </row>
    <row r="26">
      <c r="A26" s="3">
        <v>25.0</v>
      </c>
      <c r="B26" s="2" t="s">
        <v>74</v>
      </c>
      <c r="C26" s="2" t="s">
        <v>11</v>
      </c>
      <c r="D26" s="2" t="s">
        <v>22</v>
      </c>
      <c r="F26" s="2" t="s">
        <v>13</v>
      </c>
      <c r="G26" s="2" t="s">
        <v>13</v>
      </c>
      <c r="H26" s="3">
        <v>25.0</v>
      </c>
      <c r="I26" s="4" t="s">
        <v>75</v>
      </c>
    </row>
    <row r="27">
      <c r="A27" s="3">
        <v>26.0</v>
      </c>
      <c r="B27" s="2" t="s">
        <v>76</v>
      </c>
      <c r="C27" s="2" t="s">
        <v>11</v>
      </c>
      <c r="D27" s="2" t="s">
        <v>22</v>
      </c>
      <c r="F27" s="2" t="s">
        <v>13</v>
      </c>
      <c r="G27" s="2" t="s">
        <v>13</v>
      </c>
      <c r="H27" s="3">
        <v>26.0</v>
      </c>
      <c r="I27" s="4" t="s">
        <v>77</v>
      </c>
    </row>
    <row r="28">
      <c r="A28" s="3">
        <v>27.0</v>
      </c>
      <c r="B28" s="2" t="s">
        <v>78</v>
      </c>
      <c r="C28" s="2" t="s">
        <v>11</v>
      </c>
      <c r="D28" s="2" t="s">
        <v>79</v>
      </c>
      <c r="F28" s="2" t="s">
        <v>13</v>
      </c>
      <c r="G28" s="2" t="s">
        <v>13</v>
      </c>
      <c r="H28" s="3">
        <v>27.0</v>
      </c>
      <c r="I28" s="4" t="s">
        <v>80</v>
      </c>
    </row>
    <row r="29">
      <c r="A29" s="3">
        <v>28.0</v>
      </c>
      <c r="B29" s="2" t="s">
        <v>81</v>
      </c>
      <c r="C29" s="2" t="s">
        <v>11</v>
      </c>
      <c r="D29" s="2" t="s">
        <v>79</v>
      </c>
      <c r="F29" s="2" t="s">
        <v>13</v>
      </c>
      <c r="G29" s="2" t="s">
        <v>13</v>
      </c>
      <c r="H29" s="3">
        <v>28.0</v>
      </c>
      <c r="I29" s="4" t="s">
        <v>82</v>
      </c>
    </row>
    <row r="30">
      <c r="A30" s="3">
        <v>29.0</v>
      </c>
      <c r="B30" s="2" t="s">
        <v>83</v>
      </c>
      <c r="C30" s="2" t="s">
        <v>11</v>
      </c>
      <c r="D30" s="2" t="s">
        <v>79</v>
      </c>
      <c r="F30" s="2" t="s">
        <v>13</v>
      </c>
      <c r="G30" s="2" t="s">
        <v>13</v>
      </c>
      <c r="H30" s="3">
        <v>29.0</v>
      </c>
      <c r="I30" s="4" t="s">
        <v>84</v>
      </c>
    </row>
    <row r="31">
      <c r="A31" s="3">
        <v>30.0</v>
      </c>
      <c r="B31" s="2" t="s">
        <v>85</v>
      </c>
      <c r="C31" s="2" t="s">
        <v>11</v>
      </c>
      <c r="D31" s="2" t="s">
        <v>79</v>
      </c>
      <c r="F31" s="2" t="s">
        <v>13</v>
      </c>
      <c r="G31" s="2" t="s">
        <v>13</v>
      </c>
      <c r="H31" s="3">
        <v>30.0</v>
      </c>
      <c r="I31" s="4" t="s">
        <v>86</v>
      </c>
    </row>
    <row r="32">
      <c r="A32" s="3">
        <v>31.0</v>
      </c>
      <c r="B32" s="2" t="s">
        <v>87</v>
      </c>
      <c r="C32" s="2" t="s">
        <v>11</v>
      </c>
      <c r="D32" s="2" t="s">
        <v>79</v>
      </c>
      <c r="F32" s="2" t="s">
        <v>13</v>
      </c>
      <c r="G32" s="2" t="s">
        <v>13</v>
      </c>
      <c r="H32" s="3">
        <v>31.0</v>
      </c>
      <c r="I32" s="6" t="s">
        <v>88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3">
        <v>32.0</v>
      </c>
      <c r="B33" s="2" t="s">
        <v>89</v>
      </c>
      <c r="C33" s="2" t="s">
        <v>11</v>
      </c>
      <c r="D33" s="2" t="s">
        <v>79</v>
      </c>
      <c r="F33" s="2" t="s">
        <v>13</v>
      </c>
      <c r="G33" s="2" t="s">
        <v>13</v>
      </c>
      <c r="H33" s="3">
        <v>32.0</v>
      </c>
      <c r="I33" s="4" t="s">
        <v>90</v>
      </c>
    </row>
    <row r="34">
      <c r="A34" s="3">
        <v>33.0</v>
      </c>
      <c r="B34" s="2" t="s">
        <v>91</v>
      </c>
      <c r="C34" s="2" t="s">
        <v>11</v>
      </c>
      <c r="D34" s="2" t="s">
        <v>79</v>
      </c>
      <c r="F34" s="2" t="s">
        <v>13</v>
      </c>
      <c r="G34" s="2" t="s">
        <v>13</v>
      </c>
      <c r="H34" s="3">
        <v>33.0</v>
      </c>
      <c r="I34" s="4" t="s">
        <v>92</v>
      </c>
    </row>
    <row r="35">
      <c r="A35" s="3">
        <v>34.0</v>
      </c>
      <c r="B35" s="2" t="s">
        <v>93</v>
      </c>
      <c r="C35" s="2" t="s">
        <v>11</v>
      </c>
      <c r="D35" s="2" t="s">
        <v>79</v>
      </c>
      <c r="F35" s="2" t="s">
        <v>13</v>
      </c>
      <c r="G35" s="2" t="s">
        <v>13</v>
      </c>
      <c r="H35" s="3">
        <v>34.0</v>
      </c>
      <c r="I35" s="4" t="s">
        <v>94</v>
      </c>
    </row>
    <row r="36">
      <c r="A36" s="3">
        <v>35.0</v>
      </c>
      <c r="B36" s="2" t="s">
        <v>95</v>
      </c>
      <c r="C36" s="2" t="s">
        <v>11</v>
      </c>
      <c r="D36" s="2" t="s">
        <v>79</v>
      </c>
      <c r="F36" s="2" t="s">
        <v>13</v>
      </c>
      <c r="G36" s="2" t="s">
        <v>13</v>
      </c>
      <c r="H36" s="3">
        <v>35.0</v>
      </c>
      <c r="I36" s="4" t="s">
        <v>96</v>
      </c>
    </row>
    <row r="37">
      <c r="A37" s="3">
        <v>36.0</v>
      </c>
      <c r="B37" s="8" t="s">
        <v>97</v>
      </c>
      <c r="C37" s="9" t="s">
        <v>11</v>
      </c>
      <c r="D37" s="9" t="s">
        <v>79</v>
      </c>
      <c r="E37" s="7"/>
      <c r="F37" s="2" t="s">
        <v>13</v>
      </c>
      <c r="G37" s="2" t="s">
        <v>13</v>
      </c>
      <c r="H37" s="3">
        <v>36.0</v>
      </c>
      <c r="I37" s="4" t="s">
        <v>98</v>
      </c>
    </row>
    <row r="38">
      <c r="A38" s="3">
        <v>37.0</v>
      </c>
      <c r="B38" s="2" t="s">
        <v>99</v>
      </c>
      <c r="C38" s="2" t="s">
        <v>11</v>
      </c>
      <c r="D38" s="2" t="s">
        <v>22</v>
      </c>
      <c r="F38" s="10"/>
      <c r="G38" s="10"/>
      <c r="H38" s="3">
        <v>37.0</v>
      </c>
      <c r="I38" s="4" t="s">
        <v>100</v>
      </c>
    </row>
    <row r="39">
      <c r="A39" s="3">
        <v>38.0</v>
      </c>
      <c r="B39" s="2" t="s">
        <v>101</v>
      </c>
      <c r="C39" s="2" t="s">
        <v>11</v>
      </c>
      <c r="D39" s="10"/>
      <c r="F39" s="10"/>
      <c r="G39" s="10"/>
      <c r="H39" s="3">
        <v>38.0</v>
      </c>
      <c r="I39" s="4" t="s">
        <v>102</v>
      </c>
    </row>
    <row r="40">
      <c r="A40" s="3">
        <v>39.0</v>
      </c>
      <c r="B40" s="2" t="s">
        <v>103</v>
      </c>
      <c r="C40" s="2" t="s">
        <v>11</v>
      </c>
      <c r="D40" s="2" t="s">
        <v>104</v>
      </c>
      <c r="F40" s="10"/>
      <c r="G40" s="10"/>
      <c r="H40" s="3">
        <v>39.0</v>
      </c>
      <c r="I40" s="4" t="s">
        <v>105</v>
      </c>
    </row>
    <row r="41">
      <c r="A41" s="3">
        <v>40.0</v>
      </c>
      <c r="B41" s="2" t="s">
        <v>106</v>
      </c>
      <c r="C41" s="2" t="s">
        <v>11</v>
      </c>
      <c r="D41" s="2" t="s">
        <v>104</v>
      </c>
      <c r="F41" s="10"/>
      <c r="G41" s="10"/>
      <c r="H41" s="3">
        <v>40.0</v>
      </c>
      <c r="I41" s="4" t="s">
        <v>107</v>
      </c>
    </row>
    <row r="42">
      <c r="A42" s="3">
        <v>41.0</v>
      </c>
      <c r="B42" s="2" t="s">
        <v>108</v>
      </c>
      <c r="C42" s="2" t="s">
        <v>11</v>
      </c>
      <c r="D42" s="2" t="s">
        <v>104</v>
      </c>
      <c r="F42" s="10"/>
      <c r="G42" s="10"/>
      <c r="H42" s="3">
        <v>41.0</v>
      </c>
      <c r="I42" s="4" t="s">
        <v>109</v>
      </c>
    </row>
    <row r="43">
      <c r="A43" s="3">
        <v>42.0</v>
      </c>
      <c r="B43" s="2" t="s">
        <v>110</v>
      </c>
      <c r="C43" s="2" t="s">
        <v>11</v>
      </c>
      <c r="D43" s="2" t="s">
        <v>104</v>
      </c>
      <c r="F43" s="10"/>
      <c r="G43" s="10"/>
      <c r="H43" s="3">
        <v>42.0</v>
      </c>
      <c r="I43" s="11" t="s">
        <v>111</v>
      </c>
    </row>
    <row r="44">
      <c r="A44" s="3">
        <v>43.0</v>
      </c>
      <c r="B44" s="2" t="s">
        <v>112</v>
      </c>
      <c r="C44" s="2" t="s">
        <v>11</v>
      </c>
      <c r="D44" s="2" t="s">
        <v>104</v>
      </c>
      <c r="F44" s="10"/>
      <c r="G44" s="10"/>
      <c r="H44" s="3">
        <v>43.0</v>
      </c>
      <c r="I44" s="4" t="s">
        <v>113</v>
      </c>
    </row>
    <row r="45">
      <c r="A45" s="3">
        <v>44.0</v>
      </c>
      <c r="B45" s="2" t="s">
        <v>114</v>
      </c>
      <c r="C45" s="2" t="s">
        <v>11</v>
      </c>
      <c r="D45" s="2" t="s">
        <v>104</v>
      </c>
      <c r="F45" s="10"/>
      <c r="G45" s="10"/>
      <c r="H45" s="3">
        <v>44.0</v>
      </c>
      <c r="I45" s="4" t="s">
        <v>115</v>
      </c>
      <c r="M45" s="2" t="s">
        <v>116</v>
      </c>
    </row>
    <row r="46">
      <c r="A46" s="3">
        <v>45.0</v>
      </c>
      <c r="B46" s="2" t="s">
        <v>117</v>
      </c>
      <c r="C46" s="2" t="s">
        <v>11</v>
      </c>
      <c r="D46" s="2" t="s">
        <v>104</v>
      </c>
      <c r="F46" s="10"/>
      <c r="G46" s="10"/>
      <c r="H46" s="3">
        <v>45.0</v>
      </c>
      <c r="I46" s="4" t="s">
        <v>118</v>
      </c>
    </row>
    <row r="47">
      <c r="A47" s="3">
        <v>46.0</v>
      </c>
      <c r="B47" s="2" t="s">
        <v>119</v>
      </c>
      <c r="C47" s="2" t="s">
        <v>11</v>
      </c>
      <c r="D47" s="2" t="s">
        <v>104</v>
      </c>
      <c r="F47" s="10"/>
      <c r="G47" s="10"/>
      <c r="H47" s="3">
        <v>46.0</v>
      </c>
      <c r="I47" s="4" t="s">
        <v>120</v>
      </c>
    </row>
    <row r="48">
      <c r="A48" s="12">
        <v>47.0</v>
      </c>
      <c r="B48" s="13" t="s">
        <v>121</v>
      </c>
      <c r="C48" s="13" t="s">
        <v>11</v>
      </c>
      <c r="D48" s="13" t="s">
        <v>104</v>
      </c>
      <c r="E48" s="14"/>
      <c r="F48" s="14"/>
      <c r="G48" s="14"/>
      <c r="H48" s="12">
        <v>47.0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2">
        <v>48.0</v>
      </c>
      <c r="B49" s="13" t="s">
        <v>122</v>
      </c>
      <c r="C49" s="13" t="s">
        <v>11</v>
      </c>
      <c r="D49" s="13" t="s">
        <v>104</v>
      </c>
      <c r="E49" s="14"/>
      <c r="F49" s="14"/>
      <c r="G49" s="14"/>
      <c r="H49" s="12">
        <v>48.0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3">
        <v>49.0</v>
      </c>
      <c r="B50" s="2" t="s">
        <v>123</v>
      </c>
      <c r="C50" s="2" t="s">
        <v>11</v>
      </c>
      <c r="D50" s="2" t="s">
        <v>104</v>
      </c>
      <c r="F50" s="10"/>
      <c r="G50" s="10"/>
      <c r="H50" s="3">
        <v>49.0</v>
      </c>
      <c r="I50" s="4" t="s">
        <v>124</v>
      </c>
    </row>
    <row r="51">
      <c r="A51" s="3">
        <v>50.0</v>
      </c>
      <c r="B51" s="2" t="s">
        <v>125</v>
      </c>
      <c r="C51" s="2" t="s">
        <v>11</v>
      </c>
      <c r="D51" s="2" t="s">
        <v>104</v>
      </c>
      <c r="F51" s="10"/>
      <c r="G51" s="10"/>
      <c r="H51" s="3">
        <v>50.0</v>
      </c>
      <c r="I51" s="4" t="s">
        <v>126</v>
      </c>
      <c r="M51" s="2" t="s">
        <v>116</v>
      </c>
    </row>
    <row r="52">
      <c r="A52" s="3">
        <v>51.0</v>
      </c>
      <c r="B52" s="2" t="s">
        <v>127</v>
      </c>
      <c r="C52" s="2" t="s">
        <v>11</v>
      </c>
      <c r="D52" s="2" t="s">
        <v>104</v>
      </c>
      <c r="F52" s="10"/>
      <c r="G52" s="10"/>
      <c r="H52" s="3">
        <v>51.0</v>
      </c>
      <c r="I52" s="4" t="s">
        <v>128</v>
      </c>
    </row>
    <row r="53">
      <c r="A53" s="3">
        <v>52.0</v>
      </c>
      <c r="B53" s="2" t="s">
        <v>129</v>
      </c>
      <c r="C53" s="2" t="s">
        <v>11</v>
      </c>
      <c r="D53" s="10"/>
      <c r="F53" s="10"/>
      <c r="G53" s="10"/>
      <c r="H53" s="3">
        <v>52.0</v>
      </c>
      <c r="I53" s="4" t="s">
        <v>130</v>
      </c>
    </row>
    <row r="54">
      <c r="A54" s="3">
        <v>53.0</v>
      </c>
      <c r="B54" s="2" t="s">
        <v>131</v>
      </c>
      <c r="C54" s="2" t="s">
        <v>11</v>
      </c>
      <c r="D54" s="10"/>
      <c r="F54" s="10"/>
      <c r="G54" s="10"/>
      <c r="H54" s="3">
        <v>53.0</v>
      </c>
      <c r="I54" s="4" t="s">
        <v>132</v>
      </c>
    </row>
    <row r="55">
      <c r="A55" s="3">
        <v>54.0</v>
      </c>
      <c r="B55" s="2" t="s">
        <v>133</v>
      </c>
      <c r="C55" s="2" t="s">
        <v>11</v>
      </c>
      <c r="D55" s="2" t="s">
        <v>79</v>
      </c>
      <c r="F55" s="10"/>
      <c r="G55" s="10"/>
      <c r="H55" s="3">
        <v>54.0</v>
      </c>
      <c r="I55" s="4" t="s">
        <v>134</v>
      </c>
      <c r="L55" s="2" t="s">
        <v>116</v>
      </c>
    </row>
    <row r="56">
      <c r="A56" s="3">
        <v>55.0</v>
      </c>
      <c r="B56" s="2" t="s">
        <v>135</v>
      </c>
      <c r="C56" s="2" t="s">
        <v>11</v>
      </c>
      <c r="D56" s="2" t="s">
        <v>79</v>
      </c>
      <c r="F56" s="10"/>
      <c r="G56" s="10"/>
      <c r="H56" s="3">
        <v>55.0</v>
      </c>
      <c r="I56" s="4" t="s">
        <v>136</v>
      </c>
    </row>
    <row r="57">
      <c r="A57" s="3">
        <v>56.0</v>
      </c>
      <c r="B57" s="2" t="s">
        <v>137</v>
      </c>
      <c r="C57" s="2" t="s">
        <v>11</v>
      </c>
      <c r="D57" s="2" t="s">
        <v>79</v>
      </c>
      <c r="F57" s="10"/>
      <c r="G57" s="10"/>
      <c r="H57" s="3">
        <v>56.0</v>
      </c>
      <c r="I57" s="4" t="s">
        <v>138</v>
      </c>
    </row>
    <row r="58">
      <c r="A58" s="3">
        <v>57.0</v>
      </c>
      <c r="B58" s="2" t="s">
        <v>135</v>
      </c>
      <c r="C58" s="2" t="s">
        <v>11</v>
      </c>
      <c r="D58" s="2" t="s">
        <v>79</v>
      </c>
      <c r="F58" s="10"/>
      <c r="G58" s="10"/>
      <c r="H58" s="3">
        <v>57.0</v>
      </c>
      <c r="I58" s="4" t="s">
        <v>136</v>
      </c>
    </row>
    <row r="59">
      <c r="A59" s="3">
        <v>58.0</v>
      </c>
      <c r="B59" s="2" t="s">
        <v>139</v>
      </c>
      <c r="C59" s="2" t="s">
        <v>11</v>
      </c>
      <c r="D59" s="2" t="s">
        <v>79</v>
      </c>
      <c r="F59" s="10"/>
      <c r="G59" s="10"/>
      <c r="H59" s="3">
        <v>58.0</v>
      </c>
      <c r="I59" s="4" t="s">
        <v>140</v>
      </c>
    </row>
    <row r="60">
      <c r="A60" s="3">
        <v>59.0</v>
      </c>
      <c r="B60" s="2" t="s">
        <v>141</v>
      </c>
      <c r="C60" s="2" t="s">
        <v>11</v>
      </c>
      <c r="D60" s="2" t="s">
        <v>79</v>
      </c>
      <c r="F60" s="10"/>
      <c r="G60" s="10"/>
      <c r="H60" s="3">
        <v>59.0</v>
      </c>
      <c r="I60" s="4" t="s">
        <v>142</v>
      </c>
    </row>
    <row r="61">
      <c r="A61" s="3">
        <v>60.0</v>
      </c>
      <c r="B61" s="2" t="s">
        <v>143</v>
      </c>
      <c r="C61" s="2" t="s">
        <v>11</v>
      </c>
      <c r="D61" s="2" t="s">
        <v>79</v>
      </c>
      <c r="F61" s="10"/>
      <c r="G61" s="10"/>
      <c r="H61" s="3">
        <v>60.0</v>
      </c>
      <c r="I61" s="4" t="s">
        <v>144</v>
      </c>
    </row>
    <row r="62">
      <c r="A62" s="3">
        <v>61.0</v>
      </c>
      <c r="B62" s="2" t="s">
        <v>145</v>
      </c>
      <c r="C62" s="2" t="s">
        <v>11</v>
      </c>
      <c r="D62" s="2" t="s">
        <v>79</v>
      </c>
      <c r="F62" s="10"/>
      <c r="G62" s="10"/>
      <c r="H62" s="3">
        <v>61.0</v>
      </c>
      <c r="I62" s="4" t="s">
        <v>146</v>
      </c>
    </row>
    <row r="63">
      <c r="A63" s="3">
        <v>62.0</v>
      </c>
      <c r="B63" s="2" t="s">
        <v>147</v>
      </c>
      <c r="C63" s="2" t="s">
        <v>11</v>
      </c>
      <c r="D63" s="2" t="s">
        <v>79</v>
      </c>
      <c r="F63" s="10"/>
      <c r="G63" s="10"/>
      <c r="H63" s="3">
        <v>62.0</v>
      </c>
      <c r="I63" s="4" t="s">
        <v>148</v>
      </c>
    </row>
    <row r="64">
      <c r="A64" s="3">
        <v>63.0</v>
      </c>
      <c r="B64" s="2" t="s">
        <v>149</v>
      </c>
      <c r="C64" s="2" t="s">
        <v>11</v>
      </c>
      <c r="D64" s="2"/>
      <c r="F64" s="10"/>
      <c r="G64" s="10"/>
      <c r="H64" s="3">
        <v>63.0</v>
      </c>
      <c r="I64" s="4" t="s">
        <v>150</v>
      </c>
    </row>
    <row r="65">
      <c r="A65" s="3">
        <v>64.0</v>
      </c>
      <c r="B65" s="2" t="s">
        <v>151</v>
      </c>
      <c r="C65" s="2" t="s">
        <v>11</v>
      </c>
      <c r="D65" s="2" t="s">
        <v>79</v>
      </c>
      <c r="F65" s="10"/>
      <c r="G65" s="10"/>
      <c r="H65" s="3">
        <v>64.0</v>
      </c>
      <c r="I65" s="4" t="s">
        <v>152</v>
      </c>
    </row>
    <row r="66">
      <c r="A66" s="3">
        <v>65.0</v>
      </c>
      <c r="B66" s="2" t="s">
        <v>153</v>
      </c>
      <c r="C66" s="2" t="s">
        <v>11</v>
      </c>
      <c r="D66" s="10"/>
      <c r="F66" s="10"/>
      <c r="G66" s="10"/>
      <c r="H66" s="3">
        <v>65.0</v>
      </c>
      <c r="I66" s="4" t="s">
        <v>154</v>
      </c>
    </row>
    <row r="67">
      <c r="A67" s="3">
        <v>66.0</v>
      </c>
      <c r="B67" s="2" t="s">
        <v>155</v>
      </c>
      <c r="C67" s="2" t="s">
        <v>11</v>
      </c>
      <c r="D67" s="2" t="s">
        <v>79</v>
      </c>
      <c r="F67" s="10"/>
      <c r="G67" s="10"/>
      <c r="H67" s="3">
        <v>66.0</v>
      </c>
      <c r="I67" s="4" t="s">
        <v>156</v>
      </c>
    </row>
    <row r="68">
      <c r="A68" s="3">
        <v>67.0</v>
      </c>
      <c r="B68" s="2" t="s">
        <v>157</v>
      </c>
      <c r="C68" s="2" t="s">
        <v>11</v>
      </c>
      <c r="D68" s="10"/>
      <c r="F68" s="10"/>
      <c r="G68" s="10"/>
      <c r="H68" s="3">
        <v>67.0</v>
      </c>
      <c r="I68" s="4" t="s">
        <v>158</v>
      </c>
    </row>
    <row r="69">
      <c r="A69" s="3">
        <v>68.0</v>
      </c>
      <c r="B69" s="2" t="s">
        <v>159</v>
      </c>
      <c r="C69" s="2" t="s">
        <v>11</v>
      </c>
      <c r="D69" s="10"/>
      <c r="F69" s="10"/>
      <c r="G69" s="10"/>
      <c r="H69" s="3">
        <v>68.0</v>
      </c>
      <c r="I69" s="4" t="s">
        <v>160</v>
      </c>
    </row>
    <row r="70">
      <c r="A70" s="3">
        <v>69.0</v>
      </c>
      <c r="B70" s="2" t="s">
        <v>161</v>
      </c>
      <c r="C70" s="2" t="s">
        <v>11</v>
      </c>
      <c r="D70" s="10"/>
      <c r="F70" s="10"/>
      <c r="G70" s="10"/>
      <c r="H70" s="3">
        <v>69.0</v>
      </c>
      <c r="I70" s="4" t="s">
        <v>162</v>
      </c>
    </row>
    <row r="71">
      <c r="A71" s="3">
        <v>70.0</v>
      </c>
      <c r="B71" s="2" t="s">
        <v>163</v>
      </c>
      <c r="C71" s="2" t="s">
        <v>11</v>
      </c>
      <c r="D71" s="10"/>
      <c r="F71" s="10"/>
      <c r="G71" s="10"/>
      <c r="H71" s="3">
        <v>70.0</v>
      </c>
      <c r="I71" s="4" t="s">
        <v>164</v>
      </c>
    </row>
    <row r="72">
      <c r="A72" s="3">
        <v>71.0</v>
      </c>
      <c r="B72" s="2" t="s">
        <v>165</v>
      </c>
      <c r="C72" s="2" t="s">
        <v>11</v>
      </c>
      <c r="D72" s="10"/>
      <c r="F72" s="10"/>
      <c r="G72" s="10"/>
      <c r="H72" s="3">
        <v>71.0</v>
      </c>
      <c r="I72" s="4" t="s">
        <v>166</v>
      </c>
    </row>
    <row r="73">
      <c r="A73" s="3">
        <v>72.0</v>
      </c>
      <c r="B73" s="2" t="s">
        <v>167</v>
      </c>
      <c r="C73" s="2" t="s">
        <v>11</v>
      </c>
      <c r="D73" s="10"/>
      <c r="F73" s="10"/>
      <c r="G73" s="10"/>
      <c r="H73" s="3">
        <v>72.0</v>
      </c>
      <c r="I73" s="4" t="s">
        <v>168</v>
      </c>
    </row>
    <row r="74">
      <c r="A74" s="3">
        <v>73.0</v>
      </c>
      <c r="B74" s="2" t="s">
        <v>169</v>
      </c>
      <c r="C74" s="2" t="s">
        <v>11</v>
      </c>
      <c r="D74" s="10"/>
      <c r="F74" s="10"/>
      <c r="G74" s="10"/>
      <c r="H74" s="3">
        <v>73.0</v>
      </c>
      <c r="I74" s="4" t="s">
        <v>170</v>
      </c>
    </row>
    <row r="75">
      <c r="A75" s="3">
        <v>74.0</v>
      </c>
      <c r="B75" s="2" t="s">
        <v>171</v>
      </c>
      <c r="C75" s="2" t="s">
        <v>11</v>
      </c>
      <c r="D75" s="10"/>
      <c r="F75" s="10"/>
      <c r="G75" s="10"/>
      <c r="H75" s="3">
        <v>74.0</v>
      </c>
      <c r="I75" s="4" t="s">
        <v>172</v>
      </c>
    </row>
    <row r="76">
      <c r="A76" s="3">
        <v>75.0</v>
      </c>
      <c r="B76" s="2" t="s">
        <v>173</v>
      </c>
      <c r="C76" s="2" t="s">
        <v>11</v>
      </c>
      <c r="D76" s="2" t="s">
        <v>15</v>
      </c>
      <c r="F76" s="10"/>
      <c r="G76" s="10"/>
      <c r="H76" s="3">
        <v>75.0</v>
      </c>
      <c r="I76" s="4" t="s">
        <v>174</v>
      </c>
    </row>
    <row r="77">
      <c r="A77" s="3">
        <v>76.0</v>
      </c>
      <c r="B77" s="2" t="s">
        <v>175</v>
      </c>
      <c r="C77" s="2" t="s">
        <v>11</v>
      </c>
      <c r="D77" s="10"/>
      <c r="F77" s="10"/>
      <c r="G77" s="10"/>
      <c r="H77" s="3">
        <v>76.0</v>
      </c>
      <c r="I77" s="4" t="s">
        <v>176</v>
      </c>
    </row>
    <row r="78">
      <c r="A78" s="3">
        <v>77.0</v>
      </c>
      <c r="B78" s="2" t="s">
        <v>177</v>
      </c>
      <c r="C78" s="2" t="s">
        <v>11</v>
      </c>
      <c r="D78" s="10"/>
      <c r="F78" s="10"/>
      <c r="G78" s="10"/>
      <c r="H78" s="3">
        <v>77.0</v>
      </c>
      <c r="I78" s="4" t="s">
        <v>178</v>
      </c>
    </row>
    <row r="79">
      <c r="A79" s="3">
        <v>78.0</v>
      </c>
      <c r="B79" s="2" t="s">
        <v>179</v>
      </c>
      <c r="C79" s="2" t="s">
        <v>11</v>
      </c>
      <c r="D79" s="10"/>
      <c r="F79" s="10"/>
      <c r="G79" s="10"/>
      <c r="H79" s="3">
        <v>78.0</v>
      </c>
      <c r="I79" s="4" t="s">
        <v>180</v>
      </c>
    </row>
    <row r="80">
      <c r="A80" s="3">
        <v>79.0</v>
      </c>
      <c r="B80" s="2" t="s">
        <v>181</v>
      </c>
      <c r="C80" s="2" t="s">
        <v>11</v>
      </c>
      <c r="D80" s="10"/>
      <c r="F80" s="10"/>
      <c r="G80" s="10"/>
      <c r="H80" s="3">
        <v>79.0</v>
      </c>
      <c r="I80" s="15" t="s">
        <v>182</v>
      </c>
    </row>
    <row r="81">
      <c r="A81" s="3">
        <v>80.0</v>
      </c>
      <c r="B81" s="2" t="s">
        <v>183</v>
      </c>
      <c r="C81" s="2" t="s">
        <v>11</v>
      </c>
      <c r="D81" s="10"/>
      <c r="F81" s="10"/>
      <c r="G81" s="10"/>
      <c r="H81" s="3">
        <v>80.0</v>
      </c>
      <c r="I81" s="4" t="s">
        <v>184</v>
      </c>
    </row>
    <row r="82">
      <c r="A82" s="3">
        <v>81.0</v>
      </c>
      <c r="B82" s="2" t="s">
        <v>185</v>
      </c>
      <c r="C82" s="2" t="s">
        <v>11</v>
      </c>
      <c r="D82" s="2" t="s">
        <v>15</v>
      </c>
      <c r="F82" s="10"/>
      <c r="G82" s="10"/>
      <c r="H82" s="3">
        <v>81.0</v>
      </c>
      <c r="I82" s="4" t="s">
        <v>186</v>
      </c>
    </row>
    <row r="83">
      <c r="A83" s="3">
        <v>82.0</v>
      </c>
      <c r="B83" s="2" t="s">
        <v>187</v>
      </c>
      <c r="C83" s="2" t="s">
        <v>11</v>
      </c>
      <c r="D83" s="10"/>
      <c r="F83" s="10"/>
      <c r="G83" s="10"/>
      <c r="H83" s="3">
        <v>82.0</v>
      </c>
      <c r="I83" s="4" t="s">
        <v>188</v>
      </c>
    </row>
    <row r="84">
      <c r="A84" s="3">
        <v>83.0</v>
      </c>
      <c r="B84" s="2" t="s">
        <v>189</v>
      </c>
      <c r="C84" s="2" t="s">
        <v>11</v>
      </c>
      <c r="D84" s="10"/>
      <c r="F84" s="10"/>
      <c r="G84" s="10"/>
      <c r="H84" s="3">
        <v>83.0</v>
      </c>
      <c r="I84" s="6" t="s">
        <v>190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3">
        <v>84.0</v>
      </c>
      <c r="B85" s="2" t="s">
        <v>191</v>
      </c>
      <c r="C85" s="2" t="s">
        <v>11</v>
      </c>
      <c r="D85" s="10"/>
      <c r="F85" s="10"/>
      <c r="G85" s="10"/>
      <c r="H85" s="3">
        <v>84.0</v>
      </c>
      <c r="I85" s="4" t="s">
        <v>192</v>
      </c>
    </row>
    <row r="86">
      <c r="A86" s="3">
        <v>85.0</v>
      </c>
      <c r="B86" s="2" t="s">
        <v>193</v>
      </c>
      <c r="C86" s="2" t="s">
        <v>11</v>
      </c>
      <c r="D86" s="10"/>
      <c r="F86" s="10"/>
      <c r="G86" s="10"/>
      <c r="H86" s="3">
        <v>85.0</v>
      </c>
      <c r="I86" s="4" t="s">
        <v>194</v>
      </c>
    </row>
    <row r="87">
      <c r="A87" s="3">
        <v>86.0</v>
      </c>
      <c r="B87" s="2" t="s">
        <v>195</v>
      </c>
      <c r="C87" s="2" t="s">
        <v>11</v>
      </c>
      <c r="D87" s="10"/>
      <c r="F87" s="10"/>
      <c r="G87" s="10"/>
      <c r="H87" s="3">
        <v>86.0</v>
      </c>
      <c r="I87" s="4" t="s">
        <v>196</v>
      </c>
    </row>
    <row r="88">
      <c r="A88" s="3">
        <v>87.0</v>
      </c>
      <c r="B88" s="2" t="s">
        <v>197</v>
      </c>
      <c r="C88" s="2" t="s">
        <v>11</v>
      </c>
      <c r="D88" s="10"/>
      <c r="F88" s="10"/>
      <c r="G88" s="10"/>
      <c r="H88" s="3">
        <v>87.0</v>
      </c>
      <c r="I88" s="4" t="s">
        <v>198</v>
      </c>
    </row>
    <row r="89">
      <c r="A89" s="3">
        <v>88.0</v>
      </c>
      <c r="B89" s="2" t="s">
        <v>199</v>
      </c>
      <c r="C89" s="2" t="s">
        <v>11</v>
      </c>
      <c r="D89" s="10"/>
      <c r="F89" s="10"/>
      <c r="G89" s="10"/>
      <c r="H89" s="3">
        <v>88.0</v>
      </c>
      <c r="I89" s="4" t="s">
        <v>200</v>
      </c>
    </row>
    <row r="90">
      <c r="A90" s="3">
        <v>89.0</v>
      </c>
      <c r="B90" s="2" t="s">
        <v>201</v>
      </c>
      <c r="C90" s="2" t="s">
        <v>11</v>
      </c>
      <c r="D90" s="10"/>
      <c r="F90" s="10"/>
      <c r="G90" s="10"/>
      <c r="H90" s="3">
        <v>89.0</v>
      </c>
      <c r="I90" s="4" t="s">
        <v>202</v>
      </c>
    </row>
    <row r="91">
      <c r="A91" s="3">
        <v>90.0</v>
      </c>
      <c r="B91" s="2" t="s">
        <v>203</v>
      </c>
      <c r="C91" s="2" t="s">
        <v>11</v>
      </c>
      <c r="D91" s="10"/>
      <c r="F91" s="10"/>
      <c r="G91" s="10"/>
      <c r="H91" s="3">
        <v>90.0</v>
      </c>
      <c r="I91" s="4" t="s">
        <v>204</v>
      </c>
    </row>
    <row r="92">
      <c r="A92" s="3">
        <v>91.0</v>
      </c>
      <c r="B92" s="2" t="s">
        <v>205</v>
      </c>
      <c r="C92" s="2" t="s">
        <v>11</v>
      </c>
      <c r="D92" s="10"/>
      <c r="F92" s="10"/>
      <c r="G92" s="10"/>
      <c r="H92" s="3">
        <v>91.0</v>
      </c>
      <c r="I92" s="4" t="s">
        <v>206</v>
      </c>
    </row>
    <row r="93">
      <c r="A93" s="3">
        <v>92.0</v>
      </c>
      <c r="B93" s="2" t="s">
        <v>207</v>
      </c>
      <c r="C93" s="2" t="s">
        <v>11</v>
      </c>
      <c r="D93" s="10"/>
      <c r="F93" s="10"/>
      <c r="G93" s="10"/>
      <c r="H93" s="3">
        <v>92.0</v>
      </c>
      <c r="I93" s="4" t="s">
        <v>208</v>
      </c>
    </row>
    <row r="94">
      <c r="A94" s="3">
        <v>93.0</v>
      </c>
      <c r="B94" s="2" t="s">
        <v>209</v>
      </c>
      <c r="C94" s="2" t="s">
        <v>11</v>
      </c>
      <c r="D94" s="10"/>
      <c r="F94" s="10"/>
      <c r="G94" s="10"/>
      <c r="H94" s="3">
        <v>93.0</v>
      </c>
      <c r="I94" s="4" t="s">
        <v>210</v>
      </c>
    </row>
    <row r="95">
      <c r="A95" s="3">
        <v>94.0</v>
      </c>
      <c r="B95" s="2" t="s">
        <v>211</v>
      </c>
      <c r="C95" s="2" t="s">
        <v>11</v>
      </c>
      <c r="D95" s="10"/>
      <c r="F95" s="10"/>
      <c r="G95" s="10"/>
      <c r="H95" s="3">
        <v>94.0</v>
      </c>
      <c r="I95" s="4" t="s">
        <v>212</v>
      </c>
    </row>
    <row r="96">
      <c r="A96" s="3">
        <v>95.0</v>
      </c>
      <c r="B96" s="8" t="s">
        <v>97</v>
      </c>
      <c r="C96" s="9" t="s">
        <v>213</v>
      </c>
      <c r="D96" s="9" t="s">
        <v>79</v>
      </c>
      <c r="E96" s="7"/>
      <c r="F96" s="2" t="s">
        <v>13</v>
      </c>
      <c r="G96" s="2" t="s">
        <v>13</v>
      </c>
      <c r="H96" s="3">
        <v>95.0</v>
      </c>
      <c r="I96" s="15" t="s">
        <v>98</v>
      </c>
    </row>
    <row r="97">
      <c r="A97" s="3">
        <v>96.0</v>
      </c>
      <c r="B97" s="16" t="s">
        <v>214</v>
      </c>
      <c r="C97" s="2" t="s">
        <v>215</v>
      </c>
      <c r="D97" s="10"/>
      <c r="F97" s="10"/>
      <c r="G97" s="10"/>
      <c r="H97" s="3">
        <v>96.0</v>
      </c>
      <c r="I97" s="4" t="s">
        <v>216</v>
      </c>
    </row>
    <row r="98">
      <c r="A98" s="3">
        <v>97.0</v>
      </c>
      <c r="B98" s="16" t="s">
        <v>217</v>
      </c>
      <c r="C98" s="2" t="s">
        <v>215</v>
      </c>
      <c r="D98" s="10"/>
      <c r="F98" s="10"/>
      <c r="G98" s="10"/>
      <c r="H98" s="3">
        <v>97.0</v>
      </c>
      <c r="I98" s="4" t="s">
        <v>218</v>
      </c>
    </row>
    <row r="99">
      <c r="A99" s="3">
        <v>98.0</v>
      </c>
      <c r="B99" s="16" t="s">
        <v>219</v>
      </c>
      <c r="C99" s="2" t="s">
        <v>215</v>
      </c>
      <c r="D99" s="10"/>
      <c r="F99" s="10"/>
      <c r="G99" s="10"/>
      <c r="H99" s="3">
        <v>98.0</v>
      </c>
      <c r="I99" s="4" t="s">
        <v>220</v>
      </c>
    </row>
    <row r="100">
      <c r="A100" s="3">
        <v>99.0</v>
      </c>
      <c r="B100" s="16" t="s">
        <v>221</v>
      </c>
      <c r="C100" s="2" t="s">
        <v>222</v>
      </c>
      <c r="D100" s="10"/>
      <c r="F100" s="10"/>
      <c r="G100" s="10"/>
      <c r="H100" s="3">
        <v>99.0</v>
      </c>
      <c r="I100" s="4" t="s">
        <v>223</v>
      </c>
    </row>
    <row r="101">
      <c r="A101" s="3">
        <v>100.0</v>
      </c>
      <c r="B101" s="2" t="s">
        <v>224</v>
      </c>
      <c r="C101" s="2" t="s">
        <v>215</v>
      </c>
      <c r="D101" s="10"/>
      <c r="F101" s="10"/>
      <c r="G101" s="10"/>
      <c r="H101" s="3">
        <v>100.0</v>
      </c>
      <c r="I101" s="4" t="s">
        <v>225</v>
      </c>
    </row>
    <row r="102">
      <c r="A102" s="3">
        <v>101.0</v>
      </c>
      <c r="B102" s="2" t="s">
        <v>226</v>
      </c>
      <c r="C102" s="2" t="s">
        <v>215</v>
      </c>
      <c r="D102" s="10"/>
      <c r="F102" s="10"/>
      <c r="G102" s="10"/>
      <c r="H102" s="3">
        <v>101.0</v>
      </c>
      <c r="I102" s="4" t="s">
        <v>227</v>
      </c>
    </row>
    <row r="103">
      <c r="A103" s="3">
        <v>102.0</v>
      </c>
      <c r="B103" s="16" t="s">
        <v>228</v>
      </c>
      <c r="C103" s="2" t="s">
        <v>229</v>
      </c>
      <c r="D103" s="10"/>
      <c r="F103" s="10"/>
      <c r="G103" s="10"/>
      <c r="H103" s="3">
        <v>102.0</v>
      </c>
      <c r="I103" s="4" t="s">
        <v>230</v>
      </c>
    </row>
    <row r="104">
      <c r="A104" s="3">
        <v>103.0</v>
      </c>
      <c r="B104" s="2" t="s">
        <v>97</v>
      </c>
      <c r="C104" s="2" t="s">
        <v>231</v>
      </c>
      <c r="D104" s="2" t="s">
        <v>79</v>
      </c>
      <c r="F104" s="2" t="s">
        <v>13</v>
      </c>
      <c r="G104" s="2" t="s">
        <v>13</v>
      </c>
      <c r="H104" s="3">
        <v>103.0</v>
      </c>
      <c r="I104" s="4" t="s">
        <v>98</v>
      </c>
    </row>
    <row r="105">
      <c r="A105" s="3">
        <v>104.0</v>
      </c>
      <c r="B105" s="2" t="s">
        <v>232</v>
      </c>
      <c r="C105" s="2" t="s">
        <v>231</v>
      </c>
      <c r="D105" s="2" t="s">
        <v>41</v>
      </c>
      <c r="F105" s="2" t="s">
        <v>13</v>
      </c>
      <c r="G105" s="2" t="s">
        <v>233</v>
      </c>
      <c r="H105" s="3">
        <v>104.0</v>
      </c>
      <c r="I105" s="4" t="s">
        <v>234</v>
      </c>
    </row>
    <row r="106">
      <c r="A106" s="3">
        <v>105.0</v>
      </c>
      <c r="B106" s="2" t="s">
        <v>235</v>
      </c>
      <c r="C106" s="2" t="s">
        <v>231</v>
      </c>
      <c r="D106" s="2" t="s">
        <v>41</v>
      </c>
      <c r="F106" s="2" t="s">
        <v>13</v>
      </c>
      <c r="G106" s="2" t="s">
        <v>233</v>
      </c>
      <c r="H106" s="3">
        <v>105.0</v>
      </c>
      <c r="I106" s="4" t="s">
        <v>236</v>
      </c>
    </row>
    <row r="107">
      <c r="A107" s="3">
        <v>106.0</v>
      </c>
      <c r="B107" s="2" t="s">
        <v>237</v>
      </c>
      <c r="C107" s="2" t="s">
        <v>231</v>
      </c>
      <c r="D107" s="2" t="s">
        <v>41</v>
      </c>
      <c r="F107" s="2" t="s">
        <v>13</v>
      </c>
      <c r="G107" s="2" t="s">
        <v>233</v>
      </c>
      <c r="H107" s="3">
        <v>106.0</v>
      </c>
      <c r="I107" s="4" t="s">
        <v>238</v>
      </c>
    </row>
    <row r="108">
      <c r="A108" s="3">
        <v>107.0</v>
      </c>
      <c r="B108" s="2" t="s">
        <v>239</v>
      </c>
      <c r="C108" s="2" t="s">
        <v>231</v>
      </c>
      <c r="D108" s="2" t="s">
        <v>41</v>
      </c>
      <c r="F108" s="2" t="s">
        <v>13</v>
      </c>
      <c r="G108" s="2" t="s">
        <v>233</v>
      </c>
      <c r="H108" s="3">
        <v>107.0</v>
      </c>
      <c r="I108" s="4" t="s">
        <v>240</v>
      </c>
    </row>
    <row r="109">
      <c r="A109" s="3">
        <v>108.0</v>
      </c>
      <c r="B109" s="2" t="s">
        <v>241</v>
      </c>
      <c r="C109" s="2" t="s">
        <v>231</v>
      </c>
      <c r="D109" s="2" t="s">
        <v>41</v>
      </c>
      <c r="F109" s="2" t="s">
        <v>13</v>
      </c>
      <c r="G109" s="2" t="s">
        <v>233</v>
      </c>
      <c r="H109" s="3">
        <v>108.0</v>
      </c>
      <c r="I109" s="4" t="s">
        <v>242</v>
      </c>
    </row>
    <row r="110">
      <c r="A110" s="3">
        <v>109.0</v>
      </c>
      <c r="B110" s="2" t="s">
        <v>243</v>
      </c>
      <c r="C110" s="2" t="s">
        <v>231</v>
      </c>
      <c r="D110" s="2" t="s">
        <v>41</v>
      </c>
      <c r="F110" s="2" t="s">
        <v>13</v>
      </c>
      <c r="G110" s="2" t="s">
        <v>233</v>
      </c>
      <c r="H110" s="3">
        <v>109.0</v>
      </c>
      <c r="I110" s="4" t="s">
        <v>244</v>
      </c>
    </row>
    <row r="111">
      <c r="A111" s="3">
        <v>110.0</v>
      </c>
      <c r="B111" s="2" t="s">
        <v>245</v>
      </c>
      <c r="C111" s="2" t="s">
        <v>231</v>
      </c>
      <c r="D111" s="2" t="s">
        <v>41</v>
      </c>
      <c r="F111" s="2" t="s">
        <v>13</v>
      </c>
      <c r="G111" s="2" t="s">
        <v>233</v>
      </c>
      <c r="H111" s="3">
        <v>110.0</v>
      </c>
      <c r="I111" s="4" t="s">
        <v>246</v>
      </c>
    </row>
    <row r="112">
      <c r="A112" s="3">
        <v>111.0</v>
      </c>
      <c r="B112" s="2" t="s">
        <v>247</v>
      </c>
      <c r="C112" s="2" t="s">
        <v>231</v>
      </c>
      <c r="D112" s="2" t="s">
        <v>41</v>
      </c>
      <c r="F112" s="2" t="s">
        <v>13</v>
      </c>
      <c r="G112" s="2" t="s">
        <v>233</v>
      </c>
      <c r="H112" s="3">
        <v>111.0</v>
      </c>
      <c r="I112" s="4" t="s">
        <v>248</v>
      </c>
    </row>
    <row r="113">
      <c r="A113" s="3">
        <v>112.0</v>
      </c>
      <c r="B113" s="2" t="s">
        <v>249</v>
      </c>
      <c r="C113" s="2" t="s">
        <v>231</v>
      </c>
      <c r="D113" s="2" t="s">
        <v>41</v>
      </c>
      <c r="F113" s="2" t="s">
        <v>13</v>
      </c>
      <c r="G113" s="2" t="s">
        <v>233</v>
      </c>
      <c r="H113" s="3">
        <v>112.0</v>
      </c>
      <c r="I113" s="4" t="s">
        <v>250</v>
      </c>
    </row>
    <row r="114">
      <c r="A114" s="3">
        <v>113.0</v>
      </c>
      <c r="B114" s="2" t="s">
        <v>251</v>
      </c>
      <c r="C114" s="2" t="s">
        <v>231</v>
      </c>
      <c r="D114" s="2" t="s">
        <v>41</v>
      </c>
      <c r="F114" s="2" t="s">
        <v>13</v>
      </c>
      <c r="G114" s="2" t="s">
        <v>233</v>
      </c>
      <c r="H114" s="3">
        <v>113.0</v>
      </c>
      <c r="I114" s="4" t="s">
        <v>252</v>
      </c>
    </row>
    <row r="115">
      <c r="A115" s="3">
        <v>114.0</v>
      </c>
      <c r="B115" s="2" t="s">
        <v>253</v>
      </c>
      <c r="C115" s="2" t="s">
        <v>231</v>
      </c>
      <c r="D115" s="2" t="s">
        <v>41</v>
      </c>
      <c r="F115" s="2" t="s">
        <v>13</v>
      </c>
      <c r="G115" s="2" t="s">
        <v>233</v>
      </c>
      <c r="H115" s="3">
        <v>114.0</v>
      </c>
      <c r="I115" s="4" t="s">
        <v>248</v>
      </c>
    </row>
    <row r="116">
      <c r="A116" s="3">
        <v>115.0</v>
      </c>
      <c r="B116" s="2" t="s">
        <v>254</v>
      </c>
      <c r="C116" s="2" t="s">
        <v>231</v>
      </c>
      <c r="D116" s="2" t="s">
        <v>41</v>
      </c>
      <c r="F116" s="2" t="s">
        <v>13</v>
      </c>
      <c r="G116" s="2" t="s">
        <v>233</v>
      </c>
      <c r="H116" s="3">
        <v>115.0</v>
      </c>
      <c r="I116" s="4" t="s">
        <v>248</v>
      </c>
    </row>
    <row r="117">
      <c r="A117" s="12">
        <v>116.0</v>
      </c>
      <c r="B117" s="13" t="s">
        <v>255</v>
      </c>
      <c r="C117" s="13" t="s">
        <v>231</v>
      </c>
      <c r="D117" s="13" t="s">
        <v>41</v>
      </c>
      <c r="E117" s="14"/>
      <c r="F117" s="13" t="s">
        <v>13</v>
      </c>
      <c r="G117" s="13" t="s">
        <v>233</v>
      </c>
      <c r="H117" s="12">
        <v>116.0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3">
        <v>117.0</v>
      </c>
      <c r="B118" s="2" t="s">
        <v>256</v>
      </c>
      <c r="C118" s="2" t="s">
        <v>231</v>
      </c>
      <c r="D118" s="2" t="s">
        <v>41</v>
      </c>
      <c r="F118" s="2" t="s">
        <v>13</v>
      </c>
      <c r="G118" s="2" t="s">
        <v>233</v>
      </c>
      <c r="H118" s="3">
        <v>117.0</v>
      </c>
      <c r="I118" s="4" t="s">
        <v>257</v>
      </c>
    </row>
    <row r="119">
      <c r="A119" s="3">
        <v>118.0</v>
      </c>
      <c r="B119" s="2" t="s">
        <v>258</v>
      </c>
      <c r="C119" s="2" t="s">
        <v>231</v>
      </c>
      <c r="D119" s="2" t="s">
        <v>41</v>
      </c>
      <c r="F119" s="2" t="s">
        <v>13</v>
      </c>
      <c r="G119" s="2" t="s">
        <v>233</v>
      </c>
      <c r="H119" s="3">
        <v>118.0</v>
      </c>
      <c r="I119" s="4" t="s">
        <v>259</v>
      </c>
    </row>
    <row r="120">
      <c r="A120" s="3">
        <v>119.0</v>
      </c>
      <c r="B120" s="2" t="s">
        <v>260</v>
      </c>
      <c r="C120" s="2" t="s">
        <v>231</v>
      </c>
      <c r="D120" s="2" t="s">
        <v>41</v>
      </c>
      <c r="F120" s="2" t="s">
        <v>13</v>
      </c>
      <c r="G120" s="2" t="s">
        <v>233</v>
      </c>
      <c r="H120" s="3">
        <v>119.0</v>
      </c>
      <c r="I120" s="4" t="s">
        <v>261</v>
      </c>
    </row>
    <row r="121">
      <c r="A121" s="3">
        <v>120.0</v>
      </c>
      <c r="B121" s="2" t="s">
        <v>262</v>
      </c>
      <c r="C121" s="2" t="s">
        <v>231</v>
      </c>
      <c r="D121" s="2" t="s">
        <v>41</v>
      </c>
      <c r="F121" s="2" t="s">
        <v>13</v>
      </c>
      <c r="G121" s="2" t="s">
        <v>233</v>
      </c>
      <c r="H121" s="3">
        <v>120.0</v>
      </c>
      <c r="I121" s="4" t="s">
        <v>263</v>
      </c>
    </row>
    <row r="122">
      <c r="A122" s="3">
        <v>121.0</v>
      </c>
      <c r="B122" s="2" t="s">
        <v>264</v>
      </c>
      <c r="C122" s="2" t="s">
        <v>231</v>
      </c>
      <c r="D122" s="2" t="s">
        <v>41</v>
      </c>
      <c r="F122" s="2" t="s">
        <v>13</v>
      </c>
      <c r="G122" s="2" t="s">
        <v>233</v>
      </c>
      <c r="H122" s="3">
        <v>121.0</v>
      </c>
      <c r="I122" s="4" t="s">
        <v>265</v>
      </c>
    </row>
    <row r="123">
      <c r="A123" s="3">
        <v>122.0</v>
      </c>
      <c r="B123" s="2" t="s">
        <v>266</v>
      </c>
      <c r="C123" s="2" t="s">
        <v>231</v>
      </c>
      <c r="D123" s="2" t="s">
        <v>41</v>
      </c>
      <c r="F123" s="2" t="s">
        <v>13</v>
      </c>
      <c r="G123" s="2" t="s">
        <v>233</v>
      </c>
      <c r="H123" s="3">
        <v>122.0</v>
      </c>
      <c r="I123" s="4" t="s">
        <v>267</v>
      </c>
    </row>
    <row r="124">
      <c r="A124" s="3">
        <v>123.0</v>
      </c>
      <c r="B124" s="2" t="s">
        <v>268</v>
      </c>
      <c r="C124" s="2" t="s">
        <v>231</v>
      </c>
      <c r="D124" s="2" t="s">
        <v>41</v>
      </c>
      <c r="F124" s="2" t="s">
        <v>13</v>
      </c>
      <c r="G124" s="2" t="s">
        <v>233</v>
      </c>
      <c r="H124" s="3">
        <v>123.0</v>
      </c>
      <c r="I124" s="4" t="s">
        <v>269</v>
      </c>
      <c r="J124" s="2" t="s">
        <v>116</v>
      </c>
    </row>
    <row r="125">
      <c r="A125" s="3">
        <v>124.0</v>
      </c>
      <c r="B125" s="2" t="s">
        <v>270</v>
      </c>
      <c r="C125" s="2" t="s">
        <v>231</v>
      </c>
      <c r="D125" s="2" t="s">
        <v>41</v>
      </c>
      <c r="F125" s="2" t="s">
        <v>13</v>
      </c>
      <c r="G125" s="2" t="s">
        <v>233</v>
      </c>
      <c r="H125" s="3">
        <v>124.0</v>
      </c>
      <c r="I125" s="4" t="s">
        <v>271</v>
      </c>
    </row>
    <row r="126">
      <c r="A126" s="3">
        <v>125.0</v>
      </c>
      <c r="B126" s="2" t="s">
        <v>272</v>
      </c>
      <c r="C126" s="2" t="s">
        <v>231</v>
      </c>
      <c r="D126" s="2" t="s">
        <v>41</v>
      </c>
      <c r="F126" s="2" t="s">
        <v>13</v>
      </c>
      <c r="G126" s="2" t="s">
        <v>233</v>
      </c>
      <c r="H126" s="3">
        <v>125.0</v>
      </c>
      <c r="I126" s="4" t="s">
        <v>273</v>
      </c>
    </row>
    <row r="127">
      <c r="A127" s="3">
        <v>126.0</v>
      </c>
      <c r="B127" s="2" t="s">
        <v>274</v>
      </c>
      <c r="C127" s="2" t="s">
        <v>231</v>
      </c>
      <c r="D127" s="2" t="s">
        <v>41</v>
      </c>
      <c r="F127" s="2" t="s">
        <v>13</v>
      </c>
      <c r="G127" s="2" t="s">
        <v>233</v>
      </c>
      <c r="H127" s="3">
        <v>126.0</v>
      </c>
      <c r="I127" s="4" t="s">
        <v>275</v>
      </c>
    </row>
    <row r="128">
      <c r="A128" s="3">
        <v>127.0</v>
      </c>
      <c r="B128" s="2" t="s">
        <v>276</v>
      </c>
      <c r="C128" s="2" t="s">
        <v>231</v>
      </c>
      <c r="D128" s="2" t="s">
        <v>41</v>
      </c>
      <c r="F128" s="2" t="s">
        <v>13</v>
      </c>
      <c r="G128" s="2" t="s">
        <v>233</v>
      </c>
      <c r="H128" s="3">
        <v>127.0</v>
      </c>
      <c r="I128" s="4" t="s">
        <v>277</v>
      </c>
    </row>
    <row r="129">
      <c r="A129" s="3">
        <v>128.0</v>
      </c>
      <c r="B129" s="2" t="s">
        <v>278</v>
      </c>
      <c r="C129" s="2" t="s">
        <v>231</v>
      </c>
      <c r="D129" s="2" t="s">
        <v>41</v>
      </c>
      <c r="F129" s="2" t="s">
        <v>13</v>
      </c>
      <c r="G129" s="2" t="s">
        <v>233</v>
      </c>
      <c r="H129" s="3">
        <v>128.0</v>
      </c>
      <c r="I129" s="4" t="s">
        <v>279</v>
      </c>
    </row>
    <row r="130">
      <c r="A130" s="3">
        <v>129.0</v>
      </c>
      <c r="B130" s="2" t="s">
        <v>280</v>
      </c>
      <c r="C130" s="2" t="s">
        <v>231</v>
      </c>
      <c r="D130" s="2" t="s">
        <v>41</v>
      </c>
      <c r="F130" s="2" t="s">
        <v>13</v>
      </c>
      <c r="G130" s="2" t="s">
        <v>233</v>
      </c>
      <c r="H130" s="3">
        <v>129.0</v>
      </c>
      <c r="I130" s="4" t="s">
        <v>281</v>
      </c>
    </row>
    <row r="131">
      <c r="A131" s="3">
        <v>130.0</v>
      </c>
      <c r="B131" s="2" t="s">
        <v>282</v>
      </c>
      <c r="C131" s="2" t="s">
        <v>231</v>
      </c>
      <c r="D131" s="2" t="s">
        <v>41</v>
      </c>
      <c r="F131" s="2" t="s">
        <v>13</v>
      </c>
      <c r="G131" s="2" t="s">
        <v>233</v>
      </c>
      <c r="H131" s="3">
        <v>130.0</v>
      </c>
      <c r="I131" s="4" t="s">
        <v>283</v>
      </c>
    </row>
    <row r="132">
      <c r="A132" s="3">
        <v>131.0</v>
      </c>
      <c r="B132" s="2" t="s">
        <v>284</v>
      </c>
      <c r="C132" s="2" t="s">
        <v>231</v>
      </c>
      <c r="D132" s="2" t="s">
        <v>41</v>
      </c>
      <c r="F132" s="2" t="s">
        <v>13</v>
      </c>
      <c r="G132" s="2" t="s">
        <v>233</v>
      </c>
      <c r="H132" s="3">
        <v>131.0</v>
      </c>
      <c r="I132" s="4" t="s">
        <v>285</v>
      </c>
    </row>
    <row r="133">
      <c r="A133" s="3">
        <v>132.0</v>
      </c>
      <c r="B133" s="2" t="s">
        <v>286</v>
      </c>
      <c r="C133" s="2" t="s">
        <v>231</v>
      </c>
      <c r="D133" s="2" t="s">
        <v>287</v>
      </c>
      <c r="F133" s="2" t="s">
        <v>13</v>
      </c>
      <c r="G133" s="10"/>
      <c r="H133" s="3">
        <v>132.0</v>
      </c>
      <c r="I133" s="4" t="s">
        <v>288</v>
      </c>
    </row>
    <row r="134">
      <c r="A134" s="3">
        <v>133.0</v>
      </c>
      <c r="B134" s="2" t="s">
        <v>289</v>
      </c>
      <c r="C134" s="2" t="s">
        <v>231</v>
      </c>
      <c r="D134" s="2" t="s">
        <v>287</v>
      </c>
      <c r="F134" s="2" t="s">
        <v>13</v>
      </c>
      <c r="G134" s="10"/>
      <c r="H134" s="3">
        <v>133.0</v>
      </c>
      <c r="I134" s="4" t="s">
        <v>290</v>
      </c>
    </row>
    <row r="135">
      <c r="A135" s="3">
        <v>134.0</v>
      </c>
      <c r="B135" s="2" t="s">
        <v>291</v>
      </c>
      <c r="C135" s="2" t="s">
        <v>231</v>
      </c>
      <c r="D135" s="2" t="s">
        <v>287</v>
      </c>
      <c r="F135" s="2" t="s">
        <v>13</v>
      </c>
      <c r="G135" s="10"/>
      <c r="H135" s="3">
        <v>134.0</v>
      </c>
      <c r="I135" s="4" t="s">
        <v>292</v>
      </c>
    </row>
    <row r="136">
      <c r="A136" s="3">
        <v>135.0</v>
      </c>
      <c r="B136" s="2" t="s">
        <v>239</v>
      </c>
      <c r="C136" s="2" t="s">
        <v>231</v>
      </c>
      <c r="D136" s="2" t="s">
        <v>287</v>
      </c>
      <c r="F136" s="2" t="s">
        <v>13</v>
      </c>
      <c r="G136" s="10"/>
      <c r="H136" s="3">
        <v>135.0</v>
      </c>
      <c r="I136" s="4" t="s">
        <v>240</v>
      </c>
    </row>
    <row r="137">
      <c r="A137" s="3">
        <v>136.0</v>
      </c>
      <c r="B137" s="2" t="s">
        <v>293</v>
      </c>
      <c r="C137" s="2" t="s">
        <v>231</v>
      </c>
      <c r="D137" s="2" t="s">
        <v>287</v>
      </c>
      <c r="F137" s="10"/>
      <c r="G137" s="10"/>
      <c r="H137" s="3">
        <v>136.0</v>
      </c>
      <c r="I137" s="4" t="s">
        <v>294</v>
      </c>
    </row>
    <row r="138">
      <c r="A138" s="3">
        <v>137.0</v>
      </c>
      <c r="B138" s="16" t="s">
        <v>295</v>
      </c>
      <c r="C138" s="2" t="s">
        <v>231</v>
      </c>
      <c r="D138" s="2" t="s">
        <v>296</v>
      </c>
      <c r="F138" s="10"/>
      <c r="G138" s="10"/>
      <c r="H138" s="3">
        <v>137.0</v>
      </c>
      <c r="I138" s="4" t="s">
        <v>297</v>
      </c>
    </row>
    <row r="139">
      <c r="A139" s="3">
        <v>138.0</v>
      </c>
      <c r="B139" s="16" t="s">
        <v>298</v>
      </c>
      <c r="C139" s="2" t="s">
        <v>231</v>
      </c>
      <c r="D139" s="2" t="s">
        <v>296</v>
      </c>
      <c r="F139" s="10"/>
      <c r="G139" s="10"/>
      <c r="H139" s="3">
        <v>138.0</v>
      </c>
      <c r="I139" s="4" t="s">
        <v>299</v>
      </c>
    </row>
    <row r="140">
      <c r="A140" s="3">
        <v>139.0</v>
      </c>
      <c r="B140" s="16" t="s">
        <v>300</v>
      </c>
      <c r="C140" s="2" t="s">
        <v>231</v>
      </c>
      <c r="D140" s="2" t="s">
        <v>296</v>
      </c>
      <c r="F140" s="10"/>
      <c r="G140" s="10"/>
      <c r="H140" s="3">
        <v>139.0</v>
      </c>
      <c r="I140" s="4" t="s">
        <v>301</v>
      </c>
    </row>
    <row r="141">
      <c r="A141" s="3">
        <v>140.0</v>
      </c>
      <c r="B141" s="16" t="s">
        <v>302</v>
      </c>
      <c r="C141" s="2" t="s">
        <v>231</v>
      </c>
      <c r="D141" s="2" t="s">
        <v>296</v>
      </c>
      <c r="F141" s="10"/>
      <c r="G141" s="10"/>
      <c r="H141" s="3">
        <v>140.0</v>
      </c>
      <c r="I141" s="4" t="s">
        <v>303</v>
      </c>
    </row>
    <row r="142">
      <c r="A142" s="3">
        <v>141.0</v>
      </c>
      <c r="B142" s="16" t="s">
        <v>304</v>
      </c>
      <c r="C142" s="2" t="s">
        <v>231</v>
      </c>
      <c r="D142" s="2" t="s">
        <v>296</v>
      </c>
      <c r="F142" s="10"/>
      <c r="G142" s="10"/>
      <c r="H142" s="3">
        <v>141.0</v>
      </c>
      <c r="I142" s="4" t="s">
        <v>305</v>
      </c>
    </row>
    <row r="143">
      <c r="A143" s="3">
        <v>142.0</v>
      </c>
      <c r="B143" s="16" t="s">
        <v>306</v>
      </c>
      <c r="C143" s="2" t="s">
        <v>231</v>
      </c>
      <c r="D143" s="2" t="s">
        <v>296</v>
      </c>
      <c r="F143" s="10"/>
      <c r="G143" s="10"/>
      <c r="H143" s="3">
        <v>142.0</v>
      </c>
      <c r="I143" s="4" t="s">
        <v>307</v>
      </c>
    </row>
    <row r="144">
      <c r="A144" s="3">
        <v>143.0</v>
      </c>
      <c r="B144" s="16" t="s">
        <v>308</v>
      </c>
      <c r="C144" s="2" t="s">
        <v>231</v>
      </c>
      <c r="D144" s="2" t="s">
        <v>296</v>
      </c>
      <c r="F144" s="10"/>
      <c r="G144" s="10"/>
      <c r="H144" s="3">
        <v>143.0</v>
      </c>
      <c r="I144" s="4" t="s">
        <v>309</v>
      </c>
    </row>
    <row r="145">
      <c r="A145" s="3">
        <v>144.0</v>
      </c>
      <c r="B145" s="16" t="s">
        <v>310</v>
      </c>
      <c r="C145" s="2" t="s">
        <v>231</v>
      </c>
      <c r="D145" s="2" t="s">
        <v>296</v>
      </c>
      <c r="F145" s="10"/>
      <c r="G145" s="10"/>
      <c r="H145" s="3">
        <v>144.0</v>
      </c>
      <c r="I145" s="4" t="s">
        <v>311</v>
      </c>
    </row>
    <row r="146">
      <c r="A146" s="3">
        <v>145.0</v>
      </c>
      <c r="B146" s="16" t="s">
        <v>312</v>
      </c>
      <c r="C146" s="2" t="s">
        <v>231</v>
      </c>
      <c r="D146" s="2" t="s">
        <v>296</v>
      </c>
      <c r="F146" s="10"/>
      <c r="G146" s="10"/>
      <c r="H146" s="3">
        <v>145.0</v>
      </c>
      <c r="I146" s="4" t="s">
        <v>313</v>
      </c>
    </row>
    <row r="147">
      <c r="A147" s="3">
        <v>146.0</v>
      </c>
      <c r="B147" s="16" t="s">
        <v>314</v>
      </c>
      <c r="C147" s="2" t="s">
        <v>231</v>
      </c>
      <c r="D147" s="2" t="s">
        <v>296</v>
      </c>
      <c r="F147" s="10"/>
      <c r="G147" s="10"/>
      <c r="H147" s="3">
        <v>146.0</v>
      </c>
      <c r="I147" s="4" t="s">
        <v>315</v>
      </c>
    </row>
    <row r="148">
      <c r="A148" s="3">
        <v>147.0</v>
      </c>
      <c r="B148" s="2" t="s">
        <v>316</v>
      </c>
      <c r="C148" s="2" t="s">
        <v>231</v>
      </c>
      <c r="D148" s="2" t="s">
        <v>296</v>
      </c>
      <c r="F148" s="10"/>
      <c r="G148" s="10"/>
      <c r="H148" s="3">
        <v>147.0</v>
      </c>
      <c r="I148" s="4" t="s">
        <v>317</v>
      </c>
    </row>
    <row r="149">
      <c r="A149" s="3">
        <v>148.0</v>
      </c>
      <c r="B149" s="16" t="s">
        <v>318</v>
      </c>
      <c r="C149" s="2" t="s">
        <v>231</v>
      </c>
      <c r="D149" s="2" t="s">
        <v>296</v>
      </c>
      <c r="F149" s="10"/>
      <c r="G149" s="10"/>
      <c r="H149" s="3">
        <v>148.0</v>
      </c>
      <c r="I149" s="4" t="s">
        <v>319</v>
      </c>
    </row>
    <row r="150">
      <c r="A150" s="3">
        <v>149.0</v>
      </c>
      <c r="B150" s="16" t="s">
        <v>320</v>
      </c>
      <c r="C150" s="2" t="s">
        <v>231</v>
      </c>
      <c r="D150" s="2" t="s">
        <v>296</v>
      </c>
      <c r="F150" s="10"/>
      <c r="G150" s="10"/>
      <c r="H150" s="3">
        <v>149.0</v>
      </c>
      <c r="I150" s="4" t="s">
        <v>321</v>
      </c>
    </row>
    <row r="151">
      <c r="A151" s="3">
        <v>150.0</v>
      </c>
      <c r="B151" s="16" t="s">
        <v>322</v>
      </c>
      <c r="C151" s="2" t="s">
        <v>231</v>
      </c>
      <c r="D151" s="2" t="s">
        <v>296</v>
      </c>
      <c r="F151" s="10"/>
      <c r="G151" s="10"/>
      <c r="H151" s="3">
        <v>150.0</v>
      </c>
      <c r="I151" s="4" t="s">
        <v>323</v>
      </c>
    </row>
    <row r="152">
      <c r="A152" s="3">
        <v>151.0</v>
      </c>
      <c r="B152" s="16" t="s">
        <v>324</v>
      </c>
      <c r="C152" s="2" t="s">
        <v>231</v>
      </c>
      <c r="D152" s="2" t="s">
        <v>296</v>
      </c>
      <c r="F152" s="10"/>
      <c r="G152" s="10"/>
      <c r="H152" s="3">
        <v>151.0</v>
      </c>
      <c r="I152" s="4" t="s">
        <v>325</v>
      </c>
    </row>
    <row r="153">
      <c r="A153" s="3">
        <v>152.0</v>
      </c>
      <c r="B153" s="16" t="s">
        <v>326</v>
      </c>
      <c r="C153" s="2" t="s">
        <v>231</v>
      </c>
      <c r="D153" s="2" t="s">
        <v>296</v>
      </c>
      <c r="F153" s="10"/>
      <c r="G153" s="10"/>
      <c r="H153" s="3">
        <v>152.0</v>
      </c>
      <c r="I153" s="4" t="s">
        <v>327</v>
      </c>
    </row>
    <row r="154">
      <c r="A154" s="3">
        <v>153.0</v>
      </c>
      <c r="B154" s="16" t="s">
        <v>328</v>
      </c>
      <c r="C154" s="2" t="s">
        <v>231</v>
      </c>
      <c r="D154" s="2" t="s">
        <v>296</v>
      </c>
      <c r="F154" s="10"/>
      <c r="G154" s="10"/>
      <c r="H154" s="3">
        <v>153.0</v>
      </c>
      <c r="I154" s="4" t="s">
        <v>329</v>
      </c>
    </row>
    <row r="155">
      <c r="A155" s="3">
        <v>154.0</v>
      </c>
      <c r="B155" s="16" t="s">
        <v>330</v>
      </c>
      <c r="C155" s="2" t="s">
        <v>231</v>
      </c>
      <c r="D155" s="2" t="s">
        <v>296</v>
      </c>
      <c r="F155" s="10"/>
      <c r="G155" s="10"/>
      <c r="H155" s="3">
        <v>154.0</v>
      </c>
      <c r="I155" s="4" t="s">
        <v>331</v>
      </c>
    </row>
    <row r="156">
      <c r="A156" s="3">
        <v>155.0</v>
      </c>
      <c r="B156" s="16" t="s">
        <v>332</v>
      </c>
      <c r="C156" s="2" t="s">
        <v>231</v>
      </c>
      <c r="D156" s="2" t="s">
        <v>296</v>
      </c>
      <c r="F156" s="10"/>
      <c r="G156" s="10"/>
      <c r="H156" s="3">
        <v>155.0</v>
      </c>
      <c r="I156" s="4" t="s">
        <v>333</v>
      </c>
    </row>
    <row r="157">
      <c r="A157" s="3">
        <v>156.0</v>
      </c>
      <c r="B157" s="16" t="s">
        <v>334</v>
      </c>
      <c r="C157" s="2" t="s">
        <v>231</v>
      </c>
      <c r="D157" s="2" t="s">
        <v>296</v>
      </c>
      <c r="F157" s="10"/>
      <c r="G157" s="10"/>
      <c r="H157" s="3">
        <v>156.0</v>
      </c>
      <c r="I157" s="4" t="s">
        <v>335</v>
      </c>
    </row>
    <row r="158">
      <c r="A158" s="3">
        <v>157.0</v>
      </c>
      <c r="B158" s="16" t="s">
        <v>336</v>
      </c>
      <c r="C158" s="2" t="s">
        <v>231</v>
      </c>
      <c r="D158" s="2" t="s">
        <v>296</v>
      </c>
      <c r="F158" s="10"/>
      <c r="G158" s="10"/>
      <c r="H158" s="3">
        <v>157.0</v>
      </c>
      <c r="I158" s="4" t="s">
        <v>337</v>
      </c>
    </row>
    <row r="159">
      <c r="A159" s="3">
        <v>158.0</v>
      </c>
      <c r="B159" s="2" t="s">
        <v>338</v>
      </c>
      <c r="C159" s="2" t="s">
        <v>231</v>
      </c>
      <c r="D159" s="2" t="s">
        <v>296</v>
      </c>
      <c r="F159" s="10"/>
      <c r="G159" s="10"/>
      <c r="H159" s="3">
        <v>158.0</v>
      </c>
      <c r="I159" s="4" t="s">
        <v>339</v>
      </c>
    </row>
    <row r="160">
      <c r="A160" s="3">
        <v>159.0</v>
      </c>
      <c r="B160" s="16" t="s">
        <v>340</v>
      </c>
      <c r="C160" s="2" t="s">
        <v>231</v>
      </c>
      <c r="D160" s="2" t="s">
        <v>296</v>
      </c>
      <c r="F160" s="10"/>
      <c r="G160" s="10"/>
      <c r="H160" s="3">
        <v>159.0</v>
      </c>
      <c r="I160" s="4" t="s">
        <v>341</v>
      </c>
    </row>
    <row r="161">
      <c r="A161" s="3">
        <v>160.0</v>
      </c>
      <c r="B161" s="2" t="s">
        <v>342</v>
      </c>
      <c r="C161" s="2" t="s">
        <v>231</v>
      </c>
      <c r="D161" s="2" t="s">
        <v>296</v>
      </c>
      <c r="F161" s="10"/>
      <c r="G161" s="10"/>
      <c r="H161" s="3">
        <v>160.0</v>
      </c>
      <c r="I161" s="4" t="s">
        <v>343</v>
      </c>
    </row>
    <row r="162">
      <c r="A162" s="3">
        <v>161.0</v>
      </c>
      <c r="B162" s="2" t="s">
        <v>344</v>
      </c>
      <c r="C162" s="2" t="s">
        <v>231</v>
      </c>
      <c r="D162" s="2" t="s">
        <v>296</v>
      </c>
      <c r="F162" s="10"/>
      <c r="G162" s="10"/>
      <c r="H162" s="3">
        <v>161.0</v>
      </c>
      <c r="I162" s="4" t="s">
        <v>345</v>
      </c>
    </row>
    <row r="163">
      <c r="A163" s="3">
        <v>162.0</v>
      </c>
      <c r="B163" s="16" t="s">
        <v>346</v>
      </c>
      <c r="C163" s="2" t="s">
        <v>231</v>
      </c>
      <c r="D163" s="2" t="s">
        <v>347</v>
      </c>
      <c r="F163" s="10"/>
      <c r="G163" s="10"/>
      <c r="H163" s="3">
        <v>162.0</v>
      </c>
      <c r="I163" s="4" t="s">
        <v>348</v>
      </c>
    </row>
    <row r="164">
      <c r="A164" s="3">
        <v>163.0</v>
      </c>
      <c r="B164" s="16" t="s">
        <v>349</v>
      </c>
      <c r="C164" s="2" t="s">
        <v>231</v>
      </c>
      <c r="D164" s="2" t="s">
        <v>347</v>
      </c>
      <c r="F164" s="10"/>
      <c r="G164" s="10"/>
      <c r="H164" s="3">
        <v>163.0</v>
      </c>
      <c r="I164" s="4" t="s">
        <v>350</v>
      </c>
    </row>
    <row r="165">
      <c r="A165" s="3">
        <v>164.0</v>
      </c>
      <c r="B165" s="16" t="s">
        <v>351</v>
      </c>
      <c r="C165" s="2" t="s">
        <v>231</v>
      </c>
      <c r="D165" s="2" t="s">
        <v>347</v>
      </c>
      <c r="F165" s="10"/>
      <c r="G165" s="10"/>
      <c r="H165" s="3">
        <v>164.0</v>
      </c>
      <c r="I165" s="4" t="s">
        <v>352</v>
      </c>
    </row>
    <row r="166">
      <c r="A166" s="3">
        <v>165.0</v>
      </c>
      <c r="B166" s="16" t="s">
        <v>353</v>
      </c>
      <c r="C166" s="2" t="s">
        <v>231</v>
      </c>
      <c r="D166" s="2" t="s">
        <v>347</v>
      </c>
      <c r="F166" s="10"/>
      <c r="G166" s="10"/>
      <c r="H166" s="3">
        <v>165.0</v>
      </c>
      <c r="I166" s="4" t="s">
        <v>354</v>
      </c>
    </row>
    <row r="167">
      <c r="A167" s="3">
        <v>166.0</v>
      </c>
      <c r="B167" s="16" t="s">
        <v>355</v>
      </c>
      <c r="C167" s="2" t="s">
        <v>231</v>
      </c>
      <c r="D167" s="2" t="s">
        <v>347</v>
      </c>
      <c r="F167" s="10"/>
      <c r="G167" s="10"/>
      <c r="H167" s="3">
        <v>166.0</v>
      </c>
      <c r="I167" s="4" t="s">
        <v>356</v>
      </c>
    </row>
    <row r="168">
      <c r="A168" s="3">
        <v>167.0</v>
      </c>
      <c r="B168" s="16" t="s">
        <v>357</v>
      </c>
      <c r="C168" s="2" t="s">
        <v>231</v>
      </c>
      <c r="D168" s="2" t="s">
        <v>347</v>
      </c>
      <c r="F168" s="10"/>
      <c r="G168" s="10"/>
      <c r="H168" s="3">
        <v>167.0</v>
      </c>
      <c r="I168" s="4" t="s">
        <v>358</v>
      </c>
    </row>
    <row r="169">
      <c r="A169" s="3">
        <v>168.0</v>
      </c>
      <c r="B169" s="2" t="s">
        <v>359</v>
      </c>
      <c r="C169" s="2" t="s">
        <v>231</v>
      </c>
      <c r="D169" s="2" t="s">
        <v>360</v>
      </c>
      <c r="F169" s="10"/>
      <c r="G169" s="10"/>
      <c r="H169" s="3">
        <v>168.0</v>
      </c>
      <c r="I169" s="4" t="s">
        <v>361</v>
      </c>
    </row>
    <row r="170">
      <c r="A170" s="3">
        <v>169.0</v>
      </c>
      <c r="B170" s="2" t="s">
        <v>362</v>
      </c>
      <c r="C170" s="2" t="s">
        <v>231</v>
      </c>
      <c r="D170" s="2" t="s">
        <v>15</v>
      </c>
      <c r="F170" s="10"/>
      <c r="G170" s="10"/>
      <c r="H170" s="3">
        <v>169.0</v>
      </c>
      <c r="I170" s="4" t="s">
        <v>363</v>
      </c>
    </row>
    <row r="171">
      <c r="A171" s="3">
        <v>170.0</v>
      </c>
      <c r="B171" s="2" t="s">
        <v>364</v>
      </c>
      <c r="C171" s="2" t="s">
        <v>231</v>
      </c>
      <c r="D171" s="2" t="s">
        <v>15</v>
      </c>
      <c r="F171" s="10"/>
      <c r="G171" s="10"/>
      <c r="H171" s="3">
        <v>170.0</v>
      </c>
      <c r="I171" s="4" t="s">
        <v>365</v>
      </c>
    </row>
    <row r="172">
      <c r="A172" s="3">
        <v>171.0</v>
      </c>
      <c r="B172" s="2" t="s">
        <v>366</v>
      </c>
      <c r="C172" s="2" t="s">
        <v>231</v>
      </c>
      <c r="D172" s="2" t="s">
        <v>15</v>
      </c>
      <c r="F172" s="10"/>
      <c r="G172" s="10"/>
      <c r="H172" s="3">
        <v>171.0</v>
      </c>
      <c r="I172" s="4" t="s">
        <v>367</v>
      </c>
    </row>
    <row r="173">
      <c r="A173" s="3">
        <v>172.0</v>
      </c>
      <c r="B173" s="2" t="s">
        <v>368</v>
      </c>
      <c r="C173" s="2" t="s">
        <v>231</v>
      </c>
      <c r="D173" s="2" t="s">
        <v>15</v>
      </c>
      <c r="F173" s="10"/>
      <c r="G173" s="10"/>
      <c r="H173" s="3">
        <v>172.0</v>
      </c>
      <c r="I173" s="4" t="s">
        <v>369</v>
      </c>
    </row>
    <row r="174">
      <c r="A174" s="3">
        <v>173.0</v>
      </c>
      <c r="B174" s="2" t="s">
        <v>370</v>
      </c>
      <c r="C174" s="2" t="s">
        <v>231</v>
      </c>
      <c r="D174" s="2" t="s">
        <v>15</v>
      </c>
      <c r="F174" s="10"/>
      <c r="G174" s="10"/>
      <c r="H174" s="3">
        <v>173.0</v>
      </c>
      <c r="I174" s="4" t="s">
        <v>371</v>
      </c>
    </row>
    <row r="175">
      <c r="A175" s="3">
        <v>174.0</v>
      </c>
      <c r="B175" s="2" t="s">
        <v>372</v>
      </c>
      <c r="C175" s="2" t="s">
        <v>231</v>
      </c>
      <c r="D175" s="2" t="s">
        <v>15</v>
      </c>
      <c r="F175" s="10"/>
      <c r="G175" s="10"/>
      <c r="H175" s="3">
        <v>174.0</v>
      </c>
      <c r="I175" s="4" t="s">
        <v>373</v>
      </c>
    </row>
    <row r="176">
      <c r="A176" s="3">
        <v>175.0</v>
      </c>
      <c r="B176" s="2" t="s">
        <v>374</v>
      </c>
      <c r="C176" s="2" t="s">
        <v>231</v>
      </c>
      <c r="D176" s="2" t="s">
        <v>15</v>
      </c>
      <c r="F176" s="10"/>
      <c r="G176" s="10"/>
      <c r="H176" s="3">
        <v>175.0</v>
      </c>
      <c r="I176" s="4" t="s">
        <v>375</v>
      </c>
    </row>
    <row r="177">
      <c r="A177" s="3">
        <v>176.0</v>
      </c>
      <c r="B177" s="2" t="s">
        <v>376</v>
      </c>
      <c r="C177" s="2" t="s">
        <v>231</v>
      </c>
      <c r="D177" s="2" t="s">
        <v>15</v>
      </c>
      <c r="F177" s="10"/>
      <c r="G177" s="10"/>
      <c r="H177" s="3">
        <v>176.0</v>
      </c>
      <c r="I177" s="4" t="s">
        <v>377</v>
      </c>
    </row>
    <row r="178">
      <c r="A178" s="3">
        <v>177.0</v>
      </c>
      <c r="B178" s="2" t="s">
        <v>378</v>
      </c>
      <c r="C178" s="2" t="s">
        <v>231</v>
      </c>
      <c r="D178" s="2" t="s">
        <v>15</v>
      </c>
      <c r="F178" s="10"/>
      <c r="G178" s="10"/>
      <c r="H178" s="3">
        <v>177.0</v>
      </c>
      <c r="I178" s="4" t="s">
        <v>379</v>
      </c>
    </row>
    <row r="179">
      <c r="A179" s="3">
        <v>178.0</v>
      </c>
      <c r="B179" s="2" t="s">
        <v>380</v>
      </c>
      <c r="C179" s="2" t="s">
        <v>231</v>
      </c>
      <c r="D179" s="2" t="s">
        <v>15</v>
      </c>
      <c r="F179" s="10"/>
      <c r="G179" s="10"/>
      <c r="H179" s="3">
        <v>178.0</v>
      </c>
      <c r="I179" s="4" t="s">
        <v>381</v>
      </c>
    </row>
    <row r="180">
      <c r="A180" s="3">
        <v>179.0</v>
      </c>
      <c r="B180" s="2" t="s">
        <v>382</v>
      </c>
      <c r="C180" s="2" t="s">
        <v>231</v>
      </c>
      <c r="D180" s="2" t="s">
        <v>15</v>
      </c>
      <c r="F180" s="10"/>
      <c r="G180" s="10"/>
      <c r="H180" s="3">
        <v>179.0</v>
      </c>
      <c r="I180" s="4" t="s">
        <v>383</v>
      </c>
    </row>
    <row r="181">
      <c r="A181" s="3">
        <v>180.0</v>
      </c>
      <c r="B181" s="2" t="s">
        <v>384</v>
      </c>
      <c r="C181" s="2" t="s">
        <v>231</v>
      </c>
      <c r="D181" s="2" t="s">
        <v>15</v>
      </c>
      <c r="F181" s="10"/>
      <c r="G181" s="10"/>
      <c r="H181" s="3">
        <v>180.0</v>
      </c>
      <c r="I181" s="4" t="s">
        <v>385</v>
      </c>
    </row>
    <row r="182">
      <c r="A182" s="3">
        <v>181.0</v>
      </c>
      <c r="B182" s="2" t="s">
        <v>386</v>
      </c>
      <c r="C182" s="2" t="s">
        <v>231</v>
      </c>
      <c r="D182" s="2" t="s">
        <v>15</v>
      </c>
      <c r="F182" s="10"/>
      <c r="G182" s="10"/>
      <c r="H182" s="3">
        <v>181.0</v>
      </c>
      <c r="I182" s="4" t="s">
        <v>387</v>
      </c>
    </row>
    <row r="183">
      <c r="A183" s="3">
        <v>182.0</v>
      </c>
      <c r="B183" s="2" t="s">
        <v>388</v>
      </c>
      <c r="C183" s="2" t="s">
        <v>231</v>
      </c>
      <c r="D183" s="2" t="s">
        <v>15</v>
      </c>
      <c r="F183" s="10"/>
      <c r="G183" s="10"/>
      <c r="H183" s="3">
        <v>182.0</v>
      </c>
      <c r="I183" s="4" t="s">
        <v>389</v>
      </c>
    </row>
    <row r="184">
      <c r="A184" s="3">
        <v>183.0</v>
      </c>
      <c r="B184" s="2" t="s">
        <v>390</v>
      </c>
      <c r="C184" s="2" t="s">
        <v>231</v>
      </c>
      <c r="D184" s="2" t="s">
        <v>15</v>
      </c>
      <c r="F184" s="10"/>
      <c r="G184" s="10"/>
      <c r="H184" s="3">
        <v>183.0</v>
      </c>
      <c r="I184" s="4" t="s">
        <v>391</v>
      </c>
    </row>
    <row r="185">
      <c r="A185" s="3">
        <v>184.0</v>
      </c>
      <c r="B185" s="2" t="s">
        <v>392</v>
      </c>
      <c r="C185" s="2" t="s">
        <v>231</v>
      </c>
      <c r="D185" s="2" t="s">
        <v>15</v>
      </c>
      <c r="F185" s="10"/>
      <c r="G185" s="10"/>
      <c r="H185" s="3">
        <v>184.0</v>
      </c>
      <c r="I185" s="4" t="s">
        <v>393</v>
      </c>
    </row>
    <row r="186">
      <c r="A186" s="3">
        <v>185.0</v>
      </c>
      <c r="B186" s="2" t="s">
        <v>394</v>
      </c>
      <c r="C186" s="2" t="s">
        <v>231</v>
      </c>
      <c r="D186" s="2" t="s">
        <v>15</v>
      </c>
      <c r="F186" s="10"/>
      <c r="G186" s="10"/>
      <c r="H186" s="3">
        <v>185.0</v>
      </c>
      <c r="I186" s="4" t="s">
        <v>395</v>
      </c>
    </row>
    <row r="187">
      <c r="A187" s="3">
        <v>186.0</v>
      </c>
      <c r="B187" s="2" t="s">
        <v>396</v>
      </c>
      <c r="C187" s="2" t="s">
        <v>231</v>
      </c>
      <c r="D187" s="2" t="s">
        <v>15</v>
      </c>
      <c r="F187" s="10"/>
      <c r="G187" s="10"/>
      <c r="H187" s="3">
        <v>186.0</v>
      </c>
      <c r="I187" s="4" t="s">
        <v>397</v>
      </c>
    </row>
    <row r="188">
      <c r="A188" s="12">
        <v>187.0</v>
      </c>
      <c r="B188" s="13" t="s">
        <v>398</v>
      </c>
      <c r="C188" s="13" t="s">
        <v>231</v>
      </c>
      <c r="D188" s="13" t="s">
        <v>360</v>
      </c>
      <c r="E188" s="14"/>
      <c r="F188" s="14"/>
      <c r="G188" s="14"/>
      <c r="H188" s="12">
        <v>187.0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3">
        <v>188.0</v>
      </c>
      <c r="B189" s="2" t="s">
        <v>399</v>
      </c>
      <c r="C189" s="2" t="s">
        <v>231</v>
      </c>
      <c r="D189" s="2" t="s">
        <v>360</v>
      </c>
      <c r="F189" s="10"/>
      <c r="G189" s="10"/>
      <c r="H189" s="3">
        <v>188.0</v>
      </c>
      <c r="I189" s="4" t="s">
        <v>400</v>
      </c>
    </row>
    <row r="190">
      <c r="A190" s="3">
        <v>189.0</v>
      </c>
      <c r="B190" s="2" t="s">
        <v>401</v>
      </c>
      <c r="C190" s="2" t="s">
        <v>231</v>
      </c>
      <c r="D190" s="2" t="s">
        <v>360</v>
      </c>
      <c r="F190" s="10"/>
      <c r="G190" s="10"/>
      <c r="H190" s="3">
        <v>189.0</v>
      </c>
      <c r="I190" s="4" t="s">
        <v>402</v>
      </c>
    </row>
    <row r="191">
      <c r="A191" s="3">
        <v>190.0</v>
      </c>
      <c r="B191" s="2" t="s">
        <v>403</v>
      </c>
      <c r="C191" s="2" t="s">
        <v>231</v>
      </c>
      <c r="D191" s="2" t="s">
        <v>360</v>
      </c>
      <c r="F191" s="10"/>
      <c r="G191" s="10"/>
      <c r="H191" s="3">
        <v>190.0</v>
      </c>
      <c r="I191" s="4" t="s">
        <v>404</v>
      </c>
    </row>
    <row r="192">
      <c r="A192" s="3">
        <v>191.0</v>
      </c>
      <c r="B192" s="16" t="s">
        <v>405</v>
      </c>
      <c r="C192" s="2" t="s">
        <v>231</v>
      </c>
      <c r="D192" s="2" t="s">
        <v>406</v>
      </c>
      <c r="F192" s="10"/>
      <c r="G192" s="10"/>
      <c r="H192" s="3">
        <v>191.0</v>
      </c>
      <c r="I192" s="4" t="s">
        <v>407</v>
      </c>
    </row>
    <row r="193">
      <c r="A193" s="3">
        <v>192.0</v>
      </c>
      <c r="B193" s="16" t="s">
        <v>408</v>
      </c>
      <c r="C193" s="2" t="s">
        <v>231</v>
      </c>
      <c r="D193" s="2" t="s">
        <v>406</v>
      </c>
      <c r="F193" s="10"/>
      <c r="G193" s="10"/>
      <c r="H193" s="3">
        <v>192.0</v>
      </c>
      <c r="I193" s="4" t="s">
        <v>409</v>
      </c>
    </row>
    <row r="194">
      <c r="A194" s="3">
        <v>193.0</v>
      </c>
      <c r="B194" s="16" t="s">
        <v>410</v>
      </c>
      <c r="C194" s="2" t="s">
        <v>231</v>
      </c>
      <c r="D194" s="2" t="s">
        <v>406</v>
      </c>
      <c r="F194" s="10"/>
      <c r="G194" s="10"/>
      <c r="H194" s="3">
        <v>193.0</v>
      </c>
      <c r="I194" s="4" t="s">
        <v>411</v>
      </c>
    </row>
    <row r="195">
      <c r="A195" s="3">
        <v>194.0</v>
      </c>
      <c r="B195" s="16" t="s">
        <v>412</v>
      </c>
      <c r="C195" s="2" t="s">
        <v>231</v>
      </c>
      <c r="D195" s="2" t="s">
        <v>406</v>
      </c>
      <c r="F195" s="10"/>
      <c r="G195" s="10"/>
      <c r="H195" s="3">
        <v>194.0</v>
      </c>
      <c r="I195" s="4" t="s">
        <v>413</v>
      </c>
    </row>
    <row r="196">
      <c r="A196" s="3">
        <v>195.0</v>
      </c>
      <c r="B196" s="16" t="s">
        <v>414</v>
      </c>
      <c r="C196" s="2" t="s">
        <v>231</v>
      </c>
      <c r="D196" s="2" t="s">
        <v>406</v>
      </c>
      <c r="F196" s="10"/>
      <c r="G196" s="10"/>
      <c r="H196" s="3">
        <v>195.0</v>
      </c>
      <c r="I196" s="4" t="s">
        <v>415</v>
      </c>
    </row>
    <row r="197">
      <c r="A197" s="3">
        <v>196.0</v>
      </c>
      <c r="B197" s="16" t="s">
        <v>416</v>
      </c>
      <c r="C197" s="2" t="s">
        <v>231</v>
      </c>
      <c r="D197" s="2" t="s">
        <v>406</v>
      </c>
      <c r="E197" s="2" t="s">
        <v>406</v>
      </c>
      <c r="F197" s="10"/>
      <c r="G197" s="10"/>
      <c r="H197" s="3">
        <v>196.0</v>
      </c>
      <c r="I197" s="4" t="s">
        <v>417</v>
      </c>
    </row>
    <row r="198">
      <c r="A198" s="3">
        <v>197.0</v>
      </c>
      <c r="B198" s="16" t="s">
        <v>418</v>
      </c>
      <c r="C198" s="2" t="s">
        <v>231</v>
      </c>
      <c r="D198" s="2" t="s">
        <v>406</v>
      </c>
      <c r="F198" s="10"/>
      <c r="G198" s="10"/>
      <c r="H198" s="3">
        <v>197.0</v>
      </c>
      <c r="I198" s="4" t="s">
        <v>419</v>
      </c>
    </row>
    <row r="199">
      <c r="A199" s="3">
        <v>198.0</v>
      </c>
      <c r="B199" s="16" t="s">
        <v>420</v>
      </c>
      <c r="C199" s="2" t="s">
        <v>231</v>
      </c>
      <c r="D199" s="2" t="s">
        <v>406</v>
      </c>
      <c r="F199" s="10"/>
      <c r="G199" s="10"/>
      <c r="H199" s="3">
        <v>198.0</v>
      </c>
      <c r="I199" s="4" t="s">
        <v>421</v>
      </c>
    </row>
    <row r="200">
      <c r="A200" s="3">
        <v>199.0</v>
      </c>
      <c r="B200" s="16" t="s">
        <v>422</v>
      </c>
      <c r="C200" s="2" t="s">
        <v>231</v>
      </c>
      <c r="D200" s="2" t="s">
        <v>406</v>
      </c>
      <c r="F200" s="10"/>
      <c r="G200" s="10"/>
      <c r="H200" s="3">
        <v>199.0</v>
      </c>
      <c r="I200" s="4" t="s">
        <v>423</v>
      </c>
    </row>
    <row r="201">
      <c r="A201" s="3">
        <v>200.0</v>
      </c>
      <c r="B201" s="16" t="s">
        <v>424</v>
      </c>
      <c r="C201" s="2" t="s">
        <v>231</v>
      </c>
      <c r="D201" s="2" t="s">
        <v>406</v>
      </c>
      <c r="F201" s="10"/>
      <c r="G201" s="10"/>
      <c r="H201" s="3">
        <v>200.0</v>
      </c>
      <c r="I201" s="4" t="s">
        <v>425</v>
      </c>
    </row>
    <row r="202">
      <c r="A202" s="3">
        <v>201.0</v>
      </c>
      <c r="B202" s="16" t="s">
        <v>426</v>
      </c>
      <c r="C202" s="2" t="s">
        <v>231</v>
      </c>
      <c r="D202" s="2" t="s">
        <v>406</v>
      </c>
      <c r="F202" s="10"/>
      <c r="G202" s="10"/>
      <c r="H202" s="3">
        <v>201.0</v>
      </c>
      <c r="I202" s="4" t="s">
        <v>427</v>
      </c>
    </row>
    <row r="203">
      <c r="A203" s="3">
        <v>202.0</v>
      </c>
      <c r="B203" s="16" t="s">
        <v>428</v>
      </c>
      <c r="C203" s="2" t="s">
        <v>231</v>
      </c>
      <c r="D203" s="2" t="s">
        <v>406</v>
      </c>
      <c r="F203" s="10"/>
      <c r="G203" s="10"/>
      <c r="H203" s="3">
        <v>202.0</v>
      </c>
      <c r="I203" s="4" t="s">
        <v>429</v>
      </c>
    </row>
    <row r="204">
      <c r="A204" s="3">
        <v>203.0</v>
      </c>
      <c r="B204" s="16" t="s">
        <v>430</v>
      </c>
      <c r="C204" s="2" t="s">
        <v>231</v>
      </c>
      <c r="D204" s="2" t="s">
        <v>431</v>
      </c>
      <c r="F204" s="10"/>
      <c r="G204" s="10"/>
      <c r="H204" s="3">
        <v>203.0</v>
      </c>
      <c r="I204" s="4" t="s">
        <v>432</v>
      </c>
    </row>
    <row r="205">
      <c r="A205" s="3">
        <v>204.0</v>
      </c>
      <c r="B205" s="2" t="s">
        <v>433</v>
      </c>
      <c r="C205" s="2" t="s">
        <v>231</v>
      </c>
      <c r="D205" s="2" t="s">
        <v>431</v>
      </c>
      <c r="F205" s="10"/>
      <c r="G205" s="10"/>
      <c r="H205" s="3">
        <v>204.0</v>
      </c>
      <c r="I205" s="4" t="s">
        <v>434</v>
      </c>
    </row>
    <row r="206">
      <c r="A206" s="3">
        <v>205.0</v>
      </c>
      <c r="B206" s="2" t="s">
        <v>435</v>
      </c>
      <c r="C206" s="2" t="s">
        <v>231</v>
      </c>
      <c r="D206" s="2" t="s">
        <v>431</v>
      </c>
      <c r="F206" s="10"/>
      <c r="G206" s="10"/>
      <c r="H206" s="3">
        <v>205.0</v>
      </c>
      <c r="I206" s="4" t="s">
        <v>436</v>
      </c>
    </row>
    <row r="207">
      <c r="A207" s="3">
        <v>206.0</v>
      </c>
      <c r="B207" s="16" t="s">
        <v>437</v>
      </c>
      <c r="C207" s="2" t="s">
        <v>231</v>
      </c>
      <c r="D207" s="2" t="s">
        <v>431</v>
      </c>
      <c r="F207" s="10"/>
      <c r="G207" s="10"/>
      <c r="H207" s="3">
        <v>206.0</v>
      </c>
      <c r="I207" s="4" t="s">
        <v>438</v>
      </c>
    </row>
    <row r="208">
      <c r="A208" s="3">
        <v>207.0</v>
      </c>
      <c r="B208" s="16" t="s">
        <v>439</v>
      </c>
      <c r="C208" s="2" t="s">
        <v>231</v>
      </c>
      <c r="D208" s="2" t="s">
        <v>431</v>
      </c>
      <c r="F208" s="10"/>
      <c r="G208" s="10"/>
      <c r="H208" s="3">
        <v>207.0</v>
      </c>
      <c r="I208" s="4" t="s">
        <v>440</v>
      </c>
    </row>
    <row r="209">
      <c r="A209" s="3">
        <v>208.0</v>
      </c>
      <c r="B209" s="2" t="s">
        <v>441</v>
      </c>
      <c r="C209" s="2" t="s">
        <v>231</v>
      </c>
      <c r="D209" s="2" t="s">
        <v>431</v>
      </c>
      <c r="F209" s="10"/>
      <c r="G209" s="10"/>
      <c r="H209" s="3">
        <v>208.0</v>
      </c>
      <c r="I209" s="4" t="s">
        <v>442</v>
      </c>
    </row>
    <row r="210">
      <c r="A210" s="3">
        <v>209.0</v>
      </c>
      <c r="B210" s="16" t="s">
        <v>443</v>
      </c>
      <c r="C210" s="2" t="s">
        <v>231</v>
      </c>
      <c r="D210" s="2" t="s">
        <v>431</v>
      </c>
      <c r="F210" s="10"/>
      <c r="G210" s="10"/>
      <c r="H210" s="3">
        <v>209.0</v>
      </c>
      <c r="I210" s="4" t="s">
        <v>444</v>
      </c>
    </row>
    <row r="211">
      <c r="A211" s="3">
        <v>210.0</v>
      </c>
      <c r="B211" s="16" t="s">
        <v>445</v>
      </c>
      <c r="C211" s="2" t="s">
        <v>231</v>
      </c>
      <c r="D211" s="2" t="s">
        <v>431</v>
      </c>
      <c r="F211" s="10"/>
      <c r="G211" s="10"/>
      <c r="H211" s="3">
        <v>210.0</v>
      </c>
      <c r="I211" s="4" t="s">
        <v>446</v>
      </c>
    </row>
    <row r="212">
      <c r="A212" s="3">
        <v>211.0</v>
      </c>
      <c r="B212" s="2" t="s">
        <v>447</v>
      </c>
      <c r="C212" s="2" t="s">
        <v>231</v>
      </c>
      <c r="D212" s="2" t="s">
        <v>431</v>
      </c>
      <c r="F212" s="10"/>
      <c r="G212" s="10"/>
      <c r="H212" s="3">
        <v>211.0</v>
      </c>
      <c r="I212" s="4" t="s">
        <v>448</v>
      </c>
    </row>
    <row r="213">
      <c r="A213" s="3">
        <v>212.0</v>
      </c>
      <c r="B213" s="16" t="s">
        <v>449</v>
      </c>
      <c r="C213" s="2" t="s">
        <v>231</v>
      </c>
      <c r="D213" s="2" t="s">
        <v>431</v>
      </c>
      <c r="F213" s="10"/>
      <c r="G213" s="10"/>
      <c r="H213" s="3">
        <v>212.0</v>
      </c>
      <c r="I213" s="4" t="s">
        <v>450</v>
      </c>
    </row>
    <row r="214">
      <c r="A214" s="3">
        <v>213.0</v>
      </c>
      <c r="B214" s="2" t="s">
        <v>451</v>
      </c>
      <c r="C214" s="2" t="s">
        <v>231</v>
      </c>
      <c r="D214" s="2" t="s">
        <v>431</v>
      </c>
      <c r="F214" s="10"/>
      <c r="G214" s="10"/>
      <c r="H214" s="3">
        <v>213.0</v>
      </c>
      <c r="I214" s="4" t="s">
        <v>452</v>
      </c>
    </row>
    <row r="215">
      <c r="A215" s="3">
        <v>214.0</v>
      </c>
      <c r="B215" s="2" t="s">
        <v>453</v>
      </c>
      <c r="C215" s="2" t="s">
        <v>231</v>
      </c>
      <c r="D215" s="2" t="s">
        <v>431</v>
      </c>
      <c r="F215" s="10"/>
      <c r="G215" s="10"/>
      <c r="H215" s="3">
        <v>214.0</v>
      </c>
      <c r="I215" s="4" t="s">
        <v>454</v>
      </c>
    </row>
    <row r="216">
      <c r="A216" s="3">
        <v>215.0</v>
      </c>
      <c r="B216" s="16" t="s">
        <v>455</v>
      </c>
      <c r="C216" s="2" t="s">
        <v>231</v>
      </c>
      <c r="D216" s="2" t="s">
        <v>431</v>
      </c>
      <c r="F216" s="10"/>
      <c r="G216" s="10"/>
      <c r="H216" s="3">
        <v>215.0</v>
      </c>
      <c r="I216" s="4" t="s">
        <v>456</v>
      </c>
    </row>
    <row r="217">
      <c r="A217" s="3">
        <v>216.0</v>
      </c>
      <c r="B217" s="2" t="s">
        <v>457</v>
      </c>
      <c r="C217" s="2" t="s">
        <v>231</v>
      </c>
      <c r="D217" s="2" t="s">
        <v>431</v>
      </c>
      <c r="F217" s="10"/>
      <c r="G217" s="10"/>
      <c r="H217" s="3">
        <v>216.0</v>
      </c>
      <c r="I217" s="4" t="s">
        <v>458</v>
      </c>
    </row>
    <row r="218">
      <c r="A218" s="3">
        <v>217.0</v>
      </c>
      <c r="B218" s="2" t="s">
        <v>459</v>
      </c>
      <c r="C218" s="2" t="s">
        <v>231</v>
      </c>
      <c r="D218" s="10"/>
      <c r="F218" s="10"/>
      <c r="G218" s="10"/>
      <c r="H218" s="3">
        <v>217.0</v>
      </c>
      <c r="I218" s="4" t="s">
        <v>460</v>
      </c>
    </row>
    <row r="219">
      <c r="A219" s="3">
        <v>218.0</v>
      </c>
      <c r="B219" s="2" t="s">
        <v>461</v>
      </c>
      <c r="C219" s="2" t="s">
        <v>231</v>
      </c>
      <c r="D219" s="2" t="s">
        <v>462</v>
      </c>
      <c r="F219" s="10"/>
      <c r="G219" s="10"/>
      <c r="H219" s="3">
        <v>218.0</v>
      </c>
      <c r="I219" s="4" t="s">
        <v>463</v>
      </c>
    </row>
    <row r="220">
      <c r="A220" s="3">
        <v>219.0</v>
      </c>
      <c r="B220" s="2" t="s">
        <v>464</v>
      </c>
      <c r="C220" s="2" t="s">
        <v>231</v>
      </c>
      <c r="D220" s="2" t="s">
        <v>462</v>
      </c>
      <c r="F220" s="10"/>
      <c r="G220" s="10"/>
      <c r="H220" s="3">
        <v>219.0</v>
      </c>
      <c r="I220" s="4" t="s">
        <v>465</v>
      </c>
    </row>
    <row r="221">
      <c r="A221" s="3">
        <v>220.0</v>
      </c>
      <c r="B221" s="2" t="s">
        <v>466</v>
      </c>
      <c r="C221" s="2" t="s">
        <v>231</v>
      </c>
      <c r="D221" s="2" t="s">
        <v>462</v>
      </c>
      <c r="F221" s="10"/>
      <c r="G221" s="10"/>
      <c r="H221" s="3">
        <v>220.0</v>
      </c>
      <c r="I221" s="4" t="s">
        <v>467</v>
      </c>
    </row>
    <row r="222">
      <c r="A222" s="3">
        <v>221.0</v>
      </c>
      <c r="B222" s="2" t="s">
        <v>468</v>
      </c>
      <c r="C222" s="2" t="s">
        <v>231</v>
      </c>
      <c r="D222" s="2" t="s">
        <v>462</v>
      </c>
      <c r="F222" s="10"/>
      <c r="G222" s="10"/>
      <c r="H222" s="3">
        <v>221.0</v>
      </c>
      <c r="I222" s="4" t="s">
        <v>469</v>
      </c>
    </row>
    <row r="223">
      <c r="A223" s="3">
        <v>222.0</v>
      </c>
      <c r="B223" s="2" t="s">
        <v>470</v>
      </c>
      <c r="C223" s="2" t="s">
        <v>231</v>
      </c>
      <c r="D223" s="2" t="s">
        <v>462</v>
      </c>
      <c r="F223" s="10"/>
      <c r="G223" s="10"/>
      <c r="H223" s="3">
        <v>222.0</v>
      </c>
      <c r="I223" s="4" t="s">
        <v>471</v>
      </c>
    </row>
    <row r="224">
      <c r="A224" s="3">
        <v>223.0</v>
      </c>
      <c r="B224" s="2" t="s">
        <v>472</v>
      </c>
      <c r="C224" s="2" t="s">
        <v>231</v>
      </c>
      <c r="D224" s="2" t="s">
        <v>462</v>
      </c>
      <c r="F224" s="10"/>
      <c r="G224" s="10"/>
      <c r="H224" s="3">
        <v>223.0</v>
      </c>
      <c r="I224" s="4" t="s">
        <v>473</v>
      </c>
    </row>
    <row r="225">
      <c r="A225" s="3">
        <v>224.0</v>
      </c>
      <c r="B225" s="2" t="s">
        <v>474</v>
      </c>
      <c r="C225" s="2" t="s">
        <v>231</v>
      </c>
      <c r="D225" s="2" t="s">
        <v>287</v>
      </c>
      <c r="F225" s="10"/>
      <c r="G225" s="10"/>
      <c r="H225" s="3">
        <v>224.0</v>
      </c>
      <c r="I225" s="4" t="s">
        <v>475</v>
      </c>
    </row>
    <row r="226">
      <c r="A226" s="3">
        <v>225.0</v>
      </c>
      <c r="B226" s="2" t="s">
        <v>476</v>
      </c>
      <c r="C226" s="2" t="s">
        <v>231</v>
      </c>
      <c r="D226" s="2" t="s">
        <v>287</v>
      </c>
      <c r="F226" s="10"/>
      <c r="G226" s="10"/>
      <c r="H226" s="3">
        <v>225.0</v>
      </c>
      <c r="I226" s="17" t="s">
        <v>477</v>
      </c>
    </row>
    <row r="227">
      <c r="A227" s="3">
        <v>226.0</v>
      </c>
      <c r="B227" s="2" t="s">
        <v>478</v>
      </c>
      <c r="C227" s="2" t="s">
        <v>231</v>
      </c>
      <c r="D227" s="2" t="s">
        <v>287</v>
      </c>
      <c r="F227" s="10"/>
      <c r="G227" s="10"/>
      <c r="H227" s="3">
        <v>226.0</v>
      </c>
      <c r="I227" s="4" t="s">
        <v>479</v>
      </c>
    </row>
    <row r="228">
      <c r="A228" s="3">
        <v>227.0</v>
      </c>
      <c r="B228" s="2" t="s">
        <v>480</v>
      </c>
      <c r="C228" s="2" t="s">
        <v>231</v>
      </c>
      <c r="D228" s="2" t="s">
        <v>481</v>
      </c>
      <c r="F228" s="10"/>
      <c r="G228" s="10"/>
      <c r="H228" s="3">
        <v>227.0</v>
      </c>
      <c r="I228" s="4" t="s">
        <v>482</v>
      </c>
    </row>
    <row r="229">
      <c r="A229" s="3">
        <v>228.0</v>
      </c>
      <c r="B229" s="2" t="s">
        <v>483</v>
      </c>
      <c r="C229" s="2" t="s">
        <v>231</v>
      </c>
      <c r="D229" s="2" t="s">
        <v>287</v>
      </c>
      <c r="F229" s="10"/>
      <c r="G229" s="10"/>
      <c r="H229" s="3">
        <v>228.0</v>
      </c>
      <c r="I229" s="17" t="s">
        <v>484</v>
      </c>
    </row>
    <row r="230">
      <c r="A230" s="3">
        <v>229.0</v>
      </c>
      <c r="B230" s="2" t="s">
        <v>485</v>
      </c>
      <c r="C230" s="2" t="s">
        <v>231</v>
      </c>
      <c r="D230" s="2" t="s">
        <v>296</v>
      </c>
      <c r="F230" s="10"/>
      <c r="G230" s="10"/>
      <c r="H230" s="3">
        <v>229.0</v>
      </c>
      <c r="I230" s="4" t="s">
        <v>486</v>
      </c>
    </row>
    <row r="231">
      <c r="A231" s="3">
        <v>230.0</v>
      </c>
      <c r="B231" s="2" t="s">
        <v>487</v>
      </c>
      <c r="C231" s="2" t="s">
        <v>231</v>
      </c>
      <c r="D231" s="2" t="s">
        <v>296</v>
      </c>
      <c r="F231" s="10"/>
      <c r="G231" s="10"/>
      <c r="H231" s="3">
        <v>230.0</v>
      </c>
      <c r="I231" s="4" t="s">
        <v>488</v>
      </c>
    </row>
    <row r="232">
      <c r="A232" s="3">
        <v>231.0</v>
      </c>
      <c r="B232" s="2" t="s">
        <v>489</v>
      </c>
      <c r="C232" s="2" t="s">
        <v>231</v>
      </c>
      <c r="D232" s="2" t="s">
        <v>360</v>
      </c>
      <c r="F232" s="10"/>
      <c r="G232" s="10"/>
      <c r="H232" s="3">
        <v>231.0</v>
      </c>
      <c r="I232" s="4" t="s">
        <v>490</v>
      </c>
    </row>
    <row r="233">
      <c r="A233" s="3">
        <v>232.0</v>
      </c>
      <c r="B233" s="2" t="s">
        <v>491</v>
      </c>
      <c r="C233" s="2" t="s">
        <v>231</v>
      </c>
      <c r="D233" s="2" t="s">
        <v>360</v>
      </c>
      <c r="F233" s="10"/>
      <c r="G233" s="10"/>
      <c r="H233" s="3">
        <v>232.0</v>
      </c>
      <c r="I233" s="4" t="s">
        <v>492</v>
      </c>
    </row>
    <row r="234">
      <c r="A234" s="3">
        <v>233.0</v>
      </c>
      <c r="B234" s="2" t="s">
        <v>493</v>
      </c>
      <c r="C234" s="2" t="s">
        <v>231</v>
      </c>
      <c r="D234" s="2" t="s">
        <v>494</v>
      </c>
      <c r="F234" s="10"/>
      <c r="G234" s="10"/>
      <c r="H234" s="3">
        <v>233.0</v>
      </c>
      <c r="I234" s="4" t="s">
        <v>495</v>
      </c>
    </row>
    <row r="235">
      <c r="A235" s="3">
        <v>234.0</v>
      </c>
      <c r="B235" s="2" t="s">
        <v>496</v>
      </c>
      <c r="C235" s="2" t="s">
        <v>231</v>
      </c>
      <c r="D235" s="2" t="s">
        <v>287</v>
      </c>
      <c r="F235" s="10"/>
      <c r="G235" s="10"/>
      <c r="H235" s="3">
        <v>234.0</v>
      </c>
      <c r="I235" s="4" t="s">
        <v>497</v>
      </c>
    </row>
    <row r="236">
      <c r="A236" s="3">
        <v>235.0</v>
      </c>
      <c r="B236" s="2" t="s">
        <v>498</v>
      </c>
      <c r="C236" s="2" t="s">
        <v>231</v>
      </c>
      <c r="D236" s="10"/>
      <c r="F236" s="2" t="s">
        <v>498</v>
      </c>
      <c r="G236" s="10"/>
      <c r="H236" s="3">
        <v>235.0</v>
      </c>
      <c r="I236" s="4" t="s">
        <v>497</v>
      </c>
    </row>
    <row r="237">
      <c r="A237" s="3">
        <v>236.0</v>
      </c>
      <c r="B237" s="2" t="s">
        <v>499</v>
      </c>
      <c r="C237" s="2" t="s">
        <v>231</v>
      </c>
      <c r="D237" s="10"/>
      <c r="F237" s="2" t="s">
        <v>499</v>
      </c>
      <c r="G237" s="10"/>
      <c r="H237" s="3">
        <v>236.0</v>
      </c>
      <c r="I237" s="4" t="s">
        <v>500</v>
      </c>
    </row>
    <row r="238">
      <c r="A238" s="3">
        <v>237.0</v>
      </c>
      <c r="B238" s="2" t="s">
        <v>501</v>
      </c>
      <c r="C238" s="2" t="s">
        <v>231</v>
      </c>
      <c r="D238" s="10"/>
      <c r="F238" s="2" t="s">
        <v>501</v>
      </c>
      <c r="G238" s="10"/>
      <c r="H238" s="3">
        <v>237.0</v>
      </c>
      <c r="I238" s="4" t="s">
        <v>502</v>
      </c>
      <c r="J238" s="2" t="s">
        <v>116</v>
      </c>
    </row>
    <row r="239">
      <c r="A239" s="3">
        <v>238.0</v>
      </c>
      <c r="B239" s="2" t="s">
        <v>503</v>
      </c>
      <c r="C239" s="2" t="s">
        <v>231</v>
      </c>
      <c r="D239" s="10"/>
      <c r="F239" s="10"/>
      <c r="G239" s="10"/>
      <c r="H239" s="3">
        <v>238.0</v>
      </c>
      <c r="I239" s="4" t="s">
        <v>504</v>
      </c>
    </row>
    <row r="240">
      <c r="A240" s="3">
        <v>239.0</v>
      </c>
      <c r="B240" s="2" t="s">
        <v>505</v>
      </c>
      <c r="C240" s="2" t="s">
        <v>231</v>
      </c>
      <c r="D240" s="10"/>
      <c r="F240" s="10"/>
      <c r="G240" s="10"/>
      <c r="H240" s="3">
        <v>239.0</v>
      </c>
      <c r="I240" s="4" t="s">
        <v>506</v>
      </c>
    </row>
    <row r="241">
      <c r="A241" s="3">
        <v>240.0</v>
      </c>
      <c r="B241" s="2" t="s">
        <v>507</v>
      </c>
      <c r="C241" s="2" t="s">
        <v>231</v>
      </c>
      <c r="D241" s="10"/>
      <c r="F241" s="10"/>
      <c r="G241" s="10"/>
      <c r="H241" s="3">
        <v>240.0</v>
      </c>
      <c r="I241" s="4" t="s">
        <v>508</v>
      </c>
    </row>
    <row r="242">
      <c r="A242" s="3">
        <v>241.0</v>
      </c>
      <c r="B242" s="2" t="s">
        <v>509</v>
      </c>
      <c r="C242" s="2" t="s">
        <v>231</v>
      </c>
      <c r="D242" s="10"/>
      <c r="F242" s="10"/>
      <c r="G242" s="10"/>
      <c r="H242" s="3">
        <v>241.0</v>
      </c>
      <c r="I242" s="4" t="s">
        <v>510</v>
      </c>
    </row>
    <row r="243">
      <c r="A243" s="3">
        <v>242.0</v>
      </c>
      <c r="B243" s="2" t="s">
        <v>511</v>
      </c>
      <c r="C243" s="2" t="s">
        <v>231</v>
      </c>
      <c r="D243" s="10"/>
      <c r="F243" s="10"/>
      <c r="G243" s="10"/>
      <c r="H243" s="3">
        <v>242.0</v>
      </c>
      <c r="I243" s="4" t="s">
        <v>512</v>
      </c>
    </row>
    <row r="244">
      <c r="A244" s="3">
        <v>243.0</v>
      </c>
      <c r="B244" s="2" t="s">
        <v>513</v>
      </c>
      <c r="C244" s="2" t="s">
        <v>231</v>
      </c>
      <c r="D244" s="10"/>
      <c r="F244" s="10"/>
      <c r="G244" s="10"/>
      <c r="H244" s="3">
        <v>243.0</v>
      </c>
      <c r="I244" s="4" t="s">
        <v>514</v>
      </c>
    </row>
    <row r="245">
      <c r="A245" s="3">
        <v>244.0</v>
      </c>
      <c r="B245" s="2" t="s">
        <v>515</v>
      </c>
      <c r="C245" s="2" t="s">
        <v>231</v>
      </c>
      <c r="D245" s="10"/>
      <c r="F245" s="10"/>
      <c r="G245" s="10"/>
      <c r="H245" s="3">
        <v>244.0</v>
      </c>
      <c r="I245" s="17" t="s">
        <v>516</v>
      </c>
    </row>
    <row r="246">
      <c r="A246" s="3">
        <v>245.0</v>
      </c>
      <c r="B246" s="2" t="s">
        <v>517</v>
      </c>
      <c r="C246" s="2" t="s">
        <v>231</v>
      </c>
      <c r="D246" s="2" t="s">
        <v>287</v>
      </c>
      <c r="F246" s="10"/>
      <c r="G246" s="10"/>
      <c r="H246" s="3">
        <v>245.0</v>
      </c>
      <c r="I246" s="4" t="s">
        <v>518</v>
      </c>
    </row>
    <row r="247">
      <c r="A247" s="3">
        <v>246.0</v>
      </c>
      <c r="B247" s="2" t="s">
        <v>519</v>
      </c>
      <c r="C247" s="2" t="s">
        <v>231</v>
      </c>
      <c r="D247" s="10"/>
      <c r="F247" s="10"/>
      <c r="G247" s="10"/>
      <c r="H247" s="3">
        <v>246.0</v>
      </c>
      <c r="I247" s="4" t="s">
        <v>520</v>
      </c>
    </row>
    <row r="248">
      <c r="A248" s="3">
        <v>247.0</v>
      </c>
      <c r="B248" s="2" t="s">
        <v>521</v>
      </c>
      <c r="C248" s="2" t="s">
        <v>231</v>
      </c>
      <c r="D248" s="10"/>
      <c r="F248" s="10"/>
      <c r="G248" s="10"/>
      <c r="H248" s="3">
        <v>247.0</v>
      </c>
      <c r="I248" s="4" t="s">
        <v>522</v>
      </c>
    </row>
    <row r="249">
      <c r="A249" s="3">
        <v>248.0</v>
      </c>
      <c r="B249" s="2" t="s">
        <v>523</v>
      </c>
      <c r="C249" s="2" t="s">
        <v>231</v>
      </c>
      <c r="D249" s="10"/>
      <c r="F249" s="10"/>
      <c r="G249" s="10"/>
      <c r="H249" s="3">
        <v>248.0</v>
      </c>
      <c r="I249" s="4" t="s">
        <v>524</v>
      </c>
    </row>
    <row r="250">
      <c r="A250" s="3">
        <v>249.0</v>
      </c>
      <c r="B250" s="2" t="s">
        <v>525</v>
      </c>
      <c r="C250" s="2" t="s">
        <v>231</v>
      </c>
      <c r="D250" s="10"/>
      <c r="F250" s="10"/>
      <c r="G250" s="10"/>
      <c r="H250" s="3">
        <v>249.0</v>
      </c>
      <c r="I250" s="4" t="s">
        <v>248</v>
      </c>
    </row>
    <row r="251">
      <c r="A251" s="3">
        <v>250.0</v>
      </c>
      <c r="B251" s="2" t="s">
        <v>526</v>
      </c>
      <c r="C251" s="2" t="s">
        <v>231</v>
      </c>
      <c r="D251" s="2" t="s">
        <v>347</v>
      </c>
      <c r="F251" s="10"/>
      <c r="G251" s="10"/>
      <c r="H251" s="3">
        <v>250.0</v>
      </c>
      <c r="I251" s="4" t="s">
        <v>527</v>
      </c>
    </row>
    <row r="252">
      <c r="A252" s="3">
        <v>251.0</v>
      </c>
      <c r="B252" s="2" t="s">
        <v>528</v>
      </c>
      <c r="C252" s="2" t="s">
        <v>231</v>
      </c>
      <c r="D252" s="10"/>
      <c r="F252" s="10"/>
      <c r="G252" s="10"/>
      <c r="H252" s="3">
        <v>251.0</v>
      </c>
      <c r="I252" s="4" t="s">
        <v>529</v>
      </c>
    </row>
    <row r="253">
      <c r="A253" s="12">
        <v>252.0</v>
      </c>
      <c r="B253" s="13" t="s">
        <v>530</v>
      </c>
      <c r="C253" s="13" t="s">
        <v>231</v>
      </c>
      <c r="D253" s="14"/>
      <c r="E253" s="14"/>
      <c r="F253" s="14"/>
      <c r="G253" s="14"/>
      <c r="H253" s="12">
        <v>252.0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2">
        <v>253.0</v>
      </c>
      <c r="B254" s="13" t="s">
        <v>531</v>
      </c>
      <c r="C254" s="13" t="s">
        <v>231</v>
      </c>
      <c r="D254" s="14"/>
      <c r="E254" s="14"/>
      <c r="F254" s="14"/>
      <c r="G254" s="14"/>
      <c r="H254" s="12">
        <v>253.0</v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3">
        <v>254.0</v>
      </c>
      <c r="B255" s="2" t="s">
        <v>532</v>
      </c>
      <c r="C255" s="2" t="s">
        <v>231</v>
      </c>
      <c r="D255" s="10"/>
      <c r="F255" s="10"/>
      <c r="G255" s="10"/>
      <c r="H255" s="3">
        <v>254.0</v>
      </c>
      <c r="I255" s="18" t="s">
        <v>533</v>
      </c>
    </row>
    <row r="256">
      <c r="A256" s="3">
        <v>255.0</v>
      </c>
      <c r="B256" s="2" t="s">
        <v>534</v>
      </c>
      <c r="C256" s="2" t="s">
        <v>231</v>
      </c>
      <c r="D256" s="10"/>
      <c r="F256" s="10"/>
      <c r="G256" s="10"/>
      <c r="H256" s="3">
        <v>255.0</v>
      </c>
      <c r="I256" s="4" t="s">
        <v>535</v>
      </c>
    </row>
    <row r="257">
      <c r="A257" s="3">
        <v>256.0</v>
      </c>
      <c r="B257" s="2" t="s">
        <v>536</v>
      </c>
      <c r="C257" s="2" t="s">
        <v>231</v>
      </c>
      <c r="D257" s="10"/>
      <c r="F257" s="10"/>
      <c r="G257" s="10"/>
      <c r="H257" s="3">
        <v>256.0</v>
      </c>
      <c r="I257" s="4" t="s">
        <v>537</v>
      </c>
    </row>
    <row r="258">
      <c r="A258" s="3">
        <v>257.0</v>
      </c>
      <c r="B258" s="2" t="s">
        <v>538</v>
      </c>
      <c r="C258" s="2" t="s">
        <v>231</v>
      </c>
      <c r="D258" s="2" t="s">
        <v>287</v>
      </c>
      <c r="F258" s="10"/>
      <c r="G258" s="10"/>
      <c r="H258" s="3">
        <v>257.0</v>
      </c>
      <c r="I258" s="4" t="s">
        <v>539</v>
      </c>
    </row>
    <row r="259">
      <c r="A259" s="3">
        <v>258.0</v>
      </c>
      <c r="B259" s="2" t="s">
        <v>540</v>
      </c>
      <c r="C259" s="2" t="s">
        <v>231</v>
      </c>
      <c r="D259" s="10"/>
      <c r="F259" s="10"/>
      <c r="G259" s="10"/>
      <c r="H259" s="3">
        <v>258.0</v>
      </c>
      <c r="I259" s="4" t="s">
        <v>541</v>
      </c>
    </row>
    <row r="260">
      <c r="A260" s="3">
        <v>259.0</v>
      </c>
      <c r="B260" s="2" t="s">
        <v>542</v>
      </c>
      <c r="C260" s="2" t="s">
        <v>231</v>
      </c>
      <c r="D260" s="10"/>
      <c r="F260" s="10"/>
      <c r="G260" s="10"/>
      <c r="H260" s="3">
        <v>259.0</v>
      </c>
      <c r="I260" s="4" t="s">
        <v>543</v>
      </c>
    </row>
    <row r="261">
      <c r="A261" s="3">
        <v>260.0</v>
      </c>
      <c r="B261" s="2" t="s">
        <v>544</v>
      </c>
      <c r="C261" s="2" t="s">
        <v>231</v>
      </c>
      <c r="D261" s="10"/>
      <c r="F261" s="10"/>
      <c r="G261" s="10"/>
      <c r="H261" s="3">
        <v>260.0</v>
      </c>
      <c r="I261" s="4" t="s">
        <v>545</v>
      </c>
    </row>
    <row r="262">
      <c r="A262" s="3">
        <v>261.0</v>
      </c>
      <c r="B262" s="2" t="s">
        <v>546</v>
      </c>
      <c r="C262" s="2" t="s">
        <v>231</v>
      </c>
      <c r="D262" s="10"/>
      <c r="F262" s="10"/>
      <c r="G262" s="10"/>
      <c r="H262" s="3">
        <v>261.0</v>
      </c>
      <c r="I262" s="4" t="s">
        <v>547</v>
      </c>
    </row>
    <row r="263">
      <c r="A263" s="3">
        <v>262.0</v>
      </c>
      <c r="B263" s="2" t="s">
        <v>548</v>
      </c>
      <c r="C263" s="2" t="s">
        <v>231</v>
      </c>
      <c r="D263" s="10"/>
      <c r="F263" s="10"/>
      <c r="G263" s="10"/>
      <c r="H263" s="3">
        <v>262.0</v>
      </c>
      <c r="I263" s="4" t="s">
        <v>549</v>
      </c>
    </row>
    <row r="264">
      <c r="A264" s="3">
        <v>263.0</v>
      </c>
      <c r="B264" s="2" t="s">
        <v>550</v>
      </c>
      <c r="C264" s="2" t="s">
        <v>231</v>
      </c>
      <c r="D264" s="10"/>
      <c r="F264" s="10"/>
      <c r="G264" s="10"/>
      <c r="H264" s="3">
        <v>263.0</v>
      </c>
      <c r="I264" s="4" t="s">
        <v>551</v>
      </c>
    </row>
    <row r="265">
      <c r="A265" s="3">
        <v>264.0</v>
      </c>
      <c r="B265" s="2" t="s">
        <v>552</v>
      </c>
      <c r="C265" s="2" t="s">
        <v>231</v>
      </c>
      <c r="D265" s="10"/>
      <c r="F265" s="10"/>
      <c r="G265" s="10"/>
      <c r="H265" s="3">
        <v>264.0</v>
      </c>
      <c r="I265" s="4" t="s">
        <v>553</v>
      </c>
    </row>
    <row r="266">
      <c r="A266" s="3">
        <v>265.0</v>
      </c>
      <c r="B266" s="2" t="s">
        <v>554</v>
      </c>
      <c r="C266" s="2" t="s">
        <v>231</v>
      </c>
      <c r="D266" s="2" t="s">
        <v>296</v>
      </c>
      <c r="F266" s="10"/>
      <c r="G266" s="10"/>
      <c r="H266" s="3">
        <v>265.0</v>
      </c>
      <c r="I266" s="4" t="s">
        <v>555</v>
      </c>
    </row>
    <row r="267">
      <c r="A267" s="3">
        <v>266.0</v>
      </c>
      <c r="B267" s="2" t="s">
        <v>556</v>
      </c>
      <c r="C267" s="2" t="s">
        <v>231</v>
      </c>
      <c r="D267" s="10"/>
      <c r="F267" s="10"/>
      <c r="G267" s="10"/>
      <c r="H267" s="3">
        <v>266.0</v>
      </c>
      <c r="I267" s="4" t="s">
        <v>557</v>
      </c>
    </row>
    <row r="268">
      <c r="A268" s="3">
        <v>267.0</v>
      </c>
      <c r="B268" s="2" t="s">
        <v>4</v>
      </c>
      <c r="C268" s="2" t="s">
        <v>231</v>
      </c>
      <c r="D268" s="10"/>
      <c r="F268" s="10"/>
      <c r="G268" s="10"/>
      <c r="H268" s="3">
        <v>267.0</v>
      </c>
      <c r="I268" s="4" t="s">
        <v>558</v>
      </c>
    </row>
    <row r="269">
      <c r="A269" s="3">
        <v>268.0</v>
      </c>
      <c r="B269" s="2" t="s">
        <v>559</v>
      </c>
      <c r="C269" s="2" t="s">
        <v>231</v>
      </c>
      <c r="D269" s="10"/>
      <c r="F269" s="10"/>
      <c r="G269" s="10"/>
      <c r="H269" s="3">
        <v>268.0</v>
      </c>
      <c r="I269" s="4" t="s">
        <v>560</v>
      </c>
    </row>
    <row r="270">
      <c r="A270" s="3">
        <v>269.0</v>
      </c>
      <c r="B270" s="2" t="s">
        <v>561</v>
      </c>
      <c r="C270" s="2" t="s">
        <v>231</v>
      </c>
      <c r="D270" s="10"/>
      <c r="F270" s="10"/>
      <c r="G270" s="10"/>
      <c r="H270" s="3">
        <v>269.0</v>
      </c>
      <c r="I270" s="4" t="s">
        <v>562</v>
      </c>
    </row>
    <row r="271">
      <c r="A271" s="3">
        <v>270.0</v>
      </c>
      <c r="B271" s="2" t="s">
        <v>563</v>
      </c>
      <c r="C271" s="2" t="s">
        <v>231</v>
      </c>
      <c r="D271" s="10"/>
      <c r="F271" s="10"/>
      <c r="G271" s="10"/>
      <c r="H271" s="3">
        <v>270.0</v>
      </c>
      <c r="I271" s="4" t="s">
        <v>564</v>
      </c>
    </row>
    <row r="272">
      <c r="A272" s="3">
        <v>271.0</v>
      </c>
      <c r="B272" s="2" t="s">
        <v>565</v>
      </c>
      <c r="C272" s="2" t="s">
        <v>231</v>
      </c>
      <c r="D272" s="10"/>
      <c r="F272" s="10"/>
      <c r="G272" s="10"/>
      <c r="H272" s="3">
        <v>271.0</v>
      </c>
      <c r="I272" s="4" t="s">
        <v>566</v>
      </c>
    </row>
    <row r="273">
      <c r="A273" s="3">
        <v>272.0</v>
      </c>
      <c r="B273" s="2" t="s">
        <v>567</v>
      </c>
      <c r="C273" s="2" t="s">
        <v>231</v>
      </c>
      <c r="D273" s="10"/>
      <c r="F273" s="10"/>
      <c r="G273" s="10"/>
      <c r="H273" s="3">
        <v>272.0</v>
      </c>
      <c r="I273" s="4" t="s">
        <v>568</v>
      </c>
    </row>
    <row r="274">
      <c r="A274" s="3">
        <v>273.0</v>
      </c>
      <c r="B274" s="2" t="s">
        <v>569</v>
      </c>
      <c r="C274" s="2" t="s">
        <v>231</v>
      </c>
      <c r="D274" s="10"/>
      <c r="F274" s="10"/>
      <c r="G274" s="10"/>
      <c r="H274" s="3">
        <v>273.0</v>
      </c>
      <c r="I274" s="4" t="s">
        <v>570</v>
      </c>
    </row>
    <row r="275">
      <c r="A275" s="3">
        <v>274.0</v>
      </c>
      <c r="B275" s="2" t="s">
        <v>571</v>
      </c>
      <c r="C275" s="2" t="s">
        <v>231</v>
      </c>
      <c r="D275" s="2" t="s">
        <v>462</v>
      </c>
      <c r="F275" s="10"/>
      <c r="G275" s="10"/>
      <c r="H275" s="3">
        <v>274.0</v>
      </c>
      <c r="I275" s="4" t="s">
        <v>572</v>
      </c>
    </row>
    <row r="276">
      <c r="A276" s="3">
        <v>275.0</v>
      </c>
      <c r="B276" s="2" t="s">
        <v>573</v>
      </c>
      <c r="C276" s="2" t="s">
        <v>231</v>
      </c>
      <c r="D276" s="10"/>
      <c r="F276" s="10"/>
      <c r="G276" s="10"/>
      <c r="H276" s="3">
        <v>275.0</v>
      </c>
      <c r="I276" s="4" t="s">
        <v>574</v>
      </c>
    </row>
    <row r="277">
      <c r="A277" s="3">
        <v>276.0</v>
      </c>
      <c r="B277" s="2" t="s">
        <v>575</v>
      </c>
      <c r="C277" s="2" t="s">
        <v>231</v>
      </c>
      <c r="D277" s="10"/>
      <c r="F277" s="10"/>
      <c r="G277" s="10"/>
      <c r="H277" s="3">
        <v>276.0</v>
      </c>
      <c r="I277" s="4" t="s">
        <v>574</v>
      </c>
    </row>
    <row r="278">
      <c r="A278" s="3">
        <v>277.0</v>
      </c>
      <c r="B278" s="2" t="s">
        <v>576</v>
      </c>
      <c r="C278" s="2" t="s">
        <v>231</v>
      </c>
      <c r="D278" s="10"/>
      <c r="F278" s="10"/>
      <c r="G278" s="10"/>
      <c r="H278" s="3">
        <v>277.0</v>
      </c>
      <c r="I278" s="4" t="s">
        <v>577</v>
      </c>
    </row>
    <row r="279">
      <c r="A279" s="3">
        <v>278.0</v>
      </c>
      <c r="B279" s="2" t="s">
        <v>578</v>
      </c>
      <c r="C279" s="2" t="s">
        <v>231</v>
      </c>
      <c r="D279" s="10"/>
      <c r="F279" s="10"/>
      <c r="G279" s="10"/>
      <c r="H279" s="3">
        <v>278.0</v>
      </c>
      <c r="I279" s="4" t="s">
        <v>579</v>
      </c>
    </row>
    <row r="280">
      <c r="A280" s="3">
        <v>279.0</v>
      </c>
      <c r="B280" s="2" t="s">
        <v>580</v>
      </c>
      <c r="C280" s="2" t="s">
        <v>231</v>
      </c>
      <c r="D280" s="10"/>
      <c r="F280" s="10"/>
      <c r="G280" s="10"/>
      <c r="H280" s="3">
        <v>279.0</v>
      </c>
      <c r="I280" s="4" t="s">
        <v>581</v>
      </c>
    </row>
    <row r="281">
      <c r="A281" s="3">
        <v>280.0</v>
      </c>
      <c r="B281" s="2" t="s">
        <v>34</v>
      </c>
      <c r="C281" s="2" t="s">
        <v>231</v>
      </c>
      <c r="D281" s="10"/>
      <c r="F281" s="10"/>
      <c r="G281" s="10"/>
      <c r="H281" s="3">
        <v>280.0</v>
      </c>
      <c r="I281" s="4" t="s">
        <v>582</v>
      </c>
    </row>
    <row r="282">
      <c r="A282" s="3">
        <v>281.0</v>
      </c>
      <c r="B282" s="2" t="s">
        <v>583</v>
      </c>
      <c r="C282" s="2" t="s">
        <v>231</v>
      </c>
      <c r="D282" s="10"/>
      <c r="F282" s="10"/>
      <c r="G282" s="10"/>
      <c r="H282" s="3">
        <v>281.0</v>
      </c>
      <c r="I282" s="4" t="s">
        <v>584</v>
      </c>
    </row>
    <row r="283">
      <c r="A283" s="3">
        <v>282.0</v>
      </c>
      <c r="B283" s="2" t="s">
        <v>585</v>
      </c>
      <c r="C283" s="2" t="s">
        <v>231</v>
      </c>
      <c r="D283" s="2" t="s">
        <v>360</v>
      </c>
      <c r="F283" s="10"/>
      <c r="G283" s="10"/>
      <c r="H283" s="3">
        <v>282.0</v>
      </c>
      <c r="I283" s="4" t="s">
        <v>586</v>
      </c>
    </row>
    <row r="284">
      <c r="A284" s="3">
        <v>283.0</v>
      </c>
      <c r="B284" s="2" t="s">
        <v>587</v>
      </c>
      <c r="C284" s="2" t="s">
        <v>231</v>
      </c>
      <c r="D284" s="10"/>
      <c r="F284" s="10"/>
      <c r="G284" s="10"/>
      <c r="H284" s="3">
        <v>283.0</v>
      </c>
      <c r="I284" s="4" t="s">
        <v>588</v>
      </c>
    </row>
    <row r="285">
      <c r="A285" s="3">
        <v>284.0</v>
      </c>
      <c r="B285" s="2" t="s">
        <v>589</v>
      </c>
      <c r="C285" s="2" t="s">
        <v>231</v>
      </c>
      <c r="D285" s="10"/>
      <c r="F285" s="10"/>
      <c r="G285" s="10"/>
      <c r="H285" s="3">
        <v>284.0</v>
      </c>
      <c r="I285" s="4" t="s">
        <v>590</v>
      </c>
    </row>
    <row r="286">
      <c r="A286" s="3">
        <v>285.0</v>
      </c>
      <c r="B286" s="2" t="s">
        <v>591</v>
      </c>
      <c r="C286" s="2" t="s">
        <v>231</v>
      </c>
      <c r="D286" s="2" t="s">
        <v>360</v>
      </c>
      <c r="F286" s="10"/>
      <c r="G286" s="10"/>
      <c r="H286" s="3">
        <v>285.0</v>
      </c>
      <c r="I286" s="4" t="s">
        <v>592</v>
      </c>
    </row>
    <row r="287">
      <c r="A287" s="3">
        <v>286.0</v>
      </c>
      <c r="B287" s="2" t="s">
        <v>593</v>
      </c>
      <c r="C287" s="2" t="s">
        <v>231</v>
      </c>
      <c r="D287" s="10"/>
      <c r="F287" s="10"/>
      <c r="G287" s="10"/>
      <c r="H287" s="3">
        <v>286.0</v>
      </c>
      <c r="I287" s="4" t="s">
        <v>594</v>
      </c>
    </row>
    <row r="288">
      <c r="A288" s="3">
        <v>287.0</v>
      </c>
      <c r="B288" s="2" t="s">
        <v>595</v>
      </c>
      <c r="C288" s="2" t="s">
        <v>11</v>
      </c>
      <c r="D288" s="10"/>
      <c r="F288" s="10"/>
      <c r="G288" s="10"/>
      <c r="H288" s="3">
        <v>287.0</v>
      </c>
      <c r="I288" s="4" t="s">
        <v>596</v>
      </c>
    </row>
    <row r="289">
      <c r="A289" s="3">
        <v>288.0</v>
      </c>
      <c r="B289" s="2" t="s">
        <v>597</v>
      </c>
      <c r="C289" s="2" t="s">
        <v>11</v>
      </c>
      <c r="D289" s="10"/>
      <c r="F289" s="10"/>
      <c r="G289" s="10"/>
      <c r="H289" s="3">
        <v>288.0</v>
      </c>
      <c r="I289" s="4" t="s">
        <v>598</v>
      </c>
    </row>
    <row r="290">
      <c r="A290" s="3">
        <v>289.0</v>
      </c>
      <c r="B290" s="2" t="s">
        <v>599</v>
      </c>
      <c r="C290" s="2" t="s">
        <v>231</v>
      </c>
      <c r="D290" s="10"/>
      <c r="F290" s="10"/>
      <c r="G290" s="10"/>
      <c r="H290" s="3">
        <v>289.0</v>
      </c>
      <c r="I290" s="4" t="s">
        <v>600</v>
      </c>
    </row>
    <row r="291">
      <c r="A291" s="3">
        <v>290.0</v>
      </c>
      <c r="B291" s="2" t="s">
        <v>601</v>
      </c>
      <c r="C291" s="2" t="s">
        <v>231</v>
      </c>
      <c r="D291" s="2" t="s">
        <v>360</v>
      </c>
      <c r="F291" s="10"/>
      <c r="G291" s="10"/>
      <c r="H291" s="3">
        <v>290.0</v>
      </c>
      <c r="I291" s="4" t="s">
        <v>602</v>
      </c>
    </row>
    <row r="292">
      <c r="A292" s="3">
        <v>291.0</v>
      </c>
      <c r="B292" s="2" t="s">
        <v>603</v>
      </c>
      <c r="C292" s="2" t="s">
        <v>231</v>
      </c>
      <c r="D292" s="2" t="s">
        <v>360</v>
      </c>
      <c r="F292" s="10"/>
      <c r="G292" s="10"/>
      <c r="H292" s="3">
        <v>291.0</v>
      </c>
      <c r="I292" s="4" t="s">
        <v>604</v>
      </c>
    </row>
    <row r="293">
      <c r="A293" s="3">
        <v>292.0</v>
      </c>
      <c r="B293" s="2" t="s">
        <v>605</v>
      </c>
      <c r="C293" s="2" t="s">
        <v>231</v>
      </c>
      <c r="D293" s="10"/>
      <c r="F293" s="10"/>
      <c r="G293" s="10"/>
      <c r="H293" s="3">
        <v>292.0</v>
      </c>
      <c r="I293" s="4" t="s">
        <v>606</v>
      </c>
    </row>
    <row r="294">
      <c r="A294" s="3">
        <v>293.0</v>
      </c>
      <c r="B294" s="2" t="s">
        <v>607</v>
      </c>
      <c r="C294" s="2" t="s">
        <v>231</v>
      </c>
      <c r="D294" s="2" t="s">
        <v>360</v>
      </c>
      <c r="F294" s="10"/>
      <c r="G294" s="10"/>
      <c r="H294" s="3">
        <v>293.0</v>
      </c>
      <c r="I294" s="4" t="s">
        <v>608</v>
      </c>
    </row>
    <row r="295">
      <c r="A295" s="3">
        <v>294.0</v>
      </c>
      <c r="B295" s="2" t="s">
        <v>609</v>
      </c>
      <c r="C295" s="2" t="s">
        <v>231</v>
      </c>
      <c r="D295" s="10"/>
      <c r="F295" s="10"/>
      <c r="G295" s="10"/>
      <c r="H295" s="3">
        <v>294.0</v>
      </c>
      <c r="I295" s="4" t="s">
        <v>610</v>
      </c>
    </row>
    <row r="296">
      <c r="A296" s="3">
        <v>295.0</v>
      </c>
      <c r="B296" s="2" t="s">
        <v>611</v>
      </c>
      <c r="C296" s="2" t="s">
        <v>231</v>
      </c>
      <c r="D296" s="10"/>
      <c r="F296" s="10"/>
      <c r="G296" s="10"/>
      <c r="H296" s="3">
        <v>295.0</v>
      </c>
      <c r="I296" s="4" t="s">
        <v>612</v>
      </c>
    </row>
    <row r="297">
      <c r="A297" s="3">
        <v>296.0</v>
      </c>
      <c r="B297" s="2" t="s">
        <v>613</v>
      </c>
      <c r="C297" s="2" t="s">
        <v>231</v>
      </c>
      <c r="D297" s="2" t="s">
        <v>360</v>
      </c>
      <c r="F297" s="10"/>
      <c r="G297" s="10"/>
      <c r="H297" s="3">
        <v>296.0</v>
      </c>
      <c r="I297" s="4" t="s">
        <v>614</v>
      </c>
    </row>
    <row r="298">
      <c r="A298" s="3">
        <v>297.0</v>
      </c>
      <c r="B298" s="2" t="s">
        <v>615</v>
      </c>
      <c r="C298" s="2" t="s">
        <v>231</v>
      </c>
      <c r="D298" s="10"/>
      <c r="F298" s="10"/>
      <c r="G298" s="10"/>
      <c r="H298" s="3">
        <v>297.0</v>
      </c>
      <c r="I298" s="4" t="s">
        <v>616</v>
      </c>
    </row>
    <row r="299">
      <c r="A299" s="3">
        <v>298.0</v>
      </c>
      <c r="B299" s="2" t="s">
        <v>617</v>
      </c>
      <c r="C299" s="2" t="s">
        <v>231</v>
      </c>
      <c r="D299" s="10"/>
      <c r="F299" s="10"/>
      <c r="G299" s="10"/>
      <c r="H299" s="3">
        <v>298.0</v>
      </c>
      <c r="I299" s="4" t="s">
        <v>618</v>
      </c>
    </row>
    <row r="300">
      <c r="A300" s="3">
        <v>299.0</v>
      </c>
      <c r="B300" s="2" t="s">
        <v>619</v>
      </c>
      <c r="C300" s="2" t="s">
        <v>231</v>
      </c>
      <c r="D300" s="2" t="s">
        <v>360</v>
      </c>
      <c r="F300" s="10"/>
      <c r="G300" s="10"/>
      <c r="H300" s="3">
        <v>299.0</v>
      </c>
      <c r="I300" s="4" t="s">
        <v>620</v>
      </c>
    </row>
    <row r="301">
      <c r="A301" s="3">
        <v>300.0</v>
      </c>
      <c r="B301" s="19" t="s">
        <v>621</v>
      </c>
      <c r="C301" s="2" t="s">
        <v>231</v>
      </c>
      <c r="D301" s="19" t="s">
        <v>360</v>
      </c>
      <c r="F301" s="10"/>
      <c r="G301" s="10"/>
      <c r="H301" s="3">
        <v>300.0</v>
      </c>
      <c r="I301" s="4" t="s">
        <v>622</v>
      </c>
    </row>
    <row r="302">
      <c r="A302" s="12">
        <v>301.0</v>
      </c>
      <c r="B302" s="13" t="s">
        <v>623</v>
      </c>
      <c r="C302" s="13" t="s">
        <v>231</v>
      </c>
      <c r="D302" s="13" t="s">
        <v>360</v>
      </c>
      <c r="E302" s="14"/>
      <c r="F302" s="14"/>
      <c r="G302" s="14"/>
      <c r="H302" s="12">
        <v>301.0</v>
      </c>
      <c r="I302" s="20" t="s">
        <v>624</v>
      </c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3">
        <v>302.0</v>
      </c>
      <c r="B303" s="2" t="s">
        <v>625</v>
      </c>
      <c r="C303" s="2" t="s">
        <v>231</v>
      </c>
      <c r="D303" s="2" t="s">
        <v>360</v>
      </c>
      <c r="F303" s="10"/>
      <c r="G303" s="10"/>
      <c r="H303" s="3">
        <v>302.0</v>
      </c>
      <c r="I303" s="4" t="s">
        <v>626</v>
      </c>
    </row>
    <row r="304">
      <c r="A304" s="3">
        <v>303.0</v>
      </c>
      <c r="B304" s="2" t="s">
        <v>627</v>
      </c>
      <c r="C304" s="2" t="s">
        <v>231</v>
      </c>
      <c r="D304" s="10"/>
      <c r="F304" s="10"/>
      <c r="G304" s="10"/>
      <c r="H304" s="3">
        <v>303.0</v>
      </c>
      <c r="I304" s="4" t="s">
        <v>628</v>
      </c>
    </row>
    <row r="305">
      <c r="A305" s="3">
        <v>304.0</v>
      </c>
      <c r="B305" s="2" t="s">
        <v>629</v>
      </c>
      <c r="C305" s="2" t="s">
        <v>231</v>
      </c>
      <c r="D305" s="10"/>
      <c r="F305" s="10"/>
      <c r="G305" s="10"/>
      <c r="H305" s="3">
        <v>304.0</v>
      </c>
      <c r="I305" s="4" t="s">
        <v>630</v>
      </c>
    </row>
    <row r="306">
      <c r="A306" s="3">
        <v>305.0</v>
      </c>
      <c r="B306" s="2" t="s">
        <v>631</v>
      </c>
      <c r="C306" s="2" t="s">
        <v>231</v>
      </c>
      <c r="D306" s="10"/>
      <c r="F306" s="10"/>
      <c r="G306" s="10"/>
      <c r="H306" s="3">
        <v>305.0</v>
      </c>
      <c r="I306" s="4" t="s">
        <v>632</v>
      </c>
    </row>
    <row r="307">
      <c r="A307" s="3">
        <v>306.0</v>
      </c>
      <c r="B307" s="2" t="s">
        <v>633</v>
      </c>
      <c r="C307" s="2" t="s">
        <v>222</v>
      </c>
      <c r="D307" s="2" t="s">
        <v>634</v>
      </c>
      <c r="F307" s="10"/>
      <c r="G307" s="10"/>
      <c r="H307" s="3">
        <v>306.0</v>
      </c>
      <c r="I307" s="4" t="s">
        <v>635</v>
      </c>
    </row>
    <row r="308">
      <c r="A308" s="3">
        <v>307.0</v>
      </c>
      <c r="B308" s="2" t="s">
        <v>636</v>
      </c>
      <c r="C308" s="2" t="s">
        <v>222</v>
      </c>
      <c r="D308" s="2" t="s">
        <v>634</v>
      </c>
      <c r="F308" s="10"/>
      <c r="G308" s="10"/>
      <c r="H308" s="3">
        <v>307.0</v>
      </c>
      <c r="I308" s="4" t="s">
        <v>637</v>
      </c>
    </row>
    <row r="309">
      <c r="A309" s="3">
        <v>308.0</v>
      </c>
      <c r="B309" s="2" t="s">
        <v>638</v>
      </c>
      <c r="C309" s="2" t="s">
        <v>222</v>
      </c>
      <c r="D309" s="2" t="s">
        <v>634</v>
      </c>
      <c r="F309" s="10"/>
      <c r="G309" s="10"/>
      <c r="H309" s="3">
        <v>308.0</v>
      </c>
      <c r="I309" s="4" t="s">
        <v>639</v>
      </c>
    </row>
    <row r="310">
      <c r="A310" s="3">
        <v>309.0</v>
      </c>
      <c r="B310" s="2" t="s">
        <v>640</v>
      </c>
      <c r="C310" s="2" t="s">
        <v>222</v>
      </c>
      <c r="D310" s="2" t="s">
        <v>634</v>
      </c>
      <c r="F310" s="10"/>
      <c r="G310" s="10"/>
      <c r="H310" s="3">
        <v>309.0</v>
      </c>
      <c r="I310" s="4" t="s">
        <v>641</v>
      </c>
    </row>
    <row r="311">
      <c r="A311" s="3">
        <v>310.0</v>
      </c>
      <c r="B311" s="2" t="s">
        <v>642</v>
      </c>
      <c r="C311" s="2" t="s">
        <v>222</v>
      </c>
      <c r="D311" s="2" t="s">
        <v>634</v>
      </c>
      <c r="F311" s="10"/>
      <c r="G311" s="10"/>
      <c r="H311" s="3">
        <v>310.0</v>
      </c>
      <c r="I311" s="4" t="s">
        <v>643</v>
      </c>
    </row>
    <row r="312">
      <c r="A312" s="3">
        <v>311.0</v>
      </c>
      <c r="B312" s="2" t="s">
        <v>644</v>
      </c>
      <c r="C312" s="2" t="s">
        <v>222</v>
      </c>
      <c r="D312" s="2" t="s">
        <v>634</v>
      </c>
      <c r="F312" s="10"/>
      <c r="G312" s="10"/>
      <c r="H312" s="3">
        <v>311.0</v>
      </c>
      <c r="I312" s="4" t="s">
        <v>645</v>
      </c>
    </row>
    <row r="313">
      <c r="A313" s="3">
        <v>312.0</v>
      </c>
      <c r="B313" s="2" t="s">
        <v>646</v>
      </c>
      <c r="C313" s="2" t="s">
        <v>222</v>
      </c>
      <c r="D313" s="2" t="s">
        <v>634</v>
      </c>
      <c r="F313" s="10"/>
      <c r="G313" s="10"/>
      <c r="H313" s="3">
        <v>312.0</v>
      </c>
      <c r="I313" s="4" t="s">
        <v>647</v>
      </c>
      <c r="J313" s="2" t="s">
        <v>648</v>
      </c>
      <c r="K313" s="4" t="s">
        <v>649</v>
      </c>
    </row>
    <row r="314">
      <c r="A314" s="3">
        <v>313.0</v>
      </c>
      <c r="B314" s="2" t="s">
        <v>650</v>
      </c>
      <c r="C314" s="2" t="s">
        <v>222</v>
      </c>
      <c r="D314" s="2" t="s">
        <v>634</v>
      </c>
      <c r="F314" s="10"/>
      <c r="G314" s="10"/>
      <c r="H314" s="3">
        <v>313.0</v>
      </c>
      <c r="I314" s="4" t="s">
        <v>651</v>
      </c>
    </row>
    <row r="315">
      <c r="A315" s="3">
        <v>314.0</v>
      </c>
      <c r="B315" s="2" t="s">
        <v>652</v>
      </c>
      <c r="C315" s="2" t="s">
        <v>222</v>
      </c>
      <c r="D315" s="2" t="s">
        <v>634</v>
      </c>
      <c r="F315" s="10"/>
      <c r="G315" s="10"/>
      <c r="H315" s="3">
        <v>314.0</v>
      </c>
      <c r="I315" s="4" t="s">
        <v>653</v>
      </c>
    </row>
    <row r="316">
      <c r="A316" s="3">
        <v>315.0</v>
      </c>
      <c r="B316" s="2" t="s">
        <v>654</v>
      </c>
      <c r="C316" s="2" t="s">
        <v>222</v>
      </c>
      <c r="D316" s="2" t="s">
        <v>634</v>
      </c>
      <c r="F316" s="10"/>
      <c r="G316" s="10"/>
      <c r="H316" s="3">
        <v>315.0</v>
      </c>
      <c r="I316" s="4" t="s">
        <v>655</v>
      </c>
    </row>
    <row r="317">
      <c r="A317" s="3">
        <v>316.0</v>
      </c>
      <c r="B317" s="2" t="s">
        <v>656</v>
      </c>
      <c r="C317" s="2" t="s">
        <v>222</v>
      </c>
      <c r="D317" s="2" t="s">
        <v>634</v>
      </c>
      <c r="F317" s="10"/>
      <c r="G317" s="10"/>
      <c r="H317" s="3">
        <v>316.0</v>
      </c>
      <c r="I317" s="15" t="s">
        <v>657</v>
      </c>
    </row>
    <row r="318">
      <c r="A318" s="3">
        <v>317.0</v>
      </c>
      <c r="B318" s="2" t="s">
        <v>658</v>
      </c>
      <c r="C318" s="2" t="s">
        <v>222</v>
      </c>
      <c r="D318" s="2" t="s">
        <v>634</v>
      </c>
      <c r="F318" s="10"/>
      <c r="G318" s="10"/>
      <c r="H318" s="3">
        <v>317.0</v>
      </c>
      <c r="I318" s="4" t="s">
        <v>659</v>
      </c>
    </row>
    <row r="319">
      <c r="A319" s="3">
        <v>318.0</v>
      </c>
      <c r="B319" s="2" t="s">
        <v>660</v>
      </c>
      <c r="C319" s="2" t="s">
        <v>222</v>
      </c>
      <c r="D319" s="10"/>
      <c r="F319" s="10"/>
      <c r="G319" s="10"/>
      <c r="H319" s="3">
        <v>318.0</v>
      </c>
      <c r="I319" s="4" t="s">
        <v>661</v>
      </c>
    </row>
    <row r="320">
      <c r="A320" s="3">
        <v>319.0</v>
      </c>
      <c r="B320" s="2" t="s">
        <v>662</v>
      </c>
      <c r="C320" s="2" t="s">
        <v>663</v>
      </c>
      <c r="D320" s="10"/>
      <c r="F320" s="10"/>
      <c r="G320" s="10"/>
      <c r="H320" s="3">
        <v>319.0</v>
      </c>
      <c r="I320" s="4" t="s">
        <v>664</v>
      </c>
    </row>
    <row r="321">
      <c r="A321" s="3">
        <v>320.0</v>
      </c>
      <c r="B321" s="2" t="s">
        <v>665</v>
      </c>
      <c r="C321" s="2" t="s">
        <v>663</v>
      </c>
      <c r="D321" s="10"/>
      <c r="F321" s="10"/>
      <c r="G321" s="10"/>
      <c r="H321" s="3">
        <v>320.0</v>
      </c>
      <c r="I321" s="4" t="s">
        <v>666</v>
      </c>
    </row>
    <row r="322">
      <c r="A322" s="3">
        <v>321.0</v>
      </c>
      <c r="B322" s="2" t="s">
        <v>667</v>
      </c>
      <c r="C322" s="2" t="s">
        <v>663</v>
      </c>
      <c r="D322" s="10"/>
      <c r="F322" s="10"/>
      <c r="G322" s="10"/>
      <c r="H322" s="3">
        <v>321.0</v>
      </c>
      <c r="I322" s="4" t="s">
        <v>668</v>
      </c>
    </row>
    <row r="323">
      <c r="A323" s="3">
        <v>322.0</v>
      </c>
      <c r="B323" s="2" t="s">
        <v>669</v>
      </c>
      <c r="C323" s="2" t="s">
        <v>663</v>
      </c>
      <c r="D323" s="10"/>
      <c r="F323" s="10"/>
      <c r="G323" s="10"/>
      <c r="H323" s="3">
        <v>322.0</v>
      </c>
      <c r="I323" s="15" t="s">
        <v>670</v>
      </c>
    </row>
    <row r="324">
      <c r="A324" s="3">
        <v>323.0</v>
      </c>
      <c r="B324" s="2" t="s">
        <v>671</v>
      </c>
      <c r="C324" s="2" t="s">
        <v>663</v>
      </c>
      <c r="D324" s="10"/>
      <c r="F324" s="10"/>
      <c r="G324" s="10"/>
      <c r="H324" s="3">
        <v>323.0</v>
      </c>
      <c r="I324" s="15" t="s">
        <v>670</v>
      </c>
    </row>
    <row r="325">
      <c r="A325" s="3">
        <v>324.0</v>
      </c>
      <c r="B325" s="2" t="s">
        <v>672</v>
      </c>
      <c r="C325" s="2" t="s">
        <v>663</v>
      </c>
      <c r="D325" s="10"/>
      <c r="F325" s="10"/>
      <c r="G325" s="10"/>
      <c r="H325" s="3">
        <v>324.0</v>
      </c>
      <c r="I325" s="4" t="s">
        <v>673</v>
      </c>
    </row>
    <row r="326">
      <c r="A326" s="3">
        <v>325.0</v>
      </c>
      <c r="B326" s="2" t="s">
        <v>674</v>
      </c>
      <c r="C326" s="2" t="s">
        <v>663</v>
      </c>
      <c r="D326" s="10"/>
      <c r="F326" s="10"/>
      <c r="G326" s="10"/>
      <c r="H326" s="3">
        <v>325.0</v>
      </c>
      <c r="I326" s="4" t="s">
        <v>675</v>
      </c>
    </row>
    <row r="327">
      <c r="A327" s="3">
        <v>326.0</v>
      </c>
      <c r="B327" s="2" t="s">
        <v>676</v>
      </c>
      <c r="C327" s="2" t="s">
        <v>663</v>
      </c>
      <c r="D327" s="10"/>
      <c r="F327" s="10"/>
      <c r="G327" s="10"/>
      <c r="H327" s="3">
        <v>326.0</v>
      </c>
      <c r="I327" s="4" t="s">
        <v>677</v>
      </c>
    </row>
    <row r="328">
      <c r="A328" s="3">
        <v>327.0</v>
      </c>
      <c r="B328" s="2" t="s">
        <v>678</v>
      </c>
      <c r="C328" s="2" t="s">
        <v>663</v>
      </c>
      <c r="D328" s="10"/>
      <c r="F328" s="10"/>
      <c r="G328" s="10"/>
      <c r="H328" s="3">
        <v>327.0</v>
      </c>
      <c r="I328" s="4" t="s">
        <v>679</v>
      </c>
    </row>
    <row r="329">
      <c r="A329" s="3">
        <v>328.0</v>
      </c>
      <c r="B329" s="2" t="s">
        <v>680</v>
      </c>
      <c r="C329" s="2" t="s">
        <v>663</v>
      </c>
      <c r="D329" s="10"/>
      <c r="F329" s="10"/>
      <c r="G329" s="10"/>
      <c r="H329" s="3">
        <v>328.0</v>
      </c>
      <c r="I329" s="4" t="s">
        <v>677</v>
      </c>
    </row>
    <row r="330">
      <c r="A330" s="3">
        <v>329.0</v>
      </c>
      <c r="B330" s="2" t="s">
        <v>681</v>
      </c>
      <c r="C330" s="2" t="s">
        <v>663</v>
      </c>
      <c r="D330" s="10"/>
      <c r="F330" s="10"/>
      <c r="G330" s="10"/>
      <c r="H330" s="3">
        <v>329.0</v>
      </c>
      <c r="I330" s="4" t="s">
        <v>682</v>
      </c>
    </row>
    <row r="331">
      <c r="A331" s="3">
        <v>330.0</v>
      </c>
      <c r="B331" s="2" t="s">
        <v>683</v>
      </c>
      <c r="C331" s="2" t="s">
        <v>663</v>
      </c>
      <c r="D331" s="10"/>
      <c r="F331" s="10"/>
      <c r="G331" s="10"/>
      <c r="H331" s="3">
        <v>330.0</v>
      </c>
      <c r="I331" s="4" t="s">
        <v>684</v>
      </c>
    </row>
    <row r="332">
      <c r="A332" s="3">
        <v>331.0</v>
      </c>
      <c r="B332" s="2" t="s">
        <v>685</v>
      </c>
      <c r="C332" s="2" t="s">
        <v>663</v>
      </c>
      <c r="D332" s="10"/>
      <c r="F332" s="10"/>
      <c r="G332" s="10"/>
      <c r="H332" s="3">
        <v>331.0</v>
      </c>
      <c r="I332" s="4" t="s">
        <v>686</v>
      </c>
    </row>
    <row r="333">
      <c r="A333" s="3">
        <v>332.0</v>
      </c>
      <c r="B333" s="2" t="s">
        <v>687</v>
      </c>
      <c r="C333" s="2" t="s">
        <v>688</v>
      </c>
      <c r="D333" s="2" t="s">
        <v>481</v>
      </c>
      <c r="F333" s="10"/>
      <c r="G333" s="10"/>
      <c r="H333" s="3">
        <v>332.0</v>
      </c>
      <c r="I333" s="4" t="s">
        <v>689</v>
      </c>
    </row>
    <row r="334">
      <c r="A334" s="3">
        <v>333.0</v>
      </c>
      <c r="B334" s="2" t="s">
        <v>690</v>
      </c>
      <c r="C334" s="2" t="s">
        <v>688</v>
      </c>
      <c r="D334" s="2" t="s">
        <v>481</v>
      </c>
      <c r="F334" s="10"/>
      <c r="G334" s="10"/>
      <c r="H334" s="3">
        <v>333.0</v>
      </c>
      <c r="I334" s="4" t="s">
        <v>691</v>
      </c>
    </row>
    <row r="335">
      <c r="A335" s="3">
        <v>334.0</v>
      </c>
      <c r="B335" s="2" t="s">
        <v>692</v>
      </c>
      <c r="C335" s="2" t="s">
        <v>688</v>
      </c>
      <c r="D335" s="2" t="s">
        <v>580</v>
      </c>
      <c r="F335" s="10"/>
      <c r="G335" s="10"/>
      <c r="H335" s="3">
        <v>334.0</v>
      </c>
      <c r="I335" s="4" t="s">
        <v>693</v>
      </c>
    </row>
    <row r="336">
      <c r="A336" s="3">
        <v>335.0</v>
      </c>
      <c r="B336" s="2" t="s">
        <v>694</v>
      </c>
      <c r="C336" s="2" t="s">
        <v>688</v>
      </c>
      <c r="D336" s="2" t="s">
        <v>481</v>
      </c>
      <c r="F336" s="10"/>
      <c r="G336" s="10"/>
      <c r="H336" s="3">
        <v>335.0</v>
      </c>
      <c r="I336" s="4" t="s">
        <v>695</v>
      </c>
    </row>
    <row r="337">
      <c r="A337" s="3">
        <v>336.0</v>
      </c>
      <c r="B337" s="2" t="s">
        <v>696</v>
      </c>
      <c r="C337" s="2" t="s">
        <v>688</v>
      </c>
      <c r="D337" s="2" t="s">
        <v>481</v>
      </c>
      <c r="F337" s="10"/>
      <c r="G337" s="10"/>
      <c r="H337" s="3">
        <v>336.0</v>
      </c>
      <c r="I337" s="4" t="s">
        <v>697</v>
      </c>
    </row>
    <row r="338">
      <c r="A338" s="3">
        <v>337.0</v>
      </c>
      <c r="B338" s="2" t="s">
        <v>698</v>
      </c>
      <c r="C338" s="2" t="s">
        <v>688</v>
      </c>
      <c r="D338" s="2" t="s">
        <v>481</v>
      </c>
      <c r="F338" s="10"/>
      <c r="G338" s="10"/>
      <c r="H338" s="3">
        <v>337.0</v>
      </c>
      <c r="I338" s="4" t="s">
        <v>699</v>
      </c>
    </row>
    <row r="339">
      <c r="A339" s="3">
        <v>338.0</v>
      </c>
      <c r="B339" s="2" t="s">
        <v>700</v>
      </c>
      <c r="C339" s="2" t="s">
        <v>688</v>
      </c>
      <c r="D339" s="2" t="s">
        <v>481</v>
      </c>
      <c r="F339" s="10"/>
      <c r="G339" s="10"/>
      <c r="H339" s="3">
        <v>338.0</v>
      </c>
      <c r="I339" s="4" t="s">
        <v>701</v>
      </c>
    </row>
    <row r="340">
      <c r="A340" s="3">
        <v>339.0</v>
      </c>
      <c r="B340" s="2" t="s">
        <v>702</v>
      </c>
      <c r="C340" s="2" t="s">
        <v>688</v>
      </c>
      <c r="D340" s="2" t="s">
        <v>481</v>
      </c>
      <c r="F340" s="10"/>
      <c r="G340" s="10"/>
      <c r="H340" s="3">
        <v>339.0</v>
      </c>
      <c r="I340" s="4" t="s">
        <v>703</v>
      </c>
    </row>
    <row r="341">
      <c r="A341" s="3">
        <v>340.0</v>
      </c>
      <c r="B341" s="2" t="s">
        <v>704</v>
      </c>
      <c r="C341" s="2" t="s">
        <v>688</v>
      </c>
      <c r="D341" s="2" t="s">
        <v>481</v>
      </c>
      <c r="F341" s="10"/>
      <c r="G341" s="10"/>
      <c r="H341" s="3">
        <v>340.0</v>
      </c>
      <c r="I341" s="4" t="s">
        <v>705</v>
      </c>
    </row>
    <row r="342">
      <c r="A342" s="3">
        <v>341.0</v>
      </c>
      <c r="B342" s="16" t="s">
        <v>706</v>
      </c>
      <c r="C342" s="2" t="s">
        <v>688</v>
      </c>
      <c r="D342" s="10"/>
      <c r="F342" s="10"/>
      <c r="G342" s="10"/>
      <c r="H342" s="3">
        <v>341.0</v>
      </c>
      <c r="I342" s="4" t="s">
        <v>572</v>
      </c>
    </row>
    <row r="343">
      <c r="A343" s="3">
        <v>342.0</v>
      </c>
      <c r="B343" s="16" t="s">
        <v>707</v>
      </c>
      <c r="C343" s="2" t="s">
        <v>688</v>
      </c>
      <c r="D343" s="10"/>
      <c r="F343" s="10"/>
      <c r="G343" s="10"/>
      <c r="H343" s="3">
        <v>342.0</v>
      </c>
      <c r="I343" s="4" t="s">
        <v>708</v>
      </c>
    </row>
    <row r="344">
      <c r="A344" s="3">
        <v>343.0</v>
      </c>
      <c r="B344" s="16" t="s">
        <v>709</v>
      </c>
      <c r="C344" s="2" t="s">
        <v>688</v>
      </c>
      <c r="D344" s="10"/>
      <c r="F344" s="10"/>
      <c r="G344" s="10"/>
      <c r="H344" s="3">
        <v>343.0</v>
      </c>
      <c r="I344" s="4" t="s">
        <v>710</v>
      </c>
    </row>
    <row r="345">
      <c r="A345" s="3">
        <v>344.0</v>
      </c>
      <c r="B345" s="2" t="s">
        <v>711</v>
      </c>
      <c r="C345" s="2" t="s">
        <v>688</v>
      </c>
      <c r="D345" s="2" t="s">
        <v>481</v>
      </c>
      <c r="F345" s="10"/>
      <c r="G345" s="10"/>
      <c r="H345" s="3">
        <v>344.0</v>
      </c>
      <c r="I345" s="4" t="s">
        <v>712</v>
      </c>
    </row>
    <row r="346">
      <c r="A346" s="3">
        <v>345.0</v>
      </c>
      <c r="B346" s="2" t="s">
        <v>713</v>
      </c>
      <c r="C346" s="2" t="s">
        <v>688</v>
      </c>
      <c r="D346" s="2" t="s">
        <v>481</v>
      </c>
      <c r="F346" s="10"/>
      <c r="G346" s="10"/>
      <c r="H346" s="3">
        <v>345.0</v>
      </c>
      <c r="I346" s="4" t="s">
        <v>714</v>
      </c>
    </row>
    <row r="347">
      <c r="A347" s="3">
        <v>346.0</v>
      </c>
      <c r="B347" s="2" t="s">
        <v>715</v>
      </c>
      <c r="C347" s="2" t="s">
        <v>688</v>
      </c>
      <c r="D347" s="2" t="s">
        <v>481</v>
      </c>
      <c r="F347" s="10"/>
      <c r="G347" s="10"/>
      <c r="H347" s="3">
        <v>346.0</v>
      </c>
      <c r="I347" s="4" t="s">
        <v>716</v>
      </c>
    </row>
    <row r="348">
      <c r="A348" s="3">
        <v>347.0</v>
      </c>
      <c r="B348" s="2" t="s">
        <v>717</v>
      </c>
      <c r="C348" s="2" t="s">
        <v>688</v>
      </c>
      <c r="D348" s="2" t="s">
        <v>481</v>
      </c>
      <c r="F348" s="10"/>
      <c r="G348" s="10"/>
      <c r="H348" s="3">
        <v>347.0</v>
      </c>
      <c r="I348" s="4" t="s">
        <v>718</v>
      </c>
    </row>
    <row r="349">
      <c r="A349" s="3">
        <v>348.0</v>
      </c>
      <c r="B349" s="2" t="s">
        <v>719</v>
      </c>
      <c r="C349" s="2" t="s">
        <v>688</v>
      </c>
      <c r="D349" s="2" t="s">
        <v>481</v>
      </c>
      <c r="F349" s="10"/>
      <c r="G349" s="10"/>
      <c r="H349" s="3">
        <v>348.0</v>
      </c>
      <c r="I349" s="4" t="s">
        <v>720</v>
      </c>
    </row>
    <row r="350">
      <c r="A350" s="3">
        <v>349.0</v>
      </c>
      <c r="B350" s="2" t="s">
        <v>721</v>
      </c>
      <c r="C350" s="2" t="s">
        <v>688</v>
      </c>
      <c r="D350" s="2" t="s">
        <v>481</v>
      </c>
      <c r="F350" s="10"/>
      <c r="G350" s="10"/>
      <c r="H350" s="3">
        <v>349.0</v>
      </c>
      <c r="I350" s="4" t="s">
        <v>722</v>
      </c>
    </row>
    <row r="351">
      <c r="A351" s="3">
        <v>350.0</v>
      </c>
      <c r="B351" s="2" t="s">
        <v>723</v>
      </c>
      <c r="C351" s="2" t="s">
        <v>688</v>
      </c>
      <c r="D351" s="2" t="s">
        <v>481</v>
      </c>
      <c r="F351" s="10"/>
      <c r="G351" s="10"/>
      <c r="H351" s="3">
        <v>350.0</v>
      </c>
      <c r="I351" s="4" t="s">
        <v>724</v>
      </c>
    </row>
    <row r="352">
      <c r="A352" s="3">
        <v>351.0</v>
      </c>
      <c r="B352" s="2" t="s">
        <v>725</v>
      </c>
      <c r="C352" s="2" t="s">
        <v>688</v>
      </c>
      <c r="D352" s="2" t="s">
        <v>481</v>
      </c>
      <c r="F352" s="10"/>
      <c r="G352" s="10"/>
      <c r="H352" s="3">
        <v>351.0</v>
      </c>
      <c r="I352" s="4" t="s">
        <v>726</v>
      </c>
    </row>
    <row r="353">
      <c r="A353" s="3">
        <v>352.0</v>
      </c>
      <c r="B353" s="2" t="s">
        <v>727</v>
      </c>
      <c r="C353" s="2" t="s">
        <v>688</v>
      </c>
      <c r="D353" s="2" t="s">
        <v>481</v>
      </c>
      <c r="F353" s="10"/>
      <c r="G353" s="10"/>
      <c r="H353" s="3">
        <v>352.0</v>
      </c>
      <c r="I353" s="4" t="s">
        <v>728</v>
      </c>
    </row>
    <row r="354">
      <c r="A354" s="3">
        <v>353.0</v>
      </c>
      <c r="B354" s="2" t="s">
        <v>729</v>
      </c>
      <c r="C354" s="2" t="s">
        <v>688</v>
      </c>
      <c r="D354" s="2" t="s">
        <v>481</v>
      </c>
      <c r="F354" s="10"/>
      <c r="G354" s="10"/>
      <c r="H354" s="3">
        <v>353.0</v>
      </c>
      <c r="I354" s="15" t="s">
        <v>730</v>
      </c>
    </row>
    <row r="355">
      <c r="A355" s="3">
        <v>354.0</v>
      </c>
      <c r="B355" s="2" t="s">
        <v>731</v>
      </c>
      <c r="C355" s="2" t="s">
        <v>688</v>
      </c>
      <c r="D355" s="2" t="s">
        <v>481</v>
      </c>
      <c r="F355" s="10"/>
      <c r="G355" s="10"/>
      <c r="H355" s="3">
        <v>354.0</v>
      </c>
      <c r="I355" s="4" t="s">
        <v>732</v>
      </c>
    </row>
    <row r="356">
      <c r="A356" s="3">
        <v>355.0</v>
      </c>
      <c r="B356" s="2" t="s">
        <v>733</v>
      </c>
      <c r="C356" s="2" t="s">
        <v>688</v>
      </c>
      <c r="D356" s="10"/>
      <c r="F356" s="10"/>
      <c r="G356" s="10"/>
      <c r="H356" s="3">
        <v>355.0</v>
      </c>
      <c r="I356" s="4" t="s">
        <v>734</v>
      </c>
    </row>
    <row r="357">
      <c r="A357" s="3">
        <v>356.0</v>
      </c>
      <c r="B357" s="2" t="s">
        <v>735</v>
      </c>
      <c r="C357" s="2" t="s">
        <v>688</v>
      </c>
      <c r="D357" s="2" t="s">
        <v>481</v>
      </c>
      <c r="F357" s="10"/>
      <c r="G357" s="10"/>
      <c r="H357" s="3">
        <v>356.0</v>
      </c>
      <c r="I357" s="4" t="s">
        <v>736</v>
      </c>
    </row>
    <row r="358">
      <c r="A358" s="3">
        <v>357.0</v>
      </c>
      <c r="B358" s="2" t="s">
        <v>737</v>
      </c>
      <c r="C358" s="2" t="s">
        <v>688</v>
      </c>
      <c r="D358" s="2" t="s">
        <v>481</v>
      </c>
      <c r="F358" s="10"/>
      <c r="G358" s="10"/>
      <c r="H358" s="3">
        <v>357.0</v>
      </c>
      <c r="I358" s="4" t="s">
        <v>736</v>
      </c>
    </row>
    <row r="359">
      <c r="A359" s="3">
        <v>358.0</v>
      </c>
      <c r="B359" s="2" t="s">
        <v>738</v>
      </c>
      <c r="C359" s="2" t="s">
        <v>688</v>
      </c>
      <c r="D359" s="2" t="s">
        <v>481</v>
      </c>
      <c r="F359" s="10"/>
      <c r="G359" s="10"/>
      <c r="H359" s="3">
        <v>358.0</v>
      </c>
      <c r="I359" s="4" t="s">
        <v>739</v>
      </c>
    </row>
    <row r="360">
      <c r="A360" s="3">
        <v>359.0</v>
      </c>
      <c r="B360" s="2" t="s">
        <v>740</v>
      </c>
      <c r="C360" s="2" t="s">
        <v>688</v>
      </c>
      <c r="D360" s="2" t="s">
        <v>481</v>
      </c>
      <c r="F360" s="10"/>
      <c r="G360" s="10"/>
      <c r="H360" s="3">
        <v>359.0</v>
      </c>
      <c r="I360" s="4" t="s">
        <v>741</v>
      </c>
    </row>
    <row r="361">
      <c r="A361" s="3">
        <v>360.0</v>
      </c>
      <c r="B361" s="2" t="s">
        <v>742</v>
      </c>
      <c r="C361" s="2" t="s">
        <v>688</v>
      </c>
      <c r="D361" s="2" t="s">
        <v>481</v>
      </c>
      <c r="F361" s="10"/>
      <c r="G361" s="10"/>
      <c r="H361" s="3">
        <v>360.0</v>
      </c>
      <c r="I361" s="4" t="s">
        <v>743</v>
      </c>
    </row>
    <row r="362">
      <c r="A362" s="3">
        <v>361.0</v>
      </c>
      <c r="B362" s="2" t="s">
        <v>744</v>
      </c>
      <c r="C362" s="2" t="s">
        <v>688</v>
      </c>
      <c r="D362" s="2" t="s">
        <v>481</v>
      </c>
      <c r="F362" s="10"/>
      <c r="G362" s="10"/>
      <c r="H362" s="3">
        <v>361.0</v>
      </c>
      <c r="I362" s="4" t="s">
        <v>745</v>
      </c>
    </row>
    <row r="363">
      <c r="A363" s="3">
        <v>362.0</v>
      </c>
      <c r="B363" s="2" t="s">
        <v>746</v>
      </c>
      <c r="C363" s="2" t="s">
        <v>688</v>
      </c>
      <c r="D363" s="2" t="s">
        <v>481</v>
      </c>
      <c r="F363" s="10"/>
      <c r="G363" s="10"/>
      <c r="H363" s="3">
        <v>362.0</v>
      </c>
      <c r="I363" s="4" t="s">
        <v>747</v>
      </c>
    </row>
    <row r="364">
      <c r="A364" s="3">
        <v>363.0</v>
      </c>
      <c r="B364" s="2" t="s">
        <v>748</v>
      </c>
      <c r="C364" s="2" t="s">
        <v>222</v>
      </c>
      <c r="D364" s="10"/>
      <c r="F364" s="10"/>
      <c r="G364" s="10"/>
      <c r="H364" s="3">
        <v>363.0</v>
      </c>
      <c r="I364" s="4" t="s">
        <v>749</v>
      </c>
    </row>
    <row r="365">
      <c r="A365" s="3">
        <v>364.0</v>
      </c>
      <c r="B365" s="2" t="s">
        <v>750</v>
      </c>
      <c r="C365" s="2" t="s">
        <v>231</v>
      </c>
      <c r="D365" s="10"/>
      <c r="F365" s="10"/>
      <c r="G365" s="10"/>
      <c r="H365" s="3">
        <v>364.0</v>
      </c>
      <c r="I365" s="4" t="s">
        <v>751</v>
      </c>
    </row>
    <row r="366">
      <c r="A366" s="3">
        <v>365.0</v>
      </c>
      <c r="B366" s="2" t="s">
        <v>752</v>
      </c>
      <c r="C366" s="2" t="s">
        <v>231</v>
      </c>
      <c r="D366" s="2" t="s">
        <v>753</v>
      </c>
      <c r="F366" s="10"/>
      <c r="G366" s="10"/>
      <c r="H366" s="3">
        <v>365.0</v>
      </c>
      <c r="I366" s="4" t="s">
        <v>754</v>
      </c>
    </row>
    <row r="367">
      <c r="A367" s="12">
        <v>366.0</v>
      </c>
      <c r="B367" s="13" t="s">
        <v>755</v>
      </c>
      <c r="C367" s="13" t="s">
        <v>231</v>
      </c>
      <c r="D367" s="13" t="s">
        <v>753</v>
      </c>
      <c r="E367" s="14"/>
      <c r="F367" s="14"/>
      <c r="G367" s="14"/>
      <c r="H367" s="12">
        <v>366.0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3">
        <v>367.0</v>
      </c>
      <c r="B368" s="2" t="s">
        <v>756</v>
      </c>
      <c r="C368" s="2" t="s">
        <v>231</v>
      </c>
      <c r="D368" s="2" t="s">
        <v>753</v>
      </c>
      <c r="F368" s="10"/>
      <c r="G368" s="10"/>
      <c r="H368" s="3">
        <v>367.0</v>
      </c>
      <c r="I368" s="4" t="s">
        <v>757</v>
      </c>
    </row>
    <row r="369">
      <c r="A369" s="3">
        <v>368.0</v>
      </c>
      <c r="B369" s="2" t="s">
        <v>758</v>
      </c>
      <c r="C369" s="2" t="s">
        <v>231</v>
      </c>
      <c r="D369" s="10"/>
      <c r="F369" s="10"/>
      <c r="G369" s="10"/>
      <c r="H369" s="3">
        <v>368.0</v>
      </c>
      <c r="I369" s="4" t="s">
        <v>759</v>
      </c>
    </row>
    <row r="370">
      <c r="A370" s="3">
        <v>369.0</v>
      </c>
      <c r="B370" s="2" t="s">
        <v>760</v>
      </c>
      <c r="C370" s="2" t="s">
        <v>231</v>
      </c>
      <c r="D370" s="10"/>
      <c r="F370" s="10"/>
      <c r="G370" s="10"/>
      <c r="H370" s="3">
        <v>369.0</v>
      </c>
      <c r="I370" s="4" t="s">
        <v>761</v>
      </c>
    </row>
    <row r="371">
      <c r="A371" s="3">
        <v>370.0</v>
      </c>
      <c r="B371" s="2" t="s">
        <v>762</v>
      </c>
      <c r="C371" s="10"/>
      <c r="D371" s="10"/>
      <c r="F371" s="10"/>
      <c r="G371" s="10"/>
      <c r="H371" s="3">
        <v>370.0</v>
      </c>
      <c r="I371" s="4" t="s">
        <v>763</v>
      </c>
    </row>
    <row r="372">
      <c r="A372" s="3">
        <v>371.0</v>
      </c>
      <c r="B372" s="2" t="s">
        <v>764</v>
      </c>
      <c r="C372" s="10"/>
      <c r="D372" s="10"/>
      <c r="F372" s="10"/>
      <c r="G372" s="10"/>
      <c r="H372" s="3">
        <v>371.0</v>
      </c>
      <c r="I372" s="4" t="s">
        <v>765</v>
      </c>
    </row>
    <row r="373">
      <c r="A373" s="3">
        <v>372.0</v>
      </c>
      <c r="B373" s="2" t="s">
        <v>766</v>
      </c>
      <c r="C373" s="10"/>
      <c r="D373" s="10"/>
      <c r="F373" s="10"/>
      <c r="G373" s="10"/>
      <c r="H373" s="3">
        <v>372.0</v>
      </c>
      <c r="I373" s="4" t="s">
        <v>767</v>
      </c>
    </row>
    <row r="374">
      <c r="A374" s="3">
        <v>373.0</v>
      </c>
      <c r="B374" s="2" t="s">
        <v>768</v>
      </c>
      <c r="C374" s="10"/>
      <c r="D374" s="10"/>
      <c r="F374" s="10"/>
      <c r="G374" s="10"/>
      <c r="H374" s="3">
        <v>373.0</v>
      </c>
      <c r="I374" s="4" t="s">
        <v>763</v>
      </c>
    </row>
    <row r="375">
      <c r="A375" s="3">
        <v>374.0</v>
      </c>
      <c r="B375" s="2" t="s">
        <v>769</v>
      </c>
      <c r="C375" s="10"/>
      <c r="D375" s="10"/>
      <c r="F375" s="10"/>
      <c r="G375" s="10"/>
      <c r="H375" s="3">
        <v>374.0</v>
      </c>
      <c r="I375" s="4" t="s">
        <v>770</v>
      </c>
    </row>
    <row r="376">
      <c r="A376" s="3">
        <v>375.0</v>
      </c>
      <c r="B376" s="2" t="s">
        <v>771</v>
      </c>
      <c r="C376" s="10"/>
      <c r="D376" s="10"/>
      <c r="F376" s="10"/>
      <c r="G376" s="10"/>
      <c r="H376" s="3">
        <v>375.0</v>
      </c>
      <c r="I376" s="4" t="s">
        <v>772</v>
      </c>
    </row>
    <row r="377">
      <c r="A377" s="3">
        <v>376.0</v>
      </c>
      <c r="B377" s="2" t="s">
        <v>773</v>
      </c>
      <c r="C377" s="10"/>
      <c r="D377" s="10"/>
      <c r="F377" s="10"/>
      <c r="G377" s="10"/>
      <c r="H377" s="3">
        <v>376.0</v>
      </c>
      <c r="I377" s="4" t="s">
        <v>774</v>
      </c>
    </row>
    <row r="378">
      <c r="A378" s="3">
        <v>377.0</v>
      </c>
      <c r="B378" s="2" t="s">
        <v>775</v>
      </c>
      <c r="C378" s="2" t="s">
        <v>11</v>
      </c>
      <c r="D378" s="2" t="s">
        <v>481</v>
      </c>
      <c r="F378" s="10"/>
      <c r="G378" s="10"/>
      <c r="H378" s="3">
        <v>377.0</v>
      </c>
      <c r="I378" s="4" t="s">
        <v>776</v>
      </c>
    </row>
    <row r="379">
      <c r="A379" s="3">
        <v>378.0</v>
      </c>
      <c r="B379" s="2" t="s">
        <v>777</v>
      </c>
      <c r="C379" s="2" t="s">
        <v>231</v>
      </c>
      <c r="D379" s="2" t="s">
        <v>481</v>
      </c>
      <c r="F379" s="10"/>
      <c r="G379" s="10"/>
      <c r="H379" s="3">
        <v>378.0</v>
      </c>
      <c r="I379" s="4" t="s">
        <v>778</v>
      </c>
    </row>
    <row r="380">
      <c r="A380" s="3">
        <v>379.0</v>
      </c>
      <c r="B380" s="2" t="s">
        <v>779</v>
      </c>
      <c r="C380" s="10"/>
      <c r="D380" s="10"/>
      <c r="F380" s="10"/>
      <c r="G380" s="10"/>
      <c r="H380" s="3">
        <v>379.0</v>
      </c>
      <c r="I380" s="4" t="s">
        <v>780</v>
      </c>
    </row>
    <row r="381">
      <c r="A381" s="3">
        <v>380.0</v>
      </c>
      <c r="B381" s="2" t="s">
        <v>781</v>
      </c>
      <c r="C381" s="2" t="s">
        <v>231</v>
      </c>
      <c r="D381" s="2" t="s">
        <v>481</v>
      </c>
      <c r="F381" s="10"/>
      <c r="G381" s="10"/>
      <c r="H381" s="3">
        <v>380.0</v>
      </c>
      <c r="I381" s="4" t="s">
        <v>782</v>
      </c>
    </row>
    <row r="382">
      <c r="A382" s="12">
        <v>381.0</v>
      </c>
      <c r="B382" s="13" t="s">
        <v>783</v>
      </c>
      <c r="C382" s="14"/>
      <c r="D382" s="14"/>
      <c r="E382" s="14"/>
      <c r="F382" s="14"/>
      <c r="G382" s="14"/>
      <c r="H382" s="12">
        <v>381.0</v>
      </c>
      <c r="I382" s="13" t="s">
        <v>784</v>
      </c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3">
        <v>382.0</v>
      </c>
      <c r="B383" s="21">
        <v>0.0</v>
      </c>
      <c r="C383" s="2" t="s">
        <v>231</v>
      </c>
      <c r="D383" s="2" t="s">
        <v>785</v>
      </c>
      <c r="F383" s="2" t="s">
        <v>786</v>
      </c>
      <c r="G383" s="10"/>
      <c r="H383" s="3">
        <v>382.0</v>
      </c>
      <c r="I383" s="4" t="s">
        <v>787</v>
      </c>
    </row>
    <row r="384">
      <c r="A384" s="3">
        <v>383.0</v>
      </c>
      <c r="B384" s="21">
        <v>0.041666666666666664</v>
      </c>
      <c r="C384" s="2" t="s">
        <v>231</v>
      </c>
      <c r="D384" s="2" t="s">
        <v>785</v>
      </c>
      <c r="F384" s="10"/>
      <c r="G384" s="10"/>
      <c r="H384" s="3">
        <v>383.0</v>
      </c>
      <c r="I384" s="4" t="s">
        <v>788</v>
      </c>
    </row>
    <row r="385">
      <c r="A385" s="3">
        <v>384.0</v>
      </c>
      <c r="B385" s="21">
        <v>0.08333333333333333</v>
      </c>
      <c r="C385" s="2" t="s">
        <v>231</v>
      </c>
      <c r="D385" s="2" t="s">
        <v>785</v>
      </c>
      <c r="F385" s="10"/>
      <c r="G385" s="10"/>
      <c r="H385" s="3">
        <v>384.0</v>
      </c>
      <c r="I385" s="4" t="s">
        <v>789</v>
      </c>
    </row>
    <row r="386">
      <c r="A386" s="3">
        <v>385.0</v>
      </c>
      <c r="B386" s="21">
        <v>0.125</v>
      </c>
      <c r="C386" s="2" t="s">
        <v>231</v>
      </c>
      <c r="D386" s="2" t="s">
        <v>785</v>
      </c>
      <c r="F386" s="10"/>
      <c r="G386" s="10"/>
      <c r="H386" s="3">
        <v>385.0</v>
      </c>
      <c r="I386" s="4" t="s">
        <v>790</v>
      </c>
    </row>
    <row r="387">
      <c r="A387" s="3">
        <v>386.0</v>
      </c>
      <c r="B387" s="21">
        <v>0.16666666666666666</v>
      </c>
      <c r="C387" s="2" t="s">
        <v>231</v>
      </c>
      <c r="D387" s="2" t="s">
        <v>785</v>
      </c>
      <c r="F387" s="10"/>
      <c r="G387" s="10"/>
      <c r="H387" s="3">
        <v>386.0</v>
      </c>
      <c r="I387" s="4" t="s">
        <v>791</v>
      </c>
    </row>
    <row r="388">
      <c r="A388" s="3">
        <v>387.0</v>
      </c>
      <c r="B388" s="21">
        <v>0.20833333333333334</v>
      </c>
      <c r="C388" s="2" t="s">
        <v>231</v>
      </c>
      <c r="D388" s="2" t="s">
        <v>785</v>
      </c>
      <c r="F388" s="2" t="s">
        <v>498</v>
      </c>
      <c r="G388" s="10"/>
      <c r="H388" s="3">
        <v>387.0</v>
      </c>
      <c r="I388" s="4" t="s">
        <v>792</v>
      </c>
    </row>
    <row r="389">
      <c r="A389" s="3">
        <v>388.0</v>
      </c>
      <c r="B389" s="21">
        <v>0.25</v>
      </c>
      <c r="C389" s="2" t="s">
        <v>231</v>
      </c>
      <c r="D389" s="2" t="s">
        <v>785</v>
      </c>
      <c r="F389" s="2" t="s">
        <v>498</v>
      </c>
      <c r="G389" s="10"/>
      <c r="H389" s="3">
        <v>388.0</v>
      </c>
      <c r="I389" s="4" t="s">
        <v>793</v>
      </c>
    </row>
    <row r="390">
      <c r="A390" s="3">
        <v>389.0</v>
      </c>
      <c r="B390" s="21">
        <v>0.2916666666666667</v>
      </c>
      <c r="C390" s="2" t="s">
        <v>231</v>
      </c>
      <c r="D390" s="2" t="s">
        <v>785</v>
      </c>
      <c r="F390" s="2" t="s">
        <v>498</v>
      </c>
      <c r="G390" s="10"/>
      <c r="H390" s="3">
        <v>389.0</v>
      </c>
      <c r="I390" s="4" t="s">
        <v>794</v>
      </c>
    </row>
    <row r="391">
      <c r="A391" s="3">
        <v>390.0</v>
      </c>
      <c r="B391" s="21">
        <v>0.3333333333333333</v>
      </c>
      <c r="C391" s="2" t="s">
        <v>231</v>
      </c>
      <c r="D391" s="2" t="s">
        <v>785</v>
      </c>
      <c r="F391" s="2" t="s">
        <v>498</v>
      </c>
      <c r="G391" s="10"/>
      <c r="H391" s="3">
        <v>390.0</v>
      </c>
      <c r="I391" s="4" t="s">
        <v>795</v>
      </c>
    </row>
    <row r="392">
      <c r="A392" s="3">
        <v>391.0</v>
      </c>
      <c r="B392" s="21">
        <v>0.375</v>
      </c>
      <c r="C392" s="2" t="s">
        <v>231</v>
      </c>
      <c r="D392" s="2" t="s">
        <v>785</v>
      </c>
      <c r="F392" s="2" t="s">
        <v>498</v>
      </c>
      <c r="G392" s="10"/>
      <c r="H392" s="3">
        <v>391.0</v>
      </c>
      <c r="I392" s="4" t="s">
        <v>796</v>
      </c>
    </row>
    <row r="393">
      <c r="A393" s="3">
        <v>392.0</v>
      </c>
      <c r="B393" s="21">
        <v>0.4166666666666667</v>
      </c>
      <c r="C393" s="2" t="s">
        <v>231</v>
      </c>
      <c r="D393" s="2" t="s">
        <v>785</v>
      </c>
      <c r="F393" s="2" t="s">
        <v>498</v>
      </c>
      <c r="G393" s="10"/>
      <c r="H393" s="3">
        <v>392.0</v>
      </c>
      <c r="I393" s="4" t="s">
        <v>797</v>
      </c>
    </row>
    <row r="394">
      <c r="A394" s="3">
        <v>393.0</v>
      </c>
      <c r="B394" s="21">
        <v>0.4583333333333333</v>
      </c>
      <c r="C394" s="2" t="s">
        <v>231</v>
      </c>
      <c r="D394" s="2" t="s">
        <v>785</v>
      </c>
      <c r="F394" s="2" t="s">
        <v>498</v>
      </c>
      <c r="G394" s="10"/>
      <c r="H394" s="3">
        <v>393.0</v>
      </c>
      <c r="I394" s="4" t="s">
        <v>798</v>
      </c>
    </row>
    <row r="395">
      <c r="A395" s="3">
        <v>394.0</v>
      </c>
      <c r="B395" s="21">
        <v>0.5</v>
      </c>
      <c r="C395" s="2" t="s">
        <v>231</v>
      </c>
      <c r="D395" s="2" t="s">
        <v>785</v>
      </c>
      <c r="F395" s="2" t="s">
        <v>799</v>
      </c>
      <c r="G395" s="10"/>
      <c r="H395" s="3">
        <v>394.0</v>
      </c>
      <c r="I395" s="22" t="s">
        <v>787</v>
      </c>
    </row>
    <row r="396">
      <c r="A396" s="3">
        <v>395.0</v>
      </c>
      <c r="B396" s="21">
        <v>0.5416666666666666</v>
      </c>
      <c r="C396" s="2" t="s">
        <v>231</v>
      </c>
      <c r="D396" s="2" t="s">
        <v>785</v>
      </c>
      <c r="F396" s="2" t="s">
        <v>799</v>
      </c>
      <c r="G396" s="10"/>
      <c r="H396" s="3">
        <v>395.0</v>
      </c>
      <c r="I396" s="23" t="s">
        <v>788</v>
      </c>
    </row>
    <row r="397">
      <c r="A397" s="3">
        <v>396.0</v>
      </c>
      <c r="B397" s="21">
        <v>0.5833333333333334</v>
      </c>
      <c r="C397" s="2" t="s">
        <v>231</v>
      </c>
      <c r="D397" s="2" t="s">
        <v>785</v>
      </c>
      <c r="F397" s="2" t="s">
        <v>799</v>
      </c>
      <c r="G397" s="10"/>
      <c r="H397" s="3">
        <v>396.0</v>
      </c>
      <c r="I397" s="23" t="s">
        <v>789</v>
      </c>
    </row>
    <row r="398">
      <c r="A398" s="3">
        <v>397.0</v>
      </c>
      <c r="B398" s="21">
        <v>0.625</v>
      </c>
      <c r="C398" s="2" t="s">
        <v>231</v>
      </c>
      <c r="D398" s="2" t="s">
        <v>785</v>
      </c>
      <c r="F398" s="2" t="s">
        <v>799</v>
      </c>
      <c r="G398" s="10"/>
      <c r="H398" s="3">
        <v>397.0</v>
      </c>
      <c r="I398" s="23" t="s">
        <v>790</v>
      </c>
    </row>
    <row r="399">
      <c r="A399" s="3">
        <v>398.0</v>
      </c>
      <c r="B399" s="21">
        <v>0.6666666666666666</v>
      </c>
      <c r="C399" s="2" t="s">
        <v>231</v>
      </c>
      <c r="D399" s="2" t="s">
        <v>785</v>
      </c>
      <c r="F399" s="2" t="s">
        <v>799</v>
      </c>
      <c r="G399" s="10"/>
      <c r="H399" s="3">
        <v>398.0</v>
      </c>
      <c r="I399" s="23" t="s">
        <v>791</v>
      </c>
    </row>
    <row r="400">
      <c r="A400" s="3">
        <v>399.0</v>
      </c>
      <c r="B400" s="21">
        <v>0.7083333333333334</v>
      </c>
      <c r="C400" s="2" t="s">
        <v>231</v>
      </c>
      <c r="D400" s="2" t="s">
        <v>785</v>
      </c>
      <c r="F400" s="2" t="s">
        <v>501</v>
      </c>
      <c r="G400" s="10"/>
      <c r="H400" s="3">
        <v>399.0</v>
      </c>
      <c r="I400" s="23" t="s">
        <v>792</v>
      </c>
    </row>
    <row r="401">
      <c r="A401" s="3">
        <v>400.0</v>
      </c>
      <c r="B401" s="21">
        <v>0.75</v>
      </c>
      <c r="C401" s="2" t="s">
        <v>231</v>
      </c>
      <c r="D401" s="2" t="s">
        <v>785</v>
      </c>
      <c r="F401" s="2" t="s">
        <v>501</v>
      </c>
      <c r="G401" s="10"/>
      <c r="H401" s="3">
        <v>400.0</v>
      </c>
      <c r="I401" s="23" t="s">
        <v>793</v>
      </c>
    </row>
    <row r="402">
      <c r="A402" s="3">
        <v>401.0</v>
      </c>
      <c r="B402" s="21">
        <v>0.7916666666666666</v>
      </c>
      <c r="C402" s="2" t="s">
        <v>231</v>
      </c>
      <c r="D402" s="2" t="s">
        <v>785</v>
      </c>
      <c r="F402" s="2" t="s">
        <v>501</v>
      </c>
      <c r="G402" s="10"/>
      <c r="H402" s="3">
        <v>401.0</v>
      </c>
      <c r="I402" s="23" t="s">
        <v>794</v>
      </c>
    </row>
    <row r="403">
      <c r="A403" s="3">
        <v>402.0</v>
      </c>
      <c r="B403" s="21">
        <v>0.8333333333333334</v>
      </c>
      <c r="C403" s="2" t="s">
        <v>231</v>
      </c>
      <c r="D403" s="2" t="s">
        <v>785</v>
      </c>
      <c r="F403" s="2" t="s">
        <v>501</v>
      </c>
      <c r="G403" s="10"/>
      <c r="H403" s="3">
        <v>402.0</v>
      </c>
      <c r="I403" s="23" t="s">
        <v>795</v>
      </c>
    </row>
    <row r="404">
      <c r="A404" s="3">
        <v>403.0</v>
      </c>
      <c r="B404" s="21">
        <v>0.875</v>
      </c>
      <c r="C404" s="2" t="s">
        <v>231</v>
      </c>
      <c r="D404" s="2" t="s">
        <v>785</v>
      </c>
      <c r="F404" s="2" t="s">
        <v>499</v>
      </c>
      <c r="G404" s="10"/>
      <c r="H404" s="3">
        <v>403.0</v>
      </c>
      <c r="I404" s="23" t="s">
        <v>796</v>
      </c>
    </row>
    <row r="405">
      <c r="A405" s="3">
        <v>404.0</v>
      </c>
      <c r="B405" s="21">
        <v>0.9166666666666666</v>
      </c>
      <c r="C405" s="2" t="s">
        <v>231</v>
      </c>
      <c r="D405" s="2" t="s">
        <v>785</v>
      </c>
      <c r="F405" s="2" t="s">
        <v>499</v>
      </c>
      <c r="G405" s="10"/>
      <c r="H405" s="3">
        <v>404.0</v>
      </c>
      <c r="I405" s="23" t="s">
        <v>797</v>
      </c>
    </row>
    <row r="406">
      <c r="A406" s="3">
        <v>405.0</v>
      </c>
      <c r="B406" s="21">
        <v>0.9583333333333334</v>
      </c>
      <c r="C406" s="2" t="s">
        <v>231</v>
      </c>
      <c r="D406" s="2" t="s">
        <v>785</v>
      </c>
      <c r="F406" s="2" t="s">
        <v>499</v>
      </c>
      <c r="G406" s="10"/>
      <c r="H406" s="3">
        <v>405.0</v>
      </c>
      <c r="I406" s="23" t="s">
        <v>798</v>
      </c>
    </row>
    <row r="407">
      <c r="A407" s="3">
        <v>406.0</v>
      </c>
      <c r="B407" s="2" t="s">
        <v>800</v>
      </c>
      <c r="C407" s="2" t="s">
        <v>11</v>
      </c>
      <c r="D407" s="2" t="s">
        <v>785</v>
      </c>
      <c r="F407" s="10"/>
      <c r="G407" s="10"/>
      <c r="H407" s="3">
        <v>406.0</v>
      </c>
      <c r="I407" s="24" t="s">
        <v>801</v>
      </c>
    </row>
    <row r="408">
      <c r="A408" s="3">
        <v>407.0</v>
      </c>
      <c r="B408" s="2" t="s">
        <v>802</v>
      </c>
      <c r="C408" s="2" t="s">
        <v>11</v>
      </c>
      <c r="D408" s="2" t="s">
        <v>785</v>
      </c>
      <c r="F408" s="10"/>
      <c r="G408" s="10"/>
      <c r="H408" s="3">
        <v>407.0</v>
      </c>
      <c r="I408" s="4" t="s">
        <v>803</v>
      </c>
    </row>
    <row r="409">
      <c r="A409" s="3">
        <v>408.0</v>
      </c>
      <c r="B409" s="2" t="s">
        <v>804</v>
      </c>
      <c r="C409" s="2" t="s">
        <v>11</v>
      </c>
      <c r="D409" s="2" t="s">
        <v>785</v>
      </c>
      <c r="F409" s="10"/>
      <c r="G409" s="10"/>
      <c r="H409" s="3">
        <v>408.0</v>
      </c>
      <c r="I409" s="4" t="s">
        <v>805</v>
      </c>
    </row>
    <row r="410">
      <c r="A410" s="3">
        <v>409.0</v>
      </c>
      <c r="B410" s="2" t="s">
        <v>806</v>
      </c>
      <c r="C410" s="2" t="s">
        <v>688</v>
      </c>
      <c r="D410" s="10"/>
      <c r="F410" s="10"/>
      <c r="G410" s="10"/>
      <c r="H410" s="3">
        <v>409.0</v>
      </c>
      <c r="I410" s="4" t="s">
        <v>805</v>
      </c>
    </row>
    <row r="411">
      <c r="A411" s="3">
        <v>410.0</v>
      </c>
      <c r="B411" s="2" t="s">
        <v>807</v>
      </c>
      <c r="C411" s="2" t="s">
        <v>663</v>
      </c>
      <c r="D411" s="10"/>
      <c r="F411" s="10"/>
      <c r="G411" s="10"/>
      <c r="H411" s="3">
        <v>410.0</v>
      </c>
      <c r="I411" s="4" t="s">
        <v>808</v>
      </c>
    </row>
    <row r="412">
      <c r="A412" s="3">
        <v>411.0</v>
      </c>
      <c r="B412" s="2" t="s">
        <v>809</v>
      </c>
      <c r="C412" s="2" t="s">
        <v>11</v>
      </c>
      <c r="D412" s="10"/>
      <c r="F412" s="10"/>
      <c r="G412" s="10"/>
      <c r="H412" s="3">
        <v>411.0</v>
      </c>
      <c r="I412" s="4" t="s">
        <v>810</v>
      </c>
    </row>
    <row r="413">
      <c r="A413" s="3">
        <v>412.0</v>
      </c>
      <c r="B413" s="2" t="s">
        <v>811</v>
      </c>
      <c r="C413" s="2" t="s">
        <v>11</v>
      </c>
      <c r="D413" s="10"/>
      <c r="F413" s="10"/>
      <c r="G413" s="10"/>
      <c r="H413" s="3">
        <v>412.0</v>
      </c>
      <c r="I413" s="4" t="s">
        <v>812</v>
      </c>
    </row>
    <row r="414">
      <c r="A414" s="3">
        <v>413.0</v>
      </c>
      <c r="B414" s="2" t="s">
        <v>813</v>
      </c>
      <c r="C414" s="2" t="s">
        <v>11</v>
      </c>
      <c r="D414" s="10"/>
      <c r="F414" s="10"/>
      <c r="G414" s="10"/>
      <c r="H414" s="3">
        <v>413.0</v>
      </c>
      <c r="I414" s="4" t="s">
        <v>814</v>
      </c>
      <c r="J414" s="2" t="s">
        <v>116</v>
      </c>
    </row>
    <row r="415">
      <c r="A415" s="3">
        <v>414.0</v>
      </c>
      <c r="B415" s="2" t="s">
        <v>815</v>
      </c>
      <c r="C415" s="2" t="s">
        <v>11</v>
      </c>
      <c r="D415" s="10"/>
      <c r="F415" s="10"/>
      <c r="G415" s="10"/>
      <c r="H415" s="3">
        <v>414.0</v>
      </c>
      <c r="I415" s="4" t="s">
        <v>816</v>
      </c>
    </row>
    <row r="416">
      <c r="A416" s="3">
        <v>415.0</v>
      </c>
      <c r="B416" s="2" t="s">
        <v>817</v>
      </c>
      <c r="C416" s="2" t="s">
        <v>11</v>
      </c>
      <c r="D416" s="10"/>
      <c r="F416" s="10"/>
      <c r="G416" s="10"/>
      <c r="H416" s="3">
        <v>415.0</v>
      </c>
      <c r="I416" s="4" t="s">
        <v>818</v>
      </c>
    </row>
    <row r="417">
      <c r="A417" s="3">
        <v>416.0</v>
      </c>
      <c r="B417" s="2" t="s">
        <v>819</v>
      </c>
      <c r="C417" s="2" t="s">
        <v>11</v>
      </c>
      <c r="D417" s="10"/>
      <c r="F417" s="10"/>
      <c r="G417" s="10"/>
      <c r="H417" s="3">
        <v>416.0</v>
      </c>
      <c r="I417" s="4" t="s">
        <v>814</v>
      </c>
      <c r="J417" s="2" t="s">
        <v>116</v>
      </c>
    </row>
    <row r="418">
      <c r="A418" s="3">
        <v>417.0</v>
      </c>
      <c r="B418" s="2" t="s">
        <v>820</v>
      </c>
      <c r="C418" s="2" t="s">
        <v>11</v>
      </c>
      <c r="D418" s="10"/>
      <c r="F418" s="10"/>
      <c r="G418" s="10"/>
      <c r="H418" s="3">
        <v>417.0</v>
      </c>
      <c r="I418" s="4" t="s">
        <v>821</v>
      </c>
    </row>
    <row r="419">
      <c r="A419" s="3">
        <v>418.0</v>
      </c>
      <c r="B419" s="2" t="s">
        <v>822</v>
      </c>
      <c r="C419" s="2" t="s">
        <v>11</v>
      </c>
      <c r="D419" s="10"/>
      <c r="F419" s="10"/>
      <c r="G419" s="10"/>
      <c r="H419" s="3">
        <v>418.0</v>
      </c>
      <c r="I419" s="4" t="s">
        <v>823</v>
      </c>
    </row>
    <row r="420">
      <c r="A420" s="3">
        <v>419.0</v>
      </c>
      <c r="B420" s="2" t="s">
        <v>824</v>
      </c>
      <c r="C420" s="2" t="s">
        <v>11</v>
      </c>
      <c r="D420" s="10"/>
      <c r="F420" s="10"/>
      <c r="G420" s="10"/>
      <c r="H420" s="3">
        <v>419.0</v>
      </c>
      <c r="I420" s="4" t="s">
        <v>825</v>
      </c>
    </row>
    <row r="421">
      <c r="A421" s="3">
        <v>420.0</v>
      </c>
      <c r="B421" s="2" t="s">
        <v>826</v>
      </c>
      <c r="C421" s="2" t="s">
        <v>11</v>
      </c>
      <c r="D421" s="10"/>
      <c r="F421" s="10"/>
      <c r="G421" s="10"/>
      <c r="H421" s="3">
        <v>420.0</v>
      </c>
      <c r="I421" s="4" t="s">
        <v>827</v>
      </c>
    </row>
    <row r="422">
      <c r="A422" s="3">
        <v>421.0</v>
      </c>
      <c r="B422" s="2" t="s">
        <v>828</v>
      </c>
      <c r="C422" s="2" t="s">
        <v>11</v>
      </c>
      <c r="D422" s="10"/>
      <c r="F422" s="10"/>
      <c r="G422" s="10"/>
      <c r="H422" s="3">
        <v>421.0</v>
      </c>
      <c r="I422" s="4" t="s">
        <v>84</v>
      </c>
    </row>
    <row r="423">
      <c r="A423" s="3">
        <v>422.0</v>
      </c>
      <c r="B423" s="2" t="s">
        <v>829</v>
      </c>
      <c r="C423" s="2" t="s">
        <v>11</v>
      </c>
      <c r="D423" s="10"/>
      <c r="F423" s="10"/>
      <c r="G423" s="10"/>
      <c r="H423" s="3">
        <v>422.0</v>
      </c>
      <c r="I423" s="4" t="s">
        <v>84</v>
      </c>
    </row>
    <row r="424">
      <c r="A424" s="3">
        <v>423.0</v>
      </c>
      <c r="B424" s="2" t="s">
        <v>830</v>
      </c>
      <c r="C424" s="2" t="s">
        <v>231</v>
      </c>
      <c r="D424" s="10"/>
      <c r="F424" s="10"/>
      <c r="G424" s="10"/>
      <c r="H424" s="3">
        <v>423.0</v>
      </c>
      <c r="I424" s="4" t="s">
        <v>831</v>
      </c>
    </row>
    <row r="425">
      <c r="A425" s="3">
        <v>424.0</v>
      </c>
      <c r="B425" s="2" t="s">
        <v>832</v>
      </c>
      <c r="C425" s="2" t="s">
        <v>688</v>
      </c>
      <c r="D425" s="10"/>
      <c r="F425" s="10"/>
      <c r="G425" s="10"/>
      <c r="H425" s="3">
        <v>424.0</v>
      </c>
      <c r="I425" s="4" t="s">
        <v>833</v>
      </c>
    </row>
    <row r="426">
      <c r="A426" s="3">
        <v>425.0</v>
      </c>
      <c r="B426" s="2" t="s">
        <v>219</v>
      </c>
      <c r="C426" s="2" t="s">
        <v>229</v>
      </c>
      <c r="D426" s="10"/>
      <c r="F426" s="10"/>
      <c r="G426" s="10"/>
      <c r="H426" s="3">
        <v>425.0</v>
      </c>
      <c r="I426" s="4" t="s">
        <v>220</v>
      </c>
    </row>
    <row r="427">
      <c r="A427" s="3">
        <v>426.0</v>
      </c>
      <c r="B427" s="2" t="s">
        <v>834</v>
      </c>
      <c r="C427" s="10"/>
      <c r="D427" s="10"/>
      <c r="F427" s="10"/>
      <c r="G427" s="10"/>
      <c r="H427" s="3">
        <v>426.0</v>
      </c>
      <c r="I427" s="4" t="s">
        <v>835</v>
      </c>
    </row>
    <row r="428">
      <c r="A428" s="3">
        <v>427.0</v>
      </c>
      <c r="B428" s="2" t="s">
        <v>836</v>
      </c>
      <c r="C428" s="10"/>
      <c r="D428" s="10"/>
      <c r="F428" s="10"/>
      <c r="G428" s="10"/>
      <c r="H428" s="3">
        <v>427.0</v>
      </c>
      <c r="I428" s="4" t="s">
        <v>837</v>
      </c>
    </row>
    <row r="429">
      <c r="A429" s="3">
        <v>428.0</v>
      </c>
      <c r="B429" s="2" t="s">
        <v>838</v>
      </c>
      <c r="C429" s="2" t="s">
        <v>663</v>
      </c>
      <c r="D429" s="10"/>
      <c r="F429" s="10"/>
      <c r="G429" s="10"/>
      <c r="H429" s="3">
        <v>428.0</v>
      </c>
      <c r="I429" s="4" t="s">
        <v>839</v>
      </c>
    </row>
    <row r="430">
      <c r="A430" s="3">
        <v>429.0</v>
      </c>
      <c r="B430" s="2" t="s">
        <v>840</v>
      </c>
      <c r="C430" s="2" t="s">
        <v>213</v>
      </c>
      <c r="D430" s="10"/>
      <c r="F430" s="10"/>
      <c r="G430" s="10"/>
      <c r="H430" s="3">
        <v>429.0</v>
      </c>
      <c r="I430" s="4" t="s">
        <v>841</v>
      </c>
    </row>
    <row r="431">
      <c r="A431" s="3">
        <v>430.0</v>
      </c>
      <c r="B431" s="2" t="s">
        <v>842</v>
      </c>
      <c r="C431" s="2" t="s">
        <v>222</v>
      </c>
      <c r="D431" s="10"/>
      <c r="F431" s="10"/>
      <c r="G431" s="10"/>
      <c r="H431" s="3">
        <v>430.0</v>
      </c>
      <c r="I431" s="4" t="s">
        <v>843</v>
      </c>
    </row>
    <row r="432">
      <c r="A432" s="3">
        <v>431.0</v>
      </c>
      <c r="B432" s="2" t="s">
        <v>844</v>
      </c>
      <c r="C432" s="10"/>
      <c r="D432" s="10"/>
      <c r="F432" s="10"/>
      <c r="G432" s="10"/>
      <c r="H432" s="3">
        <v>431.0</v>
      </c>
      <c r="I432" s="4" t="s">
        <v>843</v>
      </c>
    </row>
    <row r="433">
      <c r="A433" s="3">
        <v>432.0</v>
      </c>
      <c r="B433" s="2" t="s">
        <v>845</v>
      </c>
      <c r="C433" s="10"/>
      <c r="D433" s="10"/>
      <c r="F433" s="10"/>
      <c r="G433" s="10"/>
      <c r="H433" s="3">
        <v>432.0</v>
      </c>
      <c r="I433" s="4" t="s">
        <v>843</v>
      </c>
    </row>
    <row r="434">
      <c r="A434" s="3">
        <v>433.0</v>
      </c>
      <c r="B434" s="2" t="s">
        <v>846</v>
      </c>
      <c r="C434" s="2" t="s">
        <v>688</v>
      </c>
      <c r="D434" s="10"/>
      <c r="F434" s="10"/>
      <c r="G434" s="10"/>
      <c r="H434" s="3">
        <v>433.0</v>
      </c>
      <c r="I434" s="4" t="s">
        <v>220</v>
      </c>
    </row>
    <row r="435">
      <c r="A435" s="3">
        <v>434.0</v>
      </c>
      <c r="B435" s="2" t="s">
        <v>847</v>
      </c>
      <c r="C435" s="2" t="s">
        <v>663</v>
      </c>
      <c r="D435" s="10"/>
      <c r="F435" s="10"/>
      <c r="G435" s="10"/>
      <c r="H435" s="3">
        <v>434.0</v>
      </c>
      <c r="I435" s="4" t="s">
        <v>848</v>
      </c>
    </row>
    <row r="436">
      <c r="A436" s="3">
        <v>435.0</v>
      </c>
      <c r="B436" s="2" t="s">
        <v>849</v>
      </c>
      <c r="C436" s="2"/>
      <c r="D436" s="10"/>
      <c r="F436" s="10"/>
      <c r="G436" s="10"/>
      <c r="H436" s="3">
        <v>435.0</v>
      </c>
      <c r="I436" s="4" t="s">
        <v>850</v>
      </c>
    </row>
    <row r="437">
      <c r="A437" s="3">
        <v>436.0</v>
      </c>
      <c r="B437" s="2" t="s">
        <v>228</v>
      </c>
      <c r="C437" s="2" t="s">
        <v>222</v>
      </c>
      <c r="D437" s="10"/>
      <c r="F437" s="10"/>
      <c r="G437" s="10"/>
      <c r="H437" s="3">
        <v>436.0</v>
      </c>
      <c r="I437" s="4" t="s">
        <v>230</v>
      </c>
    </row>
    <row r="438">
      <c r="A438" s="3">
        <v>437.0</v>
      </c>
      <c r="B438" s="2" t="s">
        <v>125</v>
      </c>
      <c r="C438" s="2" t="s">
        <v>688</v>
      </c>
      <c r="D438" s="10"/>
      <c r="F438" s="10"/>
      <c r="G438" s="10"/>
      <c r="H438" s="3">
        <v>437.0</v>
      </c>
      <c r="I438" s="4" t="s">
        <v>851</v>
      </c>
    </row>
    <row r="439">
      <c r="A439" s="3">
        <v>438.0</v>
      </c>
      <c r="B439" s="2" t="s">
        <v>127</v>
      </c>
      <c r="C439" s="2" t="s">
        <v>231</v>
      </c>
      <c r="D439" s="10"/>
      <c r="F439" s="10"/>
      <c r="G439" s="10"/>
      <c r="H439" s="3">
        <v>438.0</v>
      </c>
      <c r="I439" s="4" t="s">
        <v>852</v>
      </c>
    </row>
    <row r="440">
      <c r="A440" s="3">
        <v>439.0</v>
      </c>
      <c r="B440" s="2" t="s">
        <v>853</v>
      </c>
      <c r="C440" s="2" t="s">
        <v>213</v>
      </c>
      <c r="D440" s="10"/>
      <c r="F440" s="10"/>
      <c r="G440" s="10"/>
      <c r="H440" s="3">
        <v>439.0</v>
      </c>
      <c r="I440" s="4" t="s">
        <v>854</v>
      </c>
    </row>
    <row r="441">
      <c r="A441" s="3">
        <v>440.0</v>
      </c>
      <c r="B441" s="2" t="s">
        <v>139</v>
      </c>
      <c r="C441" s="2" t="s">
        <v>11</v>
      </c>
      <c r="D441" s="10"/>
      <c r="F441" s="10"/>
      <c r="G441" s="10"/>
      <c r="H441" s="3">
        <v>440.0</v>
      </c>
      <c r="I441" s="4" t="s">
        <v>140</v>
      </c>
    </row>
    <row r="442">
      <c r="A442" s="3">
        <v>442.0</v>
      </c>
      <c r="B442" s="2" t="s">
        <v>141</v>
      </c>
      <c r="C442" s="2" t="s">
        <v>688</v>
      </c>
      <c r="D442" s="10"/>
      <c r="F442" s="10"/>
      <c r="G442" s="10"/>
      <c r="H442" s="3">
        <v>442.0</v>
      </c>
      <c r="I442" s="4" t="s">
        <v>142</v>
      </c>
    </row>
    <row r="443">
      <c r="A443" s="3">
        <v>443.0</v>
      </c>
      <c r="B443" s="2" t="s">
        <v>141</v>
      </c>
      <c r="C443" s="2" t="s">
        <v>213</v>
      </c>
      <c r="D443" s="10"/>
      <c r="F443" s="10"/>
      <c r="G443" s="10"/>
      <c r="H443" s="3">
        <v>443.0</v>
      </c>
      <c r="I443" s="4" t="s">
        <v>142</v>
      </c>
    </row>
    <row r="444">
      <c r="A444" s="3">
        <v>444.0</v>
      </c>
      <c r="B444" s="2" t="s">
        <v>141</v>
      </c>
      <c r="C444" s="2" t="s">
        <v>231</v>
      </c>
      <c r="D444" s="10"/>
      <c r="F444" s="10"/>
      <c r="G444" s="10"/>
      <c r="H444" s="3">
        <v>444.0</v>
      </c>
      <c r="I444" s="4" t="s">
        <v>855</v>
      </c>
    </row>
    <row r="445">
      <c r="A445" s="3">
        <v>445.0</v>
      </c>
      <c r="B445" s="2" t="s">
        <v>143</v>
      </c>
      <c r="C445" s="2" t="s">
        <v>11</v>
      </c>
      <c r="D445" s="10"/>
      <c r="F445" s="10"/>
      <c r="G445" s="10"/>
      <c r="H445" s="3">
        <v>445.0</v>
      </c>
      <c r="I445" s="4" t="s">
        <v>144</v>
      </c>
    </row>
    <row r="446">
      <c r="A446" s="3">
        <v>446.0</v>
      </c>
      <c r="B446" s="2" t="s">
        <v>143</v>
      </c>
      <c r="C446" s="2" t="s">
        <v>213</v>
      </c>
      <c r="D446" s="10"/>
      <c r="F446" s="10"/>
      <c r="G446" s="10"/>
      <c r="H446" s="3">
        <v>446.0</v>
      </c>
      <c r="I446" s="4" t="s">
        <v>144</v>
      </c>
    </row>
    <row r="447">
      <c r="A447" s="3">
        <v>447.0</v>
      </c>
      <c r="B447" s="2" t="s">
        <v>145</v>
      </c>
      <c r="C447" s="2" t="s">
        <v>688</v>
      </c>
      <c r="D447" s="10"/>
      <c r="F447" s="10"/>
      <c r="G447" s="10"/>
      <c r="H447" s="3">
        <v>447.0</v>
      </c>
      <c r="I447" s="4" t="s">
        <v>146</v>
      </c>
    </row>
    <row r="448">
      <c r="A448" s="3">
        <v>448.0</v>
      </c>
      <c r="B448" s="2" t="s">
        <v>147</v>
      </c>
      <c r="C448" s="2" t="s">
        <v>222</v>
      </c>
      <c r="D448" s="10"/>
      <c r="F448" s="10"/>
      <c r="G448" s="10"/>
      <c r="H448" s="3">
        <v>448.0</v>
      </c>
      <c r="I448" s="4" t="s">
        <v>856</v>
      </c>
    </row>
    <row r="449">
      <c r="A449" s="3">
        <v>449.0</v>
      </c>
      <c r="B449" s="2" t="s">
        <v>147</v>
      </c>
      <c r="C449" s="2" t="s">
        <v>213</v>
      </c>
      <c r="D449" s="10"/>
      <c r="F449" s="10"/>
      <c r="G449" s="10"/>
      <c r="H449" s="3">
        <v>449.0</v>
      </c>
      <c r="I449" s="4" t="s">
        <v>148</v>
      </c>
    </row>
    <row r="450">
      <c r="A450" s="3">
        <v>450.0</v>
      </c>
      <c r="B450" s="2" t="s">
        <v>147</v>
      </c>
      <c r="C450" s="2" t="s">
        <v>231</v>
      </c>
      <c r="D450" s="10"/>
      <c r="F450" s="10"/>
      <c r="G450" s="10"/>
      <c r="H450" s="3">
        <v>450.0</v>
      </c>
      <c r="I450" s="4" t="s">
        <v>148</v>
      </c>
    </row>
    <row r="451">
      <c r="A451" s="3">
        <v>451.0</v>
      </c>
      <c r="B451" s="2" t="s">
        <v>147</v>
      </c>
      <c r="C451" s="2" t="s">
        <v>688</v>
      </c>
      <c r="D451" s="10"/>
      <c r="F451" s="10"/>
      <c r="G451" s="10"/>
      <c r="H451" s="3">
        <v>451.0</v>
      </c>
      <c r="I451" s="4" t="s">
        <v>148</v>
      </c>
    </row>
    <row r="452">
      <c r="A452" s="3">
        <v>452.0</v>
      </c>
      <c r="B452" s="2" t="s">
        <v>857</v>
      </c>
      <c r="C452" s="2" t="s">
        <v>231</v>
      </c>
      <c r="D452" s="10"/>
      <c r="F452" s="10"/>
      <c r="G452" s="10"/>
      <c r="H452" s="3">
        <v>452.0</v>
      </c>
      <c r="I452" s="4" t="s">
        <v>858</v>
      </c>
    </row>
    <row r="453">
      <c r="A453" s="3">
        <v>453.0</v>
      </c>
      <c r="B453" s="2" t="s">
        <v>857</v>
      </c>
      <c r="C453" s="2" t="s">
        <v>688</v>
      </c>
      <c r="D453" s="10"/>
      <c r="F453" s="10"/>
      <c r="G453" s="10"/>
      <c r="H453" s="3">
        <v>453.0</v>
      </c>
      <c r="I453" s="4" t="s">
        <v>858</v>
      </c>
    </row>
    <row r="454">
      <c r="A454" s="3">
        <v>454.0</v>
      </c>
      <c r="B454" s="2" t="s">
        <v>157</v>
      </c>
      <c r="C454" s="2" t="s">
        <v>231</v>
      </c>
      <c r="D454" s="10"/>
      <c r="F454" s="10"/>
      <c r="G454" s="10"/>
      <c r="H454" s="3">
        <v>454.0</v>
      </c>
      <c r="I454" s="4" t="s">
        <v>859</v>
      </c>
    </row>
    <row r="455">
      <c r="A455" s="3">
        <v>455.0</v>
      </c>
      <c r="B455" s="2" t="s">
        <v>159</v>
      </c>
      <c r="C455" s="2" t="s">
        <v>688</v>
      </c>
      <c r="D455" s="10"/>
      <c r="F455" s="10"/>
      <c r="G455" s="10"/>
      <c r="H455" s="3">
        <v>455.0</v>
      </c>
      <c r="I455" s="4" t="s">
        <v>860</v>
      </c>
    </row>
    <row r="456">
      <c r="A456" s="3">
        <v>456.0</v>
      </c>
      <c r="B456" s="2" t="s">
        <v>161</v>
      </c>
      <c r="C456" s="2" t="s">
        <v>688</v>
      </c>
      <c r="D456" s="10"/>
      <c r="F456" s="10"/>
      <c r="G456" s="10"/>
      <c r="H456" s="3">
        <v>456.0</v>
      </c>
      <c r="I456" s="4" t="s">
        <v>861</v>
      </c>
    </row>
    <row r="457">
      <c r="A457" s="3">
        <v>457.0</v>
      </c>
      <c r="B457" s="2" t="s">
        <v>161</v>
      </c>
      <c r="C457" s="2" t="s">
        <v>231</v>
      </c>
      <c r="D457" s="10"/>
      <c r="F457" s="10"/>
      <c r="G457" s="10"/>
      <c r="H457" s="3">
        <v>457.0</v>
      </c>
      <c r="I457" s="4" t="s">
        <v>162</v>
      </c>
    </row>
    <row r="458">
      <c r="A458" s="3">
        <v>458.0</v>
      </c>
      <c r="B458" s="2" t="s">
        <v>163</v>
      </c>
      <c r="C458" s="2" t="s">
        <v>688</v>
      </c>
      <c r="D458" s="10"/>
      <c r="F458" s="10"/>
      <c r="G458" s="10"/>
      <c r="H458" s="3">
        <v>458.0</v>
      </c>
      <c r="I458" s="4" t="s">
        <v>164</v>
      </c>
    </row>
    <row r="459">
      <c r="A459" s="3">
        <v>459.0</v>
      </c>
      <c r="B459" s="2" t="s">
        <v>163</v>
      </c>
      <c r="C459" s="2" t="s">
        <v>231</v>
      </c>
      <c r="D459" s="10"/>
      <c r="F459" s="10"/>
      <c r="G459" s="10"/>
      <c r="H459" s="3">
        <v>459.0</v>
      </c>
      <c r="I459" s="4" t="s">
        <v>164</v>
      </c>
    </row>
    <row r="460">
      <c r="A460" s="3">
        <v>460.0</v>
      </c>
      <c r="B460" s="2" t="s">
        <v>179</v>
      </c>
      <c r="C460" s="2" t="s">
        <v>231</v>
      </c>
      <c r="D460" s="10"/>
      <c r="F460" s="10"/>
      <c r="G460" s="10"/>
      <c r="H460" s="3">
        <v>460.0</v>
      </c>
      <c r="I460" s="4" t="s">
        <v>862</v>
      </c>
    </row>
    <row r="461">
      <c r="A461" s="3">
        <v>461.0</v>
      </c>
      <c r="B461" s="2" t="s">
        <v>181</v>
      </c>
      <c r="C461" s="2" t="s">
        <v>231</v>
      </c>
      <c r="D461" s="10"/>
      <c r="F461" s="10"/>
      <c r="G461" s="10"/>
      <c r="H461" s="3">
        <v>461.0</v>
      </c>
      <c r="I461" s="4" t="s">
        <v>862</v>
      </c>
    </row>
    <row r="462">
      <c r="A462" s="3">
        <v>462.0</v>
      </c>
      <c r="B462" s="2" t="s">
        <v>185</v>
      </c>
      <c r="C462" s="2" t="s">
        <v>688</v>
      </c>
      <c r="D462" s="10"/>
      <c r="F462" s="10"/>
      <c r="G462" s="10"/>
      <c r="H462" s="3">
        <v>462.0</v>
      </c>
      <c r="I462" s="4" t="s">
        <v>186</v>
      </c>
    </row>
    <row r="463">
      <c r="A463" s="3">
        <v>463.0</v>
      </c>
      <c r="B463" s="2" t="s">
        <v>203</v>
      </c>
      <c r="C463" s="2" t="s">
        <v>213</v>
      </c>
      <c r="D463" s="10"/>
      <c r="F463" s="10"/>
      <c r="G463" s="10"/>
      <c r="H463" s="3">
        <v>463.0</v>
      </c>
      <c r="I463" s="4" t="s">
        <v>204</v>
      </c>
    </row>
    <row r="464">
      <c r="A464" s="3">
        <v>464.0</v>
      </c>
      <c r="B464" s="2" t="s">
        <v>203</v>
      </c>
      <c r="C464" s="2" t="s">
        <v>231</v>
      </c>
      <c r="D464" s="10"/>
      <c r="F464" s="10"/>
      <c r="G464" s="10"/>
      <c r="H464" s="3">
        <v>464.0</v>
      </c>
      <c r="I464" s="4" t="s">
        <v>204</v>
      </c>
    </row>
    <row r="465">
      <c r="A465" s="3">
        <v>465.0</v>
      </c>
      <c r="B465" s="2" t="s">
        <v>205</v>
      </c>
      <c r="C465" s="2" t="s">
        <v>213</v>
      </c>
      <c r="D465" s="10"/>
      <c r="F465" s="10"/>
      <c r="G465" s="10"/>
      <c r="H465" s="3">
        <v>465.0</v>
      </c>
      <c r="I465" s="4" t="s">
        <v>206</v>
      </c>
    </row>
    <row r="466">
      <c r="A466" s="3">
        <v>466.0</v>
      </c>
      <c r="B466" s="2" t="s">
        <v>205</v>
      </c>
      <c r="C466" s="2" t="s">
        <v>231</v>
      </c>
      <c r="D466" s="10"/>
      <c r="F466" s="10"/>
      <c r="G466" s="10"/>
      <c r="H466" s="3">
        <v>466.0</v>
      </c>
      <c r="I466" s="4" t="s">
        <v>206</v>
      </c>
    </row>
    <row r="467">
      <c r="A467" s="3">
        <v>467.0</v>
      </c>
      <c r="B467" s="2" t="s">
        <v>205</v>
      </c>
      <c r="C467" s="2" t="s">
        <v>688</v>
      </c>
      <c r="D467" s="10"/>
      <c r="F467" s="10"/>
      <c r="G467" s="10"/>
      <c r="H467" s="3">
        <v>467.0</v>
      </c>
      <c r="I467" s="4" t="s">
        <v>206</v>
      </c>
    </row>
    <row r="468">
      <c r="A468" s="3">
        <v>468.0</v>
      </c>
      <c r="B468" s="2" t="s">
        <v>207</v>
      </c>
      <c r="C468" s="2" t="s">
        <v>231</v>
      </c>
      <c r="D468" s="10"/>
      <c r="F468" s="10"/>
      <c r="G468" s="10"/>
      <c r="H468" s="3">
        <v>468.0</v>
      </c>
      <c r="I468" s="4" t="s">
        <v>208</v>
      </c>
    </row>
    <row r="469">
      <c r="A469" s="3">
        <v>469.0</v>
      </c>
      <c r="B469" s="2" t="s">
        <v>863</v>
      </c>
      <c r="C469" s="2" t="s">
        <v>213</v>
      </c>
      <c r="D469" s="10"/>
      <c r="F469" s="10"/>
      <c r="G469" s="10"/>
      <c r="H469" s="3">
        <v>469.0</v>
      </c>
      <c r="I469" s="4" t="s">
        <v>208</v>
      </c>
    </row>
    <row r="470">
      <c r="A470" s="3">
        <v>470.0</v>
      </c>
      <c r="B470" s="2" t="s">
        <v>864</v>
      </c>
      <c r="C470" s="2" t="s">
        <v>213</v>
      </c>
      <c r="D470" s="10"/>
      <c r="F470" s="10"/>
      <c r="G470" s="10"/>
      <c r="H470" s="3">
        <v>470.0</v>
      </c>
      <c r="I470" s="4" t="s">
        <v>210</v>
      </c>
    </row>
    <row r="471">
      <c r="A471" s="3">
        <v>471.0</v>
      </c>
      <c r="B471" s="2" t="s">
        <v>209</v>
      </c>
      <c r="C471" s="2" t="s">
        <v>688</v>
      </c>
      <c r="D471" s="10"/>
      <c r="F471" s="10"/>
      <c r="G471" s="10"/>
      <c r="H471" s="3">
        <v>471.0</v>
      </c>
      <c r="I471" s="4" t="s">
        <v>210</v>
      </c>
    </row>
    <row r="472">
      <c r="A472" s="3">
        <v>472.0</v>
      </c>
      <c r="B472" s="16" t="s">
        <v>221</v>
      </c>
      <c r="C472" s="2" t="s">
        <v>231</v>
      </c>
      <c r="D472" s="10"/>
      <c r="F472" s="10"/>
      <c r="G472" s="10"/>
      <c r="H472" s="3">
        <v>472.0</v>
      </c>
      <c r="I472" s="4" t="s">
        <v>223</v>
      </c>
    </row>
    <row r="473">
      <c r="A473" s="3">
        <v>473.0</v>
      </c>
      <c r="B473" s="2" t="s">
        <v>857</v>
      </c>
      <c r="C473" s="2" t="s">
        <v>11</v>
      </c>
      <c r="D473" s="2"/>
      <c r="F473" s="10"/>
      <c r="G473" s="10"/>
      <c r="H473" s="3">
        <v>473.0</v>
      </c>
      <c r="I473" s="4" t="s">
        <v>865</v>
      </c>
    </row>
    <row r="474">
      <c r="A474" s="3">
        <v>474.0</v>
      </c>
      <c r="B474" s="16" t="s">
        <v>866</v>
      </c>
      <c r="C474" s="2" t="s">
        <v>231</v>
      </c>
      <c r="D474" s="2" t="s">
        <v>347</v>
      </c>
      <c r="F474" s="10"/>
      <c r="G474" s="10"/>
      <c r="H474" s="3">
        <v>474.0</v>
      </c>
      <c r="I474" s="4" t="s">
        <v>867</v>
      </c>
    </row>
    <row r="475">
      <c r="A475" s="3">
        <v>475.0</v>
      </c>
      <c r="B475" s="2" t="s">
        <v>380</v>
      </c>
      <c r="C475" s="2" t="s">
        <v>231</v>
      </c>
      <c r="D475" s="10"/>
      <c r="F475" s="10"/>
      <c r="G475" s="10"/>
      <c r="H475" s="3">
        <v>475.0</v>
      </c>
      <c r="I475" s="4" t="s">
        <v>381</v>
      </c>
    </row>
    <row r="476">
      <c r="A476" s="3">
        <v>476.0</v>
      </c>
      <c r="B476" s="2" t="s">
        <v>399</v>
      </c>
      <c r="C476" s="2" t="s">
        <v>231</v>
      </c>
      <c r="D476" s="10"/>
      <c r="F476" s="10"/>
      <c r="G476" s="10"/>
      <c r="H476" s="3">
        <v>476.0</v>
      </c>
    </row>
    <row r="477">
      <c r="A477" s="3">
        <v>479.0</v>
      </c>
      <c r="B477" s="2" t="s">
        <v>480</v>
      </c>
      <c r="C477" s="2" t="s">
        <v>688</v>
      </c>
      <c r="D477" s="10"/>
      <c r="F477" s="10"/>
      <c r="G477" s="10"/>
      <c r="H477" s="3">
        <v>479.0</v>
      </c>
      <c r="I477" s="4" t="s">
        <v>868</v>
      </c>
    </row>
    <row r="478">
      <c r="A478" s="3">
        <v>480.0</v>
      </c>
      <c r="B478" s="2" t="s">
        <v>493</v>
      </c>
      <c r="C478" s="2" t="s">
        <v>231</v>
      </c>
      <c r="D478" s="10"/>
      <c r="F478" s="10"/>
      <c r="G478" s="10"/>
      <c r="H478" s="3">
        <v>480.0</v>
      </c>
      <c r="I478" s="4" t="s">
        <v>495</v>
      </c>
    </row>
    <row r="479">
      <c r="A479" s="3">
        <v>481.0</v>
      </c>
      <c r="B479" s="2" t="s">
        <v>523</v>
      </c>
      <c r="C479" s="2" t="s">
        <v>231</v>
      </c>
      <c r="D479" s="10"/>
      <c r="F479" s="10"/>
      <c r="G479" s="10"/>
      <c r="H479" s="3">
        <v>481.0</v>
      </c>
      <c r="I479" s="4" t="s">
        <v>524</v>
      </c>
    </row>
    <row r="480">
      <c r="A480" s="3">
        <v>482.0</v>
      </c>
      <c r="B480" s="2" t="s">
        <v>869</v>
      </c>
      <c r="C480" s="2" t="s">
        <v>231</v>
      </c>
      <c r="D480" s="10"/>
      <c r="F480" s="10"/>
      <c r="G480" s="10"/>
      <c r="H480" s="3">
        <v>482.0</v>
      </c>
      <c r="I480" s="4" t="s">
        <v>870</v>
      </c>
    </row>
    <row r="481">
      <c r="A481" s="3">
        <v>483.0</v>
      </c>
      <c r="B481" s="2" t="s">
        <v>540</v>
      </c>
      <c r="C481" s="2" t="s">
        <v>231</v>
      </c>
      <c r="D481" s="10"/>
      <c r="F481" s="10"/>
      <c r="G481" s="10"/>
      <c r="H481" s="3">
        <v>483.0</v>
      </c>
      <c r="I481" s="4" t="s">
        <v>871</v>
      </c>
    </row>
    <row r="482">
      <c r="A482" s="3">
        <v>484.0</v>
      </c>
      <c r="B482" s="2" t="s">
        <v>764</v>
      </c>
      <c r="C482" s="2" t="s">
        <v>231</v>
      </c>
      <c r="D482" s="10"/>
      <c r="F482" s="10"/>
      <c r="G482" s="10"/>
      <c r="H482" s="3">
        <v>484.0</v>
      </c>
      <c r="I482" s="4" t="s">
        <v>765</v>
      </c>
    </row>
    <row r="483">
      <c r="A483" s="3">
        <v>485.0</v>
      </c>
      <c r="B483" s="2" t="s">
        <v>567</v>
      </c>
      <c r="C483" s="2" t="s">
        <v>688</v>
      </c>
      <c r="D483" s="10"/>
      <c r="F483" s="10"/>
      <c r="G483" s="10"/>
      <c r="H483" s="3">
        <v>485.0</v>
      </c>
      <c r="I483" s="4" t="s">
        <v>872</v>
      </c>
    </row>
    <row r="484">
      <c r="A484" s="3">
        <v>487.0</v>
      </c>
      <c r="B484" s="2" t="s">
        <v>571</v>
      </c>
      <c r="C484" s="2" t="s">
        <v>688</v>
      </c>
      <c r="D484" s="10"/>
      <c r="F484" s="10"/>
      <c r="G484" s="10"/>
      <c r="H484" s="3">
        <v>487.0</v>
      </c>
      <c r="I484" s="4" t="s">
        <v>572</v>
      </c>
    </row>
    <row r="485">
      <c r="A485" s="3">
        <v>489.0</v>
      </c>
      <c r="B485" s="2" t="s">
        <v>585</v>
      </c>
      <c r="C485" s="2" t="s">
        <v>688</v>
      </c>
      <c r="D485" s="10"/>
      <c r="F485" s="10"/>
      <c r="G485" s="10"/>
      <c r="H485" s="3">
        <v>489.0</v>
      </c>
      <c r="I485" s="4" t="s">
        <v>586</v>
      </c>
    </row>
    <row r="486">
      <c r="A486" s="3">
        <v>490.0</v>
      </c>
      <c r="B486" s="2" t="s">
        <v>587</v>
      </c>
      <c r="C486" s="2" t="s">
        <v>688</v>
      </c>
      <c r="D486" s="10"/>
      <c r="F486" s="10"/>
      <c r="G486" s="10"/>
      <c r="H486" s="3">
        <v>490.0</v>
      </c>
      <c r="I486" s="4" t="s">
        <v>588</v>
      </c>
    </row>
    <row r="487">
      <c r="A487" s="3">
        <v>491.0</v>
      </c>
      <c r="B487" s="2" t="s">
        <v>591</v>
      </c>
      <c r="C487" s="2" t="s">
        <v>11</v>
      </c>
      <c r="D487" s="10"/>
      <c r="F487" s="10"/>
      <c r="G487" s="10"/>
      <c r="H487" s="3">
        <v>491.0</v>
      </c>
      <c r="I487" s="4" t="s">
        <v>590</v>
      </c>
    </row>
    <row r="488">
      <c r="A488" s="3">
        <v>492.0</v>
      </c>
      <c r="B488" s="2" t="s">
        <v>595</v>
      </c>
      <c r="C488" s="2" t="s">
        <v>688</v>
      </c>
      <c r="D488" s="10"/>
      <c r="F488" s="10"/>
      <c r="G488" s="10"/>
      <c r="H488" s="3">
        <v>492.0</v>
      </c>
      <c r="I488" s="4" t="s">
        <v>873</v>
      </c>
    </row>
    <row r="489">
      <c r="A489" s="3">
        <v>493.0</v>
      </c>
      <c r="B489" s="2" t="s">
        <v>597</v>
      </c>
      <c r="C489" s="2" t="s">
        <v>688</v>
      </c>
      <c r="D489" s="10"/>
      <c r="F489" s="10"/>
      <c r="G489" s="10"/>
      <c r="H489" s="3">
        <v>493.0</v>
      </c>
      <c r="I489" s="4" t="s">
        <v>874</v>
      </c>
    </row>
    <row r="490">
      <c r="A490" s="3">
        <v>494.0</v>
      </c>
      <c r="B490" s="2" t="s">
        <v>601</v>
      </c>
      <c r="C490" s="2" t="s">
        <v>688</v>
      </c>
      <c r="D490" s="10"/>
      <c r="F490" s="10"/>
      <c r="G490" s="10"/>
      <c r="H490" s="3">
        <v>494.0</v>
      </c>
      <c r="I490" s="4" t="s">
        <v>875</v>
      </c>
    </row>
    <row r="491">
      <c r="A491" s="3">
        <v>495.0</v>
      </c>
      <c r="B491" s="2" t="s">
        <v>603</v>
      </c>
      <c r="C491" s="2" t="s">
        <v>688</v>
      </c>
      <c r="D491" s="10"/>
      <c r="F491" s="10"/>
      <c r="G491" s="10"/>
      <c r="H491" s="3">
        <v>495.0</v>
      </c>
      <c r="I491" s="4" t="s">
        <v>876</v>
      </c>
    </row>
    <row r="492">
      <c r="A492" s="3">
        <v>496.0</v>
      </c>
      <c r="B492" s="2" t="s">
        <v>605</v>
      </c>
      <c r="C492" s="2" t="s">
        <v>11</v>
      </c>
      <c r="D492" s="10"/>
      <c r="F492" s="10"/>
      <c r="G492" s="10"/>
      <c r="H492" s="3">
        <v>496.0</v>
      </c>
      <c r="I492" s="4" t="s">
        <v>606</v>
      </c>
    </row>
    <row r="493">
      <c r="A493" s="3">
        <v>497.0</v>
      </c>
      <c r="B493" s="2" t="s">
        <v>394</v>
      </c>
      <c r="C493" s="2" t="s">
        <v>688</v>
      </c>
      <c r="D493" s="10"/>
      <c r="F493" s="10"/>
      <c r="G493" s="10"/>
      <c r="H493" s="3">
        <v>497.0</v>
      </c>
      <c r="I493" s="4" t="s">
        <v>395</v>
      </c>
    </row>
    <row r="494">
      <c r="A494" s="3">
        <v>498.0</v>
      </c>
      <c r="B494" s="2" t="s">
        <v>633</v>
      </c>
      <c r="C494" s="2" t="s">
        <v>231</v>
      </c>
      <c r="D494" s="10"/>
      <c r="F494" s="10"/>
      <c r="G494" s="10"/>
      <c r="H494" s="3">
        <v>498.0</v>
      </c>
      <c r="I494" s="4" t="s">
        <v>635</v>
      </c>
    </row>
    <row r="495">
      <c r="A495" s="3">
        <v>499.0</v>
      </c>
      <c r="B495" s="2" t="s">
        <v>633</v>
      </c>
      <c r="C495" s="2" t="s">
        <v>213</v>
      </c>
      <c r="D495" s="10"/>
      <c r="F495" s="10"/>
      <c r="G495" s="10"/>
      <c r="H495" s="3">
        <v>499.0</v>
      </c>
      <c r="I495" s="4" t="s">
        <v>635</v>
      </c>
    </row>
    <row r="496">
      <c r="A496" s="3">
        <v>500.0</v>
      </c>
      <c r="B496" s="2" t="s">
        <v>633</v>
      </c>
      <c r="C496" s="2" t="s">
        <v>688</v>
      </c>
      <c r="D496" s="10"/>
      <c r="F496" s="10"/>
      <c r="G496" s="10"/>
      <c r="H496" s="3">
        <v>500.0</v>
      </c>
      <c r="I496" s="4" t="s">
        <v>635</v>
      </c>
    </row>
    <row r="497">
      <c r="A497" s="3">
        <v>501.0</v>
      </c>
      <c r="B497" s="2" t="s">
        <v>633</v>
      </c>
      <c r="C497" s="2" t="s">
        <v>11</v>
      </c>
      <c r="D497" s="10"/>
      <c r="F497" s="10"/>
      <c r="G497" s="10"/>
      <c r="H497" s="3">
        <v>501.0</v>
      </c>
      <c r="I497" s="4" t="s">
        <v>635</v>
      </c>
    </row>
    <row r="498">
      <c r="A498" s="3">
        <v>502.0</v>
      </c>
      <c r="B498" s="2" t="s">
        <v>636</v>
      </c>
      <c r="C498" s="2" t="s">
        <v>231</v>
      </c>
      <c r="D498" s="10"/>
      <c r="F498" s="10"/>
      <c r="G498" s="10"/>
      <c r="H498" s="3">
        <v>502.0</v>
      </c>
      <c r="I498" s="4" t="s">
        <v>637</v>
      </c>
    </row>
    <row r="499">
      <c r="A499" s="3">
        <v>503.0</v>
      </c>
      <c r="B499" s="2" t="s">
        <v>636</v>
      </c>
      <c r="C499" s="2" t="s">
        <v>213</v>
      </c>
      <c r="D499" s="10"/>
      <c r="F499" s="10"/>
      <c r="G499" s="10"/>
      <c r="H499" s="3">
        <v>503.0</v>
      </c>
      <c r="I499" s="4" t="s">
        <v>637</v>
      </c>
    </row>
    <row r="500">
      <c r="A500" s="3">
        <v>504.0</v>
      </c>
      <c r="B500" s="2" t="s">
        <v>636</v>
      </c>
      <c r="C500" s="2" t="s">
        <v>11</v>
      </c>
      <c r="D500" s="10"/>
      <c r="F500" s="10"/>
      <c r="G500" s="10"/>
      <c r="H500" s="3">
        <v>504.0</v>
      </c>
      <c r="I500" s="4" t="s">
        <v>637</v>
      </c>
    </row>
    <row r="501">
      <c r="A501" s="3">
        <v>505.0</v>
      </c>
      <c r="B501" s="2" t="s">
        <v>636</v>
      </c>
      <c r="C501" s="2" t="s">
        <v>688</v>
      </c>
      <c r="D501" s="10"/>
      <c r="F501" s="10"/>
      <c r="G501" s="10"/>
      <c r="H501" s="3">
        <v>505.0</v>
      </c>
      <c r="I501" s="4" t="s">
        <v>877</v>
      </c>
    </row>
    <row r="502">
      <c r="A502" s="3">
        <v>506.0</v>
      </c>
      <c r="B502" s="2" t="s">
        <v>638</v>
      </c>
      <c r="C502" s="2" t="s">
        <v>213</v>
      </c>
      <c r="D502" s="10"/>
      <c r="F502" s="10"/>
      <c r="G502" s="10"/>
      <c r="H502" s="3">
        <v>506.0</v>
      </c>
      <c r="I502" s="4" t="s">
        <v>878</v>
      </c>
    </row>
    <row r="503">
      <c r="A503" s="3">
        <v>507.0</v>
      </c>
      <c r="B503" s="2" t="s">
        <v>640</v>
      </c>
      <c r="C503" s="2" t="s">
        <v>231</v>
      </c>
      <c r="D503" s="10"/>
      <c r="F503" s="10"/>
      <c r="G503" s="10"/>
      <c r="H503" s="3">
        <v>507.0</v>
      </c>
      <c r="I503" s="4" t="s">
        <v>641</v>
      </c>
    </row>
    <row r="504">
      <c r="A504" s="3">
        <v>508.0</v>
      </c>
      <c r="B504" s="2" t="s">
        <v>640</v>
      </c>
      <c r="C504" s="2" t="s">
        <v>213</v>
      </c>
      <c r="D504" s="10"/>
      <c r="F504" s="10"/>
      <c r="G504" s="10"/>
      <c r="H504" s="3">
        <v>508.0</v>
      </c>
      <c r="I504" s="4" t="s">
        <v>641</v>
      </c>
    </row>
    <row r="505">
      <c r="A505" s="3">
        <v>509.0</v>
      </c>
      <c r="B505" s="2" t="s">
        <v>642</v>
      </c>
      <c r="C505" s="2" t="s">
        <v>231</v>
      </c>
      <c r="D505" s="10"/>
      <c r="F505" s="10"/>
      <c r="G505" s="10"/>
      <c r="H505" s="3">
        <v>509.0</v>
      </c>
      <c r="I505" s="4" t="s">
        <v>643</v>
      </c>
    </row>
    <row r="506">
      <c r="A506" s="3">
        <v>510.0</v>
      </c>
      <c r="B506" s="2" t="s">
        <v>642</v>
      </c>
      <c r="C506" s="2" t="s">
        <v>11</v>
      </c>
      <c r="D506" s="10"/>
      <c r="F506" s="10"/>
      <c r="G506" s="10"/>
      <c r="H506" s="3">
        <v>510.0</v>
      </c>
      <c r="I506" s="15" t="s">
        <v>643</v>
      </c>
    </row>
    <row r="507">
      <c r="A507" s="3">
        <v>511.0</v>
      </c>
      <c r="B507" s="2" t="s">
        <v>642</v>
      </c>
      <c r="C507" s="2" t="s">
        <v>213</v>
      </c>
      <c r="D507" s="10"/>
      <c r="F507" s="10"/>
      <c r="G507" s="10"/>
      <c r="H507" s="3">
        <v>511.0</v>
      </c>
      <c r="I507" s="15" t="s">
        <v>643</v>
      </c>
    </row>
    <row r="508">
      <c r="A508" s="3">
        <v>512.0</v>
      </c>
      <c r="B508" s="2" t="s">
        <v>644</v>
      </c>
      <c r="C508" s="2" t="s">
        <v>11</v>
      </c>
      <c r="D508" s="10"/>
      <c r="F508" s="10"/>
      <c r="G508" s="10"/>
      <c r="H508" s="3">
        <v>512.0</v>
      </c>
      <c r="I508" s="15" t="s">
        <v>645</v>
      </c>
    </row>
    <row r="509">
      <c r="A509" s="3">
        <v>513.0</v>
      </c>
      <c r="B509" s="2" t="s">
        <v>644</v>
      </c>
      <c r="C509" s="2" t="s">
        <v>231</v>
      </c>
      <c r="D509" s="10"/>
      <c r="F509" s="10"/>
      <c r="G509" s="10"/>
      <c r="H509" s="3">
        <v>513.0</v>
      </c>
      <c r="I509" s="15" t="s">
        <v>645</v>
      </c>
    </row>
    <row r="510">
      <c r="A510" s="3">
        <v>514.0</v>
      </c>
      <c r="B510" s="2" t="s">
        <v>644</v>
      </c>
      <c r="C510" s="2" t="s">
        <v>213</v>
      </c>
      <c r="D510" s="10"/>
      <c r="F510" s="10"/>
      <c r="G510" s="10"/>
      <c r="H510" s="3">
        <v>514.0</v>
      </c>
      <c r="I510" s="15" t="s">
        <v>645</v>
      </c>
    </row>
    <row r="511">
      <c r="A511" s="3">
        <v>515.0</v>
      </c>
      <c r="B511" s="2" t="s">
        <v>652</v>
      </c>
      <c r="C511" s="2" t="s">
        <v>213</v>
      </c>
      <c r="D511" s="10"/>
      <c r="F511" s="10"/>
      <c r="G511" s="10"/>
      <c r="H511" s="3">
        <v>515.0</v>
      </c>
      <c r="I511" s="15" t="s">
        <v>879</v>
      </c>
    </row>
    <row r="512">
      <c r="A512" s="3">
        <v>516.0</v>
      </c>
      <c r="B512" s="2" t="s">
        <v>652</v>
      </c>
      <c r="C512" s="2" t="s">
        <v>11</v>
      </c>
      <c r="D512" s="10"/>
      <c r="F512" s="10"/>
      <c r="G512" s="10"/>
      <c r="H512" s="3">
        <v>516.0</v>
      </c>
      <c r="I512" s="15" t="s">
        <v>879</v>
      </c>
    </row>
    <row r="513">
      <c r="A513" s="3">
        <v>517.0</v>
      </c>
      <c r="B513" s="2" t="s">
        <v>652</v>
      </c>
      <c r="C513" s="2" t="s">
        <v>231</v>
      </c>
      <c r="D513" s="10"/>
      <c r="F513" s="10"/>
      <c r="G513" s="10"/>
      <c r="H513" s="3">
        <v>517.0</v>
      </c>
      <c r="I513" s="15" t="s">
        <v>879</v>
      </c>
    </row>
    <row r="514">
      <c r="A514" s="3">
        <v>518.0</v>
      </c>
      <c r="B514" s="2" t="s">
        <v>654</v>
      </c>
      <c r="C514" s="2" t="s">
        <v>213</v>
      </c>
      <c r="D514" s="10"/>
      <c r="F514" s="10"/>
      <c r="G514" s="10"/>
      <c r="H514" s="3">
        <v>518.0</v>
      </c>
      <c r="I514" s="4" t="s">
        <v>639</v>
      </c>
    </row>
    <row r="515">
      <c r="A515" s="3">
        <v>519.0</v>
      </c>
      <c r="B515" s="2" t="s">
        <v>656</v>
      </c>
      <c r="C515" s="2" t="s">
        <v>11</v>
      </c>
      <c r="D515" s="10"/>
      <c r="F515" s="10"/>
      <c r="G515" s="10"/>
      <c r="H515" s="3">
        <v>519.0</v>
      </c>
      <c r="I515" s="15" t="s">
        <v>657</v>
      </c>
    </row>
    <row r="516">
      <c r="A516" s="3">
        <v>520.0</v>
      </c>
      <c r="B516" s="2" t="s">
        <v>656</v>
      </c>
      <c r="C516" s="2" t="s">
        <v>213</v>
      </c>
      <c r="D516" s="10"/>
      <c r="F516" s="10"/>
      <c r="G516" s="10"/>
      <c r="H516" s="3">
        <v>520.0</v>
      </c>
      <c r="I516" s="15" t="s">
        <v>657</v>
      </c>
    </row>
    <row r="517">
      <c r="A517" s="3">
        <v>521.0</v>
      </c>
      <c r="B517" s="2" t="s">
        <v>656</v>
      </c>
      <c r="C517" s="2" t="s">
        <v>688</v>
      </c>
      <c r="D517" s="10"/>
      <c r="F517" s="10"/>
      <c r="G517" s="10"/>
      <c r="H517" s="3">
        <v>521.0</v>
      </c>
      <c r="I517" s="15" t="s">
        <v>657</v>
      </c>
      <c r="J517" s="2" t="s">
        <v>116</v>
      </c>
    </row>
    <row r="518">
      <c r="A518" s="3">
        <v>522.0</v>
      </c>
      <c r="B518" s="2" t="s">
        <v>658</v>
      </c>
      <c r="C518" s="2" t="s">
        <v>11</v>
      </c>
      <c r="D518" s="10"/>
      <c r="F518" s="10"/>
      <c r="G518" s="10"/>
      <c r="H518" s="3">
        <v>522.0</v>
      </c>
      <c r="I518" s="4" t="s">
        <v>880</v>
      </c>
      <c r="J518" s="2" t="s">
        <v>116</v>
      </c>
    </row>
    <row r="519">
      <c r="A519" s="3">
        <v>523.0</v>
      </c>
      <c r="B519" s="2" t="s">
        <v>658</v>
      </c>
      <c r="C519" s="2" t="s">
        <v>213</v>
      </c>
      <c r="D519" s="10"/>
      <c r="F519" s="10"/>
      <c r="G519" s="10"/>
      <c r="H519" s="3">
        <v>523.0</v>
      </c>
      <c r="I519" s="4" t="s">
        <v>880</v>
      </c>
      <c r="J519" s="2" t="s">
        <v>116</v>
      </c>
    </row>
    <row r="520">
      <c r="A520" s="3">
        <v>524.0</v>
      </c>
      <c r="B520" s="2" t="s">
        <v>658</v>
      </c>
      <c r="C520" s="2" t="s">
        <v>231</v>
      </c>
      <c r="D520" s="10"/>
      <c r="F520" s="10"/>
      <c r="G520" s="10"/>
      <c r="H520" s="3">
        <v>524.0</v>
      </c>
      <c r="I520" s="4" t="s">
        <v>880</v>
      </c>
      <c r="J520" s="2" t="s">
        <v>116</v>
      </c>
    </row>
    <row r="521">
      <c r="A521" s="3">
        <v>525.0</v>
      </c>
      <c r="B521" s="2" t="s">
        <v>660</v>
      </c>
      <c r="C521" s="2" t="s">
        <v>213</v>
      </c>
      <c r="D521" s="10"/>
      <c r="F521" s="10"/>
      <c r="G521" s="10"/>
      <c r="H521" s="3">
        <v>525.0</v>
      </c>
      <c r="I521" s="4" t="s">
        <v>661</v>
      </c>
    </row>
    <row r="522">
      <c r="A522" s="3">
        <v>526.0</v>
      </c>
      <c r="B522" s="2" t="s">
        <v>660</v>
      </c>
      <c r="C522" s="2" t="s">
        <v>215</v>
      </c>
      <c r="D522" s="10"/>
      <c r="F522" s="10"/>
      <c r="G522" s="10"/>
      <c r="H522" s="3">
        <v>526.0</v>
      </c>
      <c r="I522" s="4" t="s">
        <v>661</v>
      </c>
    </row>
    <row r="523">
      <c r="A523" s="3">
        <v>527.0</v>
      </c>
      <c r="B523" s="2" t="s">
        <v>662</v>
      </c>
      <c r="C523" s="2" t="s">
        <v>231</v>
      </c>
      <c r="D523" s="10"/>
      <c r="F523" s="10"/>
      <c r="G523" s="10"/>
      <c r="H523" s="3">
        <v>527.0</v>
      </c>
      <c r="I523" s="4" t="s">
        <v>881</v>
      </c>
    </row>
    <row r="524">
      <c r="A524" s="3">
        <v>528.0</v>
      </c>
      <c r="B524" s="2" t="s">
        <v>667</v>
      </c>
      <c r="C524" s="2" t="s">
        <v>231</v>
      </c>
      <c r="D524" s="10"/>
      <c r="F524" s="10"/>
      <c r="G524" s="10"/>
      <c r="H524" s="3">
        <v>528.0</v>
      </c>
      <c r="I524" s="4" t="s">
        <v>882</v>
      </c>
    </row>
    <row r="525">
      <c r="A525" s="3">
        <v>529.0</v>
      </c>
      <c r="B525" s="2" t="s">
        <v>883</v>
      </c>
      <c r="C525" s="2" t="s">
        <v>11</v>
      </c>
      <c r="D525" s="10"/>
      <c r="F525" s="10"/>
      <c r="G525" s="10"/>
      <c r="H525" s="3">
        <v>529.0</v>
      </c>
      <c r="I525" s="4" t="s">
        <v>884</v>
      </c>
    </row>
    <row r="526">
      <c r="A526" s="3">
        <v>530.0</v>
      </c>
      <c r="B526" s="2" t="s">
        <v>681</v>
      </c>
      <c r="C526" s="2" t="s">
        <v>231</v>
      </c>
      <c r="D526" s="10"/>
      <c r="F526" s="10"/>
      <c r="G526" s="10"/>
      <c r="H526" s="3">
        <v>530.0</v>
      </c>
      <c r="I526" s="4" t="s">
        <v>682</v>
      </c>
    </row>
    <row r="527">
      <c r="A527" s="3">
        <v>531.0</v>
      </c>
      <c r="B527" s="2" t="s">
        <v>683</v>
      </c>
      <c r="C527" s="2" t="s">
        <v>11</v>
      </c>
      <c r="D527" s="10"/>
      <c r="F527" s="10"/>
      <c r="G527" s="10"/>
      <c r="H527" s="3">
        <v>531.0</v>
      </c>
      <c r="I527" s="4" t="s">
        <v>684</v>
      </c>
    </row>
    <row r="528">
      <c r="A528" s="3">
        <v>532.0</v>
      </c>
      <c r="B528" s="2" t="s">
        <v>692</v>
      </c>
      <c r="C528" s="2" t="s">
        <v>231</v>
      </c>
      <c r="D528" s="10"/>
      <c r="F528" s="10"/>
      <c r="G528" s="10"/>
      <c r="H528" s="3">
        <v>532.0</v>
      </c>
      <c r="I528" s="4" t="s">
        <v>693</v>
      </c>
    </row>
    <row r="529">
      <c r="A529" s="3">
        <v>533.0</v>
      </c>
      <c r="B529" s="2" t="s">
        <v>694</v>
      </c>
      <c r="C529" s="2" t="s">
        <v>231</v>
      </c>
      <c r="D529" s="10"/>
      <c r="F529" s="10"/>
      <c r="G529" s="10"/>
      <c r="H529" s="3">
        <v>533.0</v>
      </c>
      <c r="I529" s="4" t="s">
        <v>885</v>
      </c>
    </row>
    <row r="530">
      <c r="A530" s="3">
        <v>534.0</v>
      </c>
      <c r="B530" s="2" t="s">
        <v>696</v>
      </c>
      <c r="C530" s="2" t="s">
        <v>231</v>
      </c>
      <c r="D530" s="10"/>
      <c r="F530" s="10"/>
      <c r="G530" s="10"/>
      <c r="H530" s="3">
        <v>534.0</v>
      </c>
      <c r="I530" s="4" t="s">
        <v>886</v>
      </c>
    </row>
    <row r="531">
      <c r="A531" s="3">
        <v>535.0</v>
      </c>
      <c r="B531" s="2" t="s">
        <v>698</v>
      </c>
      <c r="C531" s="2" t="s">
        <v>231</v>
      </c>
      <c r="D531" s="10"/>
      <c r="F531" s="10"/>
      <c r="G531" s="10"/>
      <c r="H531" s="3">
        <v>535.0</v>
      </c>
      <c r="I531" s="4" t="s">
        <v>887</v>
      </c>
    </row>
    <row r="532">
      <c r="A532" s="3">
        <v>536.0</v>
      </c>
      <c r="B532" s="2" t="s">
        <v>700</v>
      </c>
      <c r="C532" s="2" t="s">
        <v>231</v>
      </c>
      <c r="D532" s="10"/>
      <c r="F532" s="10"/>
      <c r="G532" s="10"/>
      <c r="H532" s="3">
        <v>536.0</v>
      </c>
      <c r="I532" s="4" t="s">
        <v>888</v>
      </c>
    </row>
    <row r="533">
      <c r="A533" s="3">
        <v>537.0</v>
      </c>
      <c r="B533" s="2" t="s">
        <v>700</v>
      </c>
      <c r="C533" s="2" t="s">
        <v>213</v>
      </c>
      <c r="D533" s="10"/>
      <c r="F533" s="10"/>
      <c r="G533" s="10"/>
      <c r="H533" s="3">
        <v>537.0</v>
      </c>
      <c r="I533" s="4" t="s">
        <v>888</v>
      </c>
    </row>
    <row r="534">
      <c r="A534" s="3">
        <v>538.0</v>
      </c>
      <c r="B534" s="2" t="s">
        <v>700</v>
      </c>
      <c r="C534" s="2" t="s">
        <v>688</v>
      </c>
      <c r="D534" s="10"/>
      <c r="F534" s="10"/>
      <c r="G534" s="10"/>
      <c r="H534" s="3">
        <v>538.0</v>
      </c>
      <c r="I534" s="4" t="s">
        <v>889</v>
      </c>
    </row>
    <row r="535">
      <c r="A535" s="3">
        <v>539.0</v>
      </c>
      <c r="B535" s="2" t="s">
        <v>702</v>
      </c>
      <c r="C535" s="2" t="s">
        <v>231</v>
      </c>
      <c r="D535" s="10"/>
      <c r="F535" s="10"/>
      <c r="G535" s="10"/>
      <c r="H535" s="3">
        <v>539.0</v>
      </c>
      <c r="I535" s="4" t="s">
        <v>890</v>
      </c>
    </row>
    <row r="536">
      <c r="A536" s="3">
        <v>540.0</v>
      </c>
      <c r="B536" s="2" t="s">
        <v>185</v>
      </c>
      <c r="C536" s="2" t="s">
        <v>231</v>
      </c>
      <c r="D536" s="10"/>
      <c r="F536" s="10"/>
      <c r="G536" s="10"/>
      <c r="H536" s="3">
        <v>540.0</v>
      </c>
      <c r="I536" s="4" t="s">
        <v>891</v>
      </c>
    </row>
    <row r="537">
      <c r="A537" s="3">
        <v>541.0</v>
      </c>
      <c r="B537" s="2" t="s">
        <v>704</v>
      </c>
      <c r="C537" s="2" t="s">
        <v>231</v>
      </c>
      <c r="D537" s="10"/>
      <c r="F537" s="10"/>
      <c r="G537" s="10"/>
      <c r="H537" s="3">
        <v>541.0</v>
      </c>
      <c r="I537" s="4" t="s">
        <v>892</v>
      </c>
      <c r="J537" s="2" t="s">
        <v>116</v>
      </c>
    </row>
    <row r="538">
      <c r="A538" s="3">
        <v>542.0</v>
      </c>
      <c r="B538" s="16" t="s">
        <v>707</v>
      </c>
      <c r="C538" s="2" t="s">
        <v>231</v>
      </c>
      <c r="D538" s="10"/>
      <c r="F538" s="10"/>
      <c r="G538" s="10"/>
      <c r="H538" s="3">
        <v>542.0</v>
      </c>
      <c r="I538" s="4" t="s">
        <v>893</v>
      </c>
    </row>
    <row r="539">
      <c r="A539" s="3">
        <v>543.0</v>
      </c>
      <c r="B539" s="2" t="s">
        <v>713</v>
      </c>
      <c r="C539" s="2" t="s">
        <v>231</v>
      </c>
      <c r="D539" s="10"/>
      <c r="F539" s="10"/>
      <c r="G539" s="10"/>
      <c r="H539" s="3">
        <v>543.0</v>
      </c>
      <c r="I539" s="4" t="s">
        <v>894</v>
      </c>
      <c r="J539" s="2" t="s">
        <v>116</v>
      </c>
    </row>
    <row r="540">
      <c r="A540" s="3">
        <v>544.0</v>
      </c>
      <c r="B540" s="2" t="s">
        <v>715</v>
      </c>
      <c r="C540" s="2" t="s">
        <v>231</v>
      </c>
      <c r="D540" s="10"/>
      <c r="F540" s="10"/>
      <c r="G540" s="10"/>
      <c r="H540" s="3">
        <v>544.0</v>
      </c>
      <c r="I540" s="4" t="s">
        <v>716</v>
      </c>
    </row>
    <row r="541">
      <c r="A541" s="3">
        <v>545.0</v>
      </c>
      <c r="B541" s="2" t="s">
        <v>717</v>
      </c>
      <c r="C541" s="2" t="s">
        <v>231</v>
      </c>
      <c r="D541" s="10"/>
      <c r="F541" s="10"/>
      <c r="G541" s="10"/>
      <c r="H541" s="3">
        <v>545.0</v>
      </c>
      <c r="I541" s="4" t="s">
        <v>895</v>
      </c>
    </row>
    <row r="542">
      <c r="A542" s="3">
        <v>546.0</v>
      </c>
      <c r="B542" s="2" t="s">
        <v>719</v>
      </c>
      <c r="C542" s="2" t="s">
        <v>11</v>
      </c>
      <c r="D542" s="10"/>
      <c r="F542" s="10"/>
      <c r="G542" s="10"/>
      <c r="H542" s="3">
        <v>546.0</v>
      </c>
      <c r="I542" s="4" t="s">
        <v>896</v>
      </c>
    </row>
    <row r="543">
      <c r="A543" s="3">
        <v>547.0</v>
      </c>
      <c r="B543" s="2" t="s">
        <v>719</v>
      </c>
      <c r="C543" s="2" t="s">
        <v>231</v>
      </c>
      <c r="D543" s="10"/>
      <c r="F543" s="10"/>
      <c r="G543" s="10"/>
      <c r="H543" s="3">
        <v>547.0</v>
      </c>
      <c r="I543" s="4" t="s">
        <v>896</v>
      </c>
    </row>
    <row r="544">
      <c r="A544" s="3">
        <v>548.0</v>
      </c>
      <c r="B544" s="2" t="s">
        <v>721</v>
      </c>
      <c r="C544" s="2" t="s">
        <v>231</v>
      </c>
      <c r="D544" s="10"/>
      <c r="F544" s="10"/>
      <c r="G544" s="10"/>
      <c r="H544" s="3">
        <v>548.0</v>
      </c>
      <c r="I544" s="4" t="s">
        <v>722</v>
      </c>
    </row>
    <row r="545">
      <c r="A545" s="3">
        <v>549.0</v>
      </c>
      <c r="B545" s="2" t="s">
        <v>723</v>
      </c>
      <c r="C545" s="2" t="s">
        <v>231</v>
      </c>
      <c r="D545" s="10"/>
      <c r="F545" s="10"/>
      <c r="G545" s="10"/>
      <c r="H545" s="3">
        <v>549.0</v>
      </c>
      <c r="I545" s="4" t="s">
        <v>897</v>
      </c>
    </row>
    <row r="546">
      <c r="A546" s="3">
        <v>550.0</v>
      </c>
      <c r="B546" s="2" t="s">
        <v>725</v>
      </c>
      <c r="C546" s="2" t="s">
        <v>231</v>
      </c>
      <c r="D546" s="10"/>
      <c r="F546" s="10"/>
      <c r="G546" s="10"/>
      <c r="H546" s="3">
        <v>550.0</v>
      </c>
      <c r="I546" s="4" t="s">
        <v>898</v>
      </c>
    </row>
    <row r="547">
      <c r="A547" s="3">
        <v>551.0</v>
      </c>
      <c r="B547" s="2" t="s">
        <v>727</v>
      </c>
      <c r="C547" s="2" t="s">
        <v>213</v>
      </c>
      <c r="D547" s="10"/>
      <c r="F547" s="10"/>
      <c r="G547" s="10"/>
      <c r="H547" s="3">
        <v>551.0</v>
      </c>
      <c r="I547" s="4" t="s">
        <v>899</v>
      </c>
    </row>
    <row r="548">
      <c r="A548" s="3">
        <v>552.0</v>
      </c>
      <c r="B548" s="2" t="s">
        <v>727</v>
      </c>
      <c r="C548" s="2" t="s">
        <v>231</v>
      </c>
      <c r="D548" s="10"/>
      <c r="F548" s="10"/>
      <c r="G548" s="10"/>
      <c r="H548" s="3">
        <v>552.0</v>
      </c>
      <c r="I548" s="4" t="s">
        <v>899</v>
      </c>
    </row>
    <row r="549">
      <c r="A549" s="3">
        <v>553.0</v>
      </c>
      <c r="B549" s="2" t="s">
        <v>729</v>
      </c>
      <c r="C549" s="2" t="s">
        <v>231</v>
      </c>
      <c r="D549" s="10"/>
      <c r="F549" s="10"/>
      <c r="G549" s="10"/>
      <c r="H549" s="3">
        <v>553.0</v>
      </c>
      <c r="I549" s="4" t="s">
        <v>900</v>
      </c>
    </row>
    <row r="550">
      <c r="A550" s="3">
        <v>554.0</v>
      </c>
      <c r="B550" s="2" t="s">
        <v>731</v>
      </c>
      <c r="C550" s="2" t="s">
        <v>231</v>
      </c>
      <c r="D550" s="10"/>
      <c r="F550" s="10"/>
      <c r="G550" s="10"/>
      <c r="H550" s="3">
        <v>554.0</v>
      </c>
      <c r="I550" s="4" t="s">
        <v>732</v>
      </c>
    </row>
    <row r="551">
      <c r="A551" s="3">
        <v>555.0</v>
      </c>
      <c r="B551" s="2" t="s">
        <v>738</v>
      </c>
      <c r="C551" s="2" t="s">
        <v>231</v>
      </c>
      <c r="D551" s="10"/>
      <c r="F551" s="10"/>
      <c r="G551" s="10"/>
      <c r="H551" s="3">
        <v>555.0</v>
      </c>
      <c r="I551" s="4" t="s">
        <v>739</v>
      </c>
    </row>
    <row r="552">
      <c r="A552" s="3">
        <v>556.0</v>
      </c>
      <c r="B552" s="2" t="s">
        <v>740</v>
      </c>
      <c r="C552" s="2" t="s">
        <v>231</v>
      </c>
      <c r="D552" s="10"/>
      <c r="F552" s="10"/>
      <c r="G552" s="10"/>
      <c r="H552" s="3">
        <v>556.0</v>
      </c>
      <c r="I552" s="4" t="s">
        <v>741</v>
      </c>
    </row>
    <row r="553">
      <c r="A553" s="3">
        <v>557.0</v>
      </c>
      <c r="B553" s="2" t="s">
        <v>742</v>
      </c>
      <c r="C553" s="2" t="s">
        <v>231</v>
      </c>
      <c r="D553" s="10"/>
      <c r="F553" s="10"/>
      <c r="G553" s="10"/>
      <c r="H553" s="3">
        <v>557.0</v>
      </c>
      <c r="I553" s="4" t="s">
        <v>901</v>
      </c>
    </row>
    <row r="554">
      <c r="A554" s="3">
        <v>558.0</v>
      </c>
      <c r="B554" s="2" t="s">
        <v>744</v>
      </c>
      <c r="C554" s="2" t="s">
        <v>231</v>
      </c>
      <c r="D554" s="10"/>
      <c r="F554" s="10"/>
      <c r="G554" s="10"/>
      <c r="H554" s="3">
        <v>558.0</v>
      </c>
      <c r="I554" s="4" t="s">
        <v>745</v>
      </c>
    </row>
    <row r="555">
      <c r="A555" s="3">
        <v>559.0</v>
      </c>
      <c r="B555" s="2" t="s">
        <v>746</v>
      </c>
      <c r="C555" s="2" t="s">
        <v>231</v>
      </c>
      <c r="D555" s="10"/>
      <c r="F555" s="10"/>
      <c r="G555" s="10"/>
      <c r="H555" s="3">
        <v>559.0</v>
      </c>
      <c r="I555" s="4" t="s">
        <v>902</v>
      </c>
    </row>
    <row r="556">
      <c r="A556" s="3">
        <v>560.0</v>
      </c>
      <c r="B556" s="2" t="s">
        <v>748</v>
      </c>
      <c r="C556" s="2" t="s">
        <v>213</v>
      </c>
      <c r="D556" s="10"/>
      <c r="F556" s="10"/>
      <c r="G556" s="10"/>
      <c r="H556" s="3">
        <v>560.0</v>
      </c>
      <c r="I556" s="4" t="s">
        <v>749</v>
      </c>
    </row>
    <row r="557">
      <c r="A557" s="3">
        <v>561.0</v>
      </c>
      <c r="B557" s="2" t="s">
        <v>748</v>
      </c>
      <c r="C557" s="2" t="s">
        <v>229</v>
      </c>
      <c r="D557" s="10"/>
      <c r="F557" s="10"/>
      <c r="G557" s="10"/>
      <c r="H557" s="3">
        <v>561.0</v>
      </c>
      <c r="I557" s="4" t="s">
        <v>749</v>
      </c>
    </row>
    <row r="558">
      <c r="A558" s="3">
        <v>562.0</v>
      </c>
      <c r="B558" s="2" t="s">
        <v>748</v>
      </c>
      <c r="C558" s="2" t="s">
        <v>222</v>
      </c>
      <c r="D558" s="10"/>
      <c r="F558" s="10"/>
      <c r="G558" s="10"/>
      <c r="H558" s="3">
        <v>562.0</v>
      </c>
      <c r="I558" s="4" t="s">
        <v>749</v>
      </c>
    </row>
    <row r="559">
      <c r="A559" s="3">
        <v>563.0</v>
      </c>
      <c r="B559" s="2" t="s">
        <v>748</v>
      </c>
      <c r="C559" s="2" t="s">
        <v>215</v>
      </c>
      <c r="D559" s="10"/>
      <c r="F559" s="10"/>
      <c r="G559" s="10"/>
      <c r="H559" s="3">
        <v>563.0</v>
      </c>
      <c r="I559" s="4" t="s">
        <v>749</v>
      </c>
    </row>
    <row r="560">
      <c r="A560" s="3">
        <v>564.0</v>
      </c>
      <c r="B560" s="2" t="s">
        <v>748</v>
      </c>
      <c r="C560" s="2" t="s">
        <v>11</v>
      </c>
      <c r="D560" s="10"/>
      <c r="F560" s="10"/>
      <c r="G560" s="10"/>
      <c r="H560" s="3">
        <v>564.0</v>
      </c>
      <c r="I560" s="4" t="s">
        <v>749</v>
      </c>
    </row>
    <row r="561">
      <c r="A561" s="3">
        <v>565.0</v>
      </c>
      <c r="B561" s="2" t="s">
        <v>748</v>
      </c>
      <c r="C561" s="2" t="s">
        <v>231</v>
      </c>
      <c r="D561" s="10"/>
      <c r="F561" s="10"/>
      <c r="G561" s="10"/>
      <c r="H561" s="3">
        <v>565.0</v>
      </c>
      <c r="I561" s="4" t="s">
        <v>749</v>
      </c>
    </row>
    <row r="562">
      <c r="A562" s="3">
        <v>566.0</v>
      </c>
      <c r="B562" s="2" t="s">
        <v>748</v>
      </c>
      <c r="C562" s="2" t="s">
        <v>688</v>
      </c>
      <c r="D562" s="10"/>
      <c r="F562" s="10"/>
      <c r="G562" s="10"/>
      <c r="H562" s="3">
        <v>566.0</v>
      </c>
      <c r="I562" s="4" t="s">
        <v>749</v>
      </c>
    </row>
    <row r="563">
      <c r="A563" s="3">
        <v>567.0</v>
      </c>
      <c r="B563" s="2" t="s">
        <v>750</v>
      </c>
      <c r="C563" s="2" t="s">
        <v>231</v>
      </c>
      <c r="D563" s="10"/>
      <c r="F563" s="10"/>
      <c r="G563" s="10"/>
      <c r="H563" s="3">
        <v>567.0</v>
      </c>
      <c r="I563" s="4" t="s">
        <v>903</v>
      </c>
    </row>
    <row r="564">
      <c r="A564" s="3">
        <v>568.0</v>
      </c>
      <c r="B564" s="2" t="s">
        <v>750</v>
      </c>
      <c r="C564" s="2" t="s">
        <v>688</v>
      </c>
      <c r="D564" s="10"/>
      <c r="F564" s="10"/>
      <c r="G564" s="10"/>
      <c r="H564" s="3">
        <v>568.0</v>
      </c>
      <c r="I564" s="4" t="s">
        <v>903</v>
      </c>
    </row>
    <row r="565">
      <c r="A565" s="3">
        <v>569.0</v>
      </c>
      <c r="B565" s="2" t="s">
        <v>752</v>
      </c>
      <c r="C565" s="2" t="s">
        <v>231</v>
      </c>
      <c r="D565" s="10"/>
      <c r="F565" s="10"/>
      <c r="G565" s="10"/>
      <c r="H565" s="3">
        <v>569.0</v>
      </c>
      <c r="I565" s="4" t="s">
        <v>904</v>
      </c>
    </row>
    <row r="566">
      <c r="A566" s="3">
        <v>570.0</v>
      </c>
      <c r="B566" s="2" t="s">
        <v>755</v>
      </c>
      <c r="C566" s="2" t="s">
        <v>231</v>
      </c>
      <c r="D566" s="10"/>
      <c r="F566" s="10"/>
      <c r="G566" s="10"/>
      <c r="H566" s="3">
        <v>570.0</v>
      </c>
      <c r="I566" s="4" t="s">
        <v>905</v>
      </c>
      <c r="J566" s="2" t="s">
        <v>116</v>
      </c>
    </row>
    <row r="567">
      <c r="A567" s="3">
        <v>571.0</v>
      </c>
      <c r="B567" s="2" t="s">
        <v>755</v>
      </c>
      <c r="C567" s="2" t="s">
        <v>688</v>
      </c>
      <c r="D567" s="10"/>
      <c r="F567" s="10"/>
      <c r="G567" s="10"/>
      <c r="H567" s="3">
        <v>571.0</v>
      </c>
      <c r="I567" s="4" t="s">
        <v>905</v>
      </c>
      <c r="J567" s="2" t="s">
        <v>116</v>
      </c>
    </row>
    <row r="568">
      <c r="A568" s="3">
        <v>572.0</v>
      </c>
      <c r="B568" s="2" t="s">
        <v>758</v>
      </c>
      <c r="C568" s="2" t="s">
        <v>231</v>
      </c>
      <c r="D568" s="10"/>
      <c r="F568" s="10"/>
      <c r="G568" s="10"/>
      <c r="H568" s="3">
        <v>572.0</v>
      </c>
      <c r="I568" s="4" t="s">
        <v>906</v>
      </c>
    </row>
    <row r="569">
      <c r="A569" s="3">
        <v>573.0</v>
      </c>
      <c r="B569" s="2" t="s">
        <v>758</v>
      </c>
      <c r="C569" s="2" t="s">
        <v>213</v>
      </c>
      <c r="D569" s="10"/>
      <c r="F569" s="10"/>
      <c r="G569" s="10"/>
      <c r="H569" s="3">
        <v>573.0</v>
      </c>
      <c r="I569" s="4" t="s">
        <v>906</v>
      </c>
    </row>
    <row r="570">
      <c r="A570" s="3">
        <v>574.0</v>
      </c>
      <c r="B570" s="2" t="s">
        <v>760</v>
      </c>
      <c r="C570" s="2" t="s">
        <v>231</v>
      </c>
      <c r="D570" s="2" t="s">
        <v>347</v>
      </c>
      <c r="F570" s="10"/>
      <c r="G570" s="10"/>
      <c r="H570" s="3">
        <v>574.0</v>
      </c>
      <c r="I570" s="4" t="s">
        <v>907</v>
      </c>
    </row>
    <row r="571">
      <c r="A571" s="3">
        <v>575.0</v>
      </c>
      <c r="B571" s="2" t="s">
        <v>760</v>
      </c>
      <c r="C571" s="2" t="s">
        <v>213</v>
      </c>
      <c r="D571" s="10"/>
      <c r="F571" s="10"/>
      <c r="G571" s="10"/>
      <c r="H571" s="3">
        <v>575.0</v>
      </c>
      <c r="I571" s="4" t="s">
        <v>907</v>
      </c>
    </row>
    <row r="572">
      <c r="A572" s="3">
        <v>576.0</v>
      </c>
      <c r="B572" s="2" t="s">
        <v>762</v>
      </c>
      <c r="C572" s="2" t="s">
        <v>231</v>
      </c>
      <c r="D572" s="10"/>
      <c r="F572" s="10"/>
      <c r="G572" s="10"/>
      <c r="H572" s="3">
        <v>576.0</v>
      </c>
      <c r="I572" s="4" t="s">
        <v>763</v>
      </c>
    </row>
    <row r="573">
      <c r="A573" s="3">
        <v>577.0</v>
      </c>
      <c r="B573" s="2" t="s">
        <v>762</v>
      </c>
      <c r="C573" s="2" t="s">
        <v>213</v>
      </c>
      <c r="D573" s="10"/>
      <c r="F573" s="10"/>
      <c r="G573" s="10"/>
      <c r="H573" s="3">
        <v>577.0</v>
      </c>
      <c r="I573" s="4" t="s">
        <v>763</v>
      </c>
    </row>
    <row r="574">
      <c r="A574" s="3">
        <v>578.0</v>
      </c>
      <c r="B574" s="2" t="s">
        <v>766</v>
      </c>
      <c r="C574" s="2" t="s">
        <v>231</v>
      </c>
      <c r="D574" s="10"/>
      <c r="F574" s="10"/>
      <c r="G574" s="10"/>
      <c r="H574" s="3">
        <v>578.0</v>
      </c>
      <c r="I574" s="4" t="s">
        <v>767</v>
      </c>
    </row>
    <row r="575">
      <c r="A575" s="3">
        <v>579.0</v>
      </c>
      <c r="B575" s="2" t="s">
        <v>768</v>
      </c>
      <c r="C575" s="2" t="s">
        <v>231</v>
      </c>
      <c r="D575" s="10"/>
      <c r="F575" s="10"/>
      <c r="G575" s="10"/>
      <c r="H575" s="3">
        <v>579.0</v>
      </c>
      <c r="I575" s="4" t="s">
        <v>763</v>
      </c>
    </row>
    <row r="576">
      <c r="A576" s="3">
        <v>580.0</v>
      </c>
      <c r="B576" s="2" t="s">
        <v>769</v>
      </c>
      <c r="C576" s="2" t="s">
        <v>231</v>
      </c>
      <c r="D576" s="10"/>
      <c r="F576" s="10"/>
      <c r="G576" s="10"/>
      <c r="H576" s="3">
        <v>580.0</v>
      </c>
      <c r="I576" s="4" t="s">
        <v>770</v>
      </c>
    </row>
    <row r="577">
      <c r="A577" s="3">
        <v>581.0</v>
      </c>
      <c r="B577" s="2" t="s">
        <v>771</v>
      </c>
      <c r="C577" s="2" t="s">
        <v>231</v>
      </c>
      <c r="D577" s="10"/>
      <c r="F577" s="10"/>
      <c r="G577" s="10"/>
      <c r="H577" s="3">
        <v>581.0</v>
      </c>
      <c r="I577" s="4" t="s">
        <v>772</v>
      </c>
    </row>
    <row r="578">
      <c r="A578" s="3">
        <v>582.0</v>
      </c>
      <c r="B578" s="2" t="s">
        <v>773</v>
      </c>
      <c r="C578" s="2" t="s">
        <v>231</v>
      </c>
      <c r="D578" s="10"/>
      <c r="F578" s="10"/>
      <c r="G578" s="10"/>
      <c r="H578" s="3">
        <v>582.0</v>
      </c>
      <c r="I578" s="4" t="s">
        <v>908</v>
      </c>
    </row>
    <row r="579">
      <c r="A579" s="3">
        <v>583.0</v>
      </c>
      <c r="B579" s="2" t="s">
        <v>775</v>
      </c>
      <c r="C579" s="2" t="s">
        <v>231</v>
      </c>
      <c r="D579" s="10"/>
      <c r="F579" s="10"/>
      <c r="G579" s="10"/>
      <c r="H579" s="3">
        <v>583.0</v>
      </c>
      <c r="I579" s="4" t="s">
        <v>909</v>
      </c>
    </row>
    <row r="580">
      <c r="A580" s="3">
        <v>584.0</v>
      </c>
      <c r="B580" s="19" t="s">
        <v>777</v>
      </c>
      <c r="C580" s="2" t="s">
        <v>231</v>
      </c>
      <c r="D580" s="10"/>
      <c r="F580" s="10"/>
      <c r="G580" s="10"/>
      <c r="H580" s="3">
        <v>584.0</v>
      </c>
      <c r="I580" s="4" t="s">
        <v>778</v>
      </c>
    </row>
    <row r="581">
      <c r="A581" s="3">
        <v>585.0</v>
      </c>
      <c r="B581" s="19" t="s">
        <v>779</v>
      </c>
      <c r="C581" s="19" t="s">
        <v>11</v>
      </c>
      <c r="D581" s="10"/>
      <c r="F581" s="10"/>
      <c r="G581" s="10"/>
      <c r="H581" s="3">
        <v>585.0</v>
      </c>
      <c r="I581" s="4" t="s">
        <v>780</v>
      </c>
    </row>
    <row r="582">
      <c r="A582" s="3">
        <v>586.0</v>
      </c>
      <c r="B582" s="2" t="s">
        <v>779</v>
      </c>
      <c r="C582" s="2" t="s">
        <v>688</v>
      </c>
      <c r="D582" s="10"/>
      <c r="F582" s="10"/>
      <c r="G582" s="10"/>
      <c r="H582" s="3">
        <v>586.0</v>
      </c>
      <c r="I582" s="4" t="s">
        <v>780</v>
      </c>
    </row>
    <row r="583">
      <c r="A583" s="3">
        <v>587.0</v>
      </c>
      <c r="B583" s="2" t="s">
        <v>779</v>
      </c>
      <c r="C583" s="2" t="s">
        <v>231</v>
      </c>
      <c r="D583" s="10"/>
      <c r="F583" s="10"/>
      <c r="G583" s="10"/>
      <c r="H583" s="3">
        <v>587.0</v>
      </c>
      <c r="I583" s="4" t="s">
        <v>910</v>
      </c>
    </row>
    <row r="584">
      <c r="A584" s="3">
        <v>588.0</v>
      </c>
      <c r="B584" s="2" t="s">
        <v>781</v>
      </c>
      <c r="C584" s="2" t="s">
        <v>688</v>
      </c>
      <c r="D584" s="10"/>
      <c r="F584" s="10"/>
      <c r="G584" s="10"/>
      <c r="H584" s="3">
        <v>588.0</v>
      </c>
      <c r="I584" s="4" t="s">
        <v>911</v>
      </c>
    </row>
    <row r="585">
      <c r="A585" s="3">
        <v>589.0</v>
      </c>
      <c r="B585" s="2" t="s">
        <v>781</v>
      </c>
      <c r="C585" s="2" t="s">
        <v>231</v>
      </c>
      <c r="D585" s="10"/>
      <c r="F585" s="10"/>
      <c r="G585" s="10"/>
      <c r="H585" s="3">
        <v>589.0</v>
      </c>
      <c r="I585" s="4" t="s">
        <v>912</v>
      </c>
    </row>
    <row r="586">
      <c r="A586" s="3">
        <v>590.0</v>
      </c>
      <c r="B586" s="2" t="s">
        <v>783</v>
      </c>
      <c r="C586" s="2" t="s">
        <v>688</v>
      </c>
      <c r="D586" s="10"/>
      <c r="F586" s="10"/>
      <c r="G586" s="10"/>
      <c r="H586" s="3">
        <v>590.0</v>
      </c>
      <c r="I586" s="4" t="s">
        <v>913</v>
      </c>
    </row>
    <row r="587">
      <c r="A587" s="3">
        <v>591.0</v>
      </c>
      <c r="B587" s="2" t="s">
        <v>783</v>
      </c>
      <c r="C587" s="2" t="s">
        <v>231</v>
      </c>
      <c r="D587" s="10"/>
      <c r="F587" s="10"/>
      <c r="G587" s="10"/>
      <c r="H587" s="3">
        <v>591.0</v>
      </c>
      <c r="I587" s="4" t="s">
        <v>914</v>
      </c>
    </row>
    <row r="588">
      <c r="A588" s="3">
        <v>592.0</v>
      </c>
      <c r="B588" s="2" t="s">
        <v>800</v>
      </c>
      <c r="C588" s="2" t="s">
        <v>11</v>
      </c>
      <c r="D588" s="10"/>
      <c r="F588" s="10"/>
      <c r="G588" s="10"/>
      <c r="H588" s="3">
        <v>592.0</v>
      </c>
      <c r="I588" s="4" t="s">
        <v>801</v>
      </c>
    </row>
    <row r="589">
      <c r="A589" s="3">
        <v>593.0</v>
      </c>
      <c r="B589" s="2" t="s">
        <v>800</v>
      </c>
      <c r="C589" s="2" t="s">
        <v>231</v>
      </c>
      <c r="D589" s="10"/>
      <c r="F589" s="10"/>
      <c r="G589" s="10"/>
      <c r="H589" s="3">
        <v>593.0</v>
      </c>
      <c r="I589" s="4" t="s">
        <v>801</v>
      </c>
    </row>
    <row r="590">
      <c r="A590" s="3">
        <v>594.0</v>
      </c>
      <c r="B590" s="2" t="s">
        <v>800</v>
      </c>
      <c r="C590" s="2" t="s">
        <v>688</v>
      </c>
      <c r="D590" s="10"/>
      <c r="F590" s="10"/>
      <c r="G590" s="10"/>
      <c r="H590" s="3">
        <v>594.0</v>
      </c>
      <c r="I590" s="4" t="s">
        <v>801</v>
      </c>
    </row>
    <row r="591">
      <c r="A591" s="3">
        <v>595.0</v>
      </c>
      <c r="B591" s="2" t="s">
        <v>802</v>
      </c>
      <c r="C591" s="2" t="s">
        <v>231</v>
      </c>
      <c r="D591" s="10"/>
      <c r="F591" s="10"/>
      <c r="G591" s="10"/>
      <c r="H591" s="3">
        <v>595.0</v>
      </c>
      <c r="I591" s="4" t="s">
        <v>803</v>
      </c>
    </row>
    <row r="592">
      <c r="A592" s="3">
        <v>596.0</v>
      </c>
      <c r="B592" s="2" t="s">
        <v>802</v>
      </c>
      <c r="C592" s="2" t="s">
        <v>11</v>
      </c>
      <c r="D592" s="10"/>
      <c r="F592" s="10"/>
      <c r="G592" s="10"/>
      <c r="H592" s="3">
        <v>596.0</v>
      </c>
      <c r="I592" s="4" t="s">
        <v>803</v>
      </c>
    </row>
    <row r="593">
      <c r="A593" s="3">
        <v>597.0</v>
      </c>
      <c r="B593" s="2" t="s">
        <v>804</v>
      </c>
      <c r="C593" s="2" t="s">
        <v>231</v>
      </c>
      <c r="D593" s="10"/>
      <c r="F593" s="10"/>
      <c r="G593" s="10"/>
      <c r="H593" s="3">
        <v>597.0</v>
      </c>
      <c r="I593" s="4" t="s">
        <v>915</v>
      </c>
    </row>
    <row r="594">
      <c r="A594" s="3">
        <v>598.0</v>
      </c>
      <c r="B594" s="2" t="s">
        <v>804</v>
      </c>
      <c r="C594" s="2" t="s">
        <v>688</v>
      </c>
      <c r="D594" s="10"/>
      <c r="F594" s="10"/>
      <c r="G594" s="10"/>
      <c r="H594" s="3">
        <v>598.0</v>
      </c>
      <c r="I594" s="4" t="s">
        <v>916</v>
      </c>
    </row>
    <row r="595">
      <c r="A595" s="3">
        <v>599.0</v>
      </c>
      <c r="B595" s="2" t="s">
        <v>809</v>
      </c>
      <c r="C595" s="2" t="s">
        <v>231</v>
      </c>
      <c r="D595" s="10"/>
      <c r="F595" s="10"/>
      <c r="G595" s="10"/>
      <c r="H595" s="3">
        <v>599.0</v>
      </c>
      <c r="I595" s="4" t="s">
        <v>917</v>
      </c>
    </row>
    <row r="596">
      <c r="A596" s="3">
        <v>600.0</v>
      </c>
      <c r="B596" s="2" t="s">
        <v>809</v>
      </c>
      <c r="C596" s="2" t="s">
        <v>213</v>
      </c>
      <c r="D596" s="10"/>
      <c r="F596" s="10"/>
      <c r="G596" s="10"/>
      <c r="H596" s="3">
        <v>600.0</v>
      </c>
      <c r="I596" s="4" t="s">
        <v>917</v>
      </c>
    </row>
    <row r="597">
      <c r="A597" s="3">
        <v>601.0</v>
      </c>
      <c r="B597" s="2" t="s">
        <v>811</v>
      </c>
      <c r="C597" s="2" t="s">
        <v>688</v>
      </c>
      <c r="D597" s="10"/>
      <c r="F597" s="10"/>
      <c r="G597" s="10"/>
      <c r="H597" s="3">
        <v>601.0</v>
      </c>
      <c r="I597" s="4" t="s">
        <v>918</v>
      </c>
    </row>
    <row r="598">
      <c r="A598" s="3">
        <v>602.0</v>
      </c>
      <c r="B598" s="2" t="s">
        <v>813</v>
      </c>
      <c r="C598" s="2" t="s">
        <v>688</v>
      </c>
      <c r="D598" s="10"/>
      <c r="F598" s="10"/>
      <c r="G598" s="10"/>
      <c r="H598" s="3">
        <v>602.0</v>
      </c>
      <c r="I598" s="4" t="s">
        <v>919</v>
      </c>
    </row>
    <row r="599">
      <c r="A599" s="3">
        <v>603.0</v>
      </c>
      <c r="B599" s="2" t="s">
        <v>920</v>
      </c>
      <c r="C599" s="2" t="s">
        <v>688</v>
      </c>
      <c r="D599" s="10"/>
      <c r="F599" s="10"/>
      <c r="G599" s="10"/>
      <c r="H599" s="3">
        <v>603.0</v>
      </c>
      <c r="I599" s="4" t="s">
        <v>921</v>
      </c>
    </row>
    <row r="600">
      <c r="A600" s="3">
        <v>604.0</v>
      </c>
      <c r="B600" s="2" t="s">
        <v>920</v>
      </c>
      <c r="C600" s="2" t="s">
        <v>231</v>
      </c>
      <c r="D600" s="10"/>
      <c r="F600" s="10"/>
      <c r="G600" s="10"/>
      <c r="H600" s="3">
        <v>604.0</v>
      </c>
      <c r="I600" s="4" t="s">
        <v>922</v>
      </c>
    </row>
    <row r="601">
      <c r="A601" s="3">
        <v>605.0</v>
      </c>
      <c r="B601" s="2" t="s">
        <v>197</v>
      </c>
      <c r="C601" s="2" t="s">
        <v>231</v>
      </c>
      <c r="D601" s="10"/>
      <c r="F601" s="10"/>
      <c r="G601" s="10"/>
      <c r="H601" s="3">
        <v>605.0</v>
      </c>
      <c r="I601" s="4" t="s">
        <v>923</v>
      </c>
    </row>
    <row r="602">
      <c r="A602" s="3">
        <v>606.0</v>
      </c>
      <c r="B602" s="2" t="s">
        <v>197</v>
      </c>
      <c r="C602" s="2" t="s">
        <v>688</v>
      </c>
      <c r="D602" s="10"/>
      <c r="F602" s="10"/>
      <c r="G602" s="10"/>
      <c r="H602" s="3">
        <v>606.0</v>
      </c>
      <c r="I602" s="4" t="s">
        <v>923</v>
      </c>
    </row>
    <row r="603">
      <c r="A603" s="3">
        <v>607.0</v>
      </c>
      <c r="B603" s="2" t="s">
        <v>85</v>
      </c>
      <c r="C603" s="2" t="s">
        <v>213</v>
      </c>
      <c r="D603" s="10"/>
      <c r="F603" s="10"/>
      <c r="G603" s="10"/>
      <c r="H603" s="3">
        <v>607.0</v>
      </c>
      <c r="I603" s="4" t="s">
        <v>924</v>
      </c>
    </row>
    <row r="604">
      <c r="A604" s="3">
        <v>608.0</v>
      </c>
      <c r="B604" s="2" t="s">
        <v>85</v>
      </c>
      <c r="C604" s="2" t="s">
        <v>231</v>
      </c>
      <c r="D604" s="10"/>
      <c r="F604" s="10"/>
      <c r="G604" s="10"/>
      <c r="H604" s="3">
        <v>608.0</v>
      </c>
      <c r="I604" s="4" t="s">
        <v>924</v>
      </c>
    </row>
    <row r="605">
      <c r="A605" s="3">
        <v>609.0</v>
      </c>
      <c r="B605" s="2" t="s">
        <v>85</v>
      </c>
      <c r="C605" s="2" t="s">
        <v>688</v>
      </c>
      <c r="D605" s="10"/>
      <c r="F605" s="10"/>
      <c r="G605" s="10"/>
      <c r="H605" s="3">
        <v>609.0</v>
      </c>
      <c r="I605" s="4" t="s">
        <v>924</v>
      </c>
    </row>
    <row r="606">
      <c r="A606" s="3">
        <v>610.0</v>
      </c>
      <c r="B606" s="2" t="s">
        <v>826</v>
      </c>
      <c r="C606" s="2" t="s">
        <v>231</v>
      </c>
      <c r="D606" s="10"/>
      <c r="F606" s="10"/>
      <c r="G606" s="10"/>
      <c r="H606" s="3">
        <v>610.0</v>
      </c>
      <c r="I606" s="4" t="s">
        <v>925</v>
      </c>
    </row>
    <row r="607">
      <c r="A607" s="3">
        <v>611.0</v>
      </c>
      <c r="B607" s="2" t="s">
        <v>828</v>
      </c>
      <c r="C607" s="2" t="s">
        <v>213</v>
      </c>
      <c r="D607" s="10"/>
      <c r="F607" s="10"/>
      <c r="G607" s="10"/>
      <c r="H607" s="3">
        <v>611.0</v>
      </c>
      <c r="I607" s="4" t="s">
        <v>926</v>
      </c>
    </row>
    <row r="608">
      <c r="A608" s="3">
        <v>612.0</v>
      </c>
      <c r="B608" s="2" t="s">
        <v>209</v>
      </c>
      <c r="C608" s="2" t="s">
        <v>231</v>
      </c>
      <c r="D608" s="10"/>
      <c r="F608" s="10"/>
      <c r="G608" s="10"/>
      <c r="H608" s="3">
        <v>612.0</v>
      </c>
      <c r="I608" s="4" t="s">
        <v>210</v>
      </c>
    </row>
    <row r="609">
      <c r="A609" s="3">
        <v>613.0</v>
      </c>
      <c r="B609" s="2" t="s">
        <v>834</v>
      </c>
      <c r="C609" s="2" t="s">
        <v>231</v>
      </c>
      <c r="D609" s="10"/>
      <c r="F609" s="10"/>
      <c r="G609" s="10"/>
      <c r="H609" s="3">
        <v>613.0</v>
      </c>
      <c r="I609" s="4" t="s">
        <v>835</v>
      </c>
    </row>
    <row r="610">
      <c r="A610" s="3">
        <v>614.0</v>
      </c>
      <c r="B610" s="2" t="s">
        <v>836</v>
      </c>
      <c r="C610" s="2" t="s">
        <v>231</v>
      </c>
      <c r="D610" s="10"/>
      <c r="F610" s="10"/>
      <c r="G610" s="10"/>
      <c r="H610" s="3">
        <v>614.0</v>
      </c>
      <c r="I610" s="4" t="s">
        <v>837</v>
      </c>
    </row>
    <row r="611">
      <c r="A611" s="3">
        <v>615.0</v>
      </c>
      <c r="B611" s="2" t="s">
        <v>840</v>
      </c>
      <c r="C611" s="2" t="s">
        <v>663</v>
      </c>
      <c r="D611" s="10"/>
      <c r="F611" s="10"/>
      <c r="G611" s="10"/>
      <c r="H611" s="3">
        <v>615.0</v>
      </c>
      <c r="I611" s="4" t="s">
        <v>841</v>
      </c>
    </row>
    <row r="612">
      <c r="A612" s="3">
        <v>616.0</v>
      </c>
      <c r="B612" s="2" t="s">
        <v>840</v>
      </c>
      <c r="C612" s="2" t="s">
        <v>229</v>
      </c>
      <c r="D612" s="10"/>
      <c r="F612" s="10"/>
      <c r="G612" s="10"/>
      <c r="H612" s="3">
        <v>616.0</v>
      </c>
      <c r="I612" s="4" t="s">
        <v>841</v>
      </c>
      <c r="L612" s="2" t="s">
        <v>116</v>
      </c>
    </row>
    <row r="613">
      <c r="A613" s="3">
        <v>617.0</v>
      </c>
      <c r="B613" s="2" t="s">
        <v>842</v>
      </c>
      <c r="C613" s="2" t="s">
        <v>213</v>
      </c>
      <c r="D613" s="10"/>
      <c r="F613" s="10"/>
      <c r="G613" s="10"/>
      <c r="H613" s="3">
        <v>617.0</v>
      </c>
      <c r="I613" s="4" t="s">
        <v>927</v>
      </c>
    </row>
    <row r="614">
      <c r="A614" s="3">
        <v>618.0</v>
      </c>
      <c r="B614" s="2" t="s">
        <v>844</v>
      </c>
      <c r="C614" s="2" t="s">
        <v>213</v>
      </c>
      <c r="D614" s="10"/>
      <c r="F614" s="10"/>
      <c r="G614" s="10"/>
      <c r="H614" s="3">
        <v>618.0</v>
      </c>
      <c r="I614" s="4" t="s">
        <v>843</v>
      </c>
    </row>
    <row r="615">
      <c r="A615" s="3">
        <v>619.0</v>
      </c>
      <c r="B615" s="2" t="s">
        <v>845</v>
      </c>
      <c r="C615" s="2" t="s">
        <v>229</v>
      </c>
      <c r="D615" s="10"/>
      <c r="F615" s="10"/>
      <c r="G615" s="10"/>
      <c r="H615" s="3">
        <v>619.0</v>
      </c>
      <c r="I615" s="4" t="s">
        <v>928</v>
      </c>
      <c r="L615" s="2" t="s">
        <v>116</v>
      </c>
    </row>
    <row r="616">
      <c r="A616" s="3">
        <v>620.0</v>
      </c>
      <c r="B616" s="2" t="s">
        <v>849</v>
      </c>
      <c r="C616" s="2" t="s">
        <v>231</v>
      </c>
      <c r="D616" s="10"/>
      <c r="F616" s="10"/>
      <c r="G616" s="10"/>
      <c r="H616" s="3">
        <v>620.0</v>
      </c>
      <c r="I616" s="4" t="s">
        <v>929</v>
      </c>
    </row>
    <row r="617">
      <c r="A617" s="3">
        <v>621.0</v>
      </c>
      <c r="B617" s="2" t="s">
        <v>930</v>
      </c>
      <c r="C617" s="2" t="s">
        <v>663</v>
      </c>
      <c r="D617" s="10"/>
      <c r="F617" s="10"/>
      <c r="G617" s="10"/>
      <c r="H617" s="3">
        <v>621.0</v>
      </c>
      <c r="I617" s="4" t="s">
        <v>931</v>
      </c>
    </row>
    <row r="618">
      <c r="A618" s="3">
        <v>622.0</v>
      </c>
      <c r="B618" s="2" t="s">
        <v>932</v>
      </c>
      <c r="C618" s="2" t="s">
        <v>663</v>
      </c>
      <c r="D618" s="10"/>
      <c r="F618" s="10"/>
      <c r="G618" s="10"/>
      <c r="H618" s="3">
        <v>622.0</v>
      </c>
      <c r="I618" s="4" t="s">
        <v>933</v>
      </c>
    </row>
    <row r="619">
      <c r="A619" s="3">
        <v>623.0</v>
      </c>
      <c r="B619" s="2" t="s">
        <v>934</v>
      </c>
      <c r="C619" s="2" t="s">
        <v>663</v>
      </c>
      <c r="D619" s="10"/>
      <c r="F619" s="10"/>
      <c r="G619" s="10"/>
      <c r="H619" s="3">
        <v>623.0</v>
      </c>
      <c r="I619" s="4" t="s">
        <v>935</v>
      </c>
    </row>
    <row r="620">
      <c r="A620" s="3">
        <v>624.0</v>
      </c>
      <c r="B620" s="2" t="s">
        <v>936</v>
      </c>
      <c r="C620" s="2" t="s">
        <v>663</v>
      </c>
      <c r="D620" s="10"/>
      <c r="F620" s="10"/>
      <c r="G620" s="10"/>
      <c r="H620" s="3">
        <v>624.0</v>
      </c>
      <c r="I620" s="4" t="s">
        <v>937</v>
      </c>
    </row>
    <row r="621">
      <c r="A621" s="3">
        <v>625.0</v>
      </c>
      <c r="B621" s="2" t="s">
        <v>938</v>
      </c>
      <c r="C621" s="2" t="s">
        <v>663</v>
      </c>
      <c r="D621" s="10"/>
      <c r="F621" s="10"/>
      <c r="G621" s="10"/>
      <c r="H621" s="3">
        <v>625.0</v>
      </c>
      <c r="I621" s="4" t="s">
        <v>939</v>
      </c>
    </row>
    <row r="622">
      <c r="A622" s="3">
        <v>626.0</v>
      </c>
      <c r="B622" s="2" t="s">
        <v>940</v>
      </c>
      <c r="C622" s="2" t="s">
        <v>663</v>
      </c>
      <c r="D622" s="10"/>
      <c r="F622" s="10"/>
      <c r="G622" s="10"/>
      <c r="H622" s="3">
        <v>626.0</v>
      </c>
      <c r="I622" s="4" t="s">
        <v>941</v>
      </c>
    </row>
    <row r="623">
      <c r="A623" s="3">
        <v>627.0</v>
      </c>
      <c r="B623" s="2" t="s">
        <v>942</v>
      </c>
      <c r="C623" s="2" t="s">
        <v>663</v>
      </c>
      <c r="D623" s="10"/>
      <c r="F623" s="10"/>
      <c r="G623" s="10"/>
      <c r="H623" s="3">
        <v>627.0</v>
      </c>
      <c r="I623" s="4" t="s">
        <v>941</v>
      </c>
    </row>
    <row r="624">
      <c r="A624" s="3">
        <v>628.0</v>
      </c>
      <c r="B624" s="2" t="s">
        <v>943</v>
      </c>
      <c r="C624" s="2" t="s">
        <v>663</v>
      </c>
      <c r="D624" s="10"/>
      <c r="F624" s="10"/>
      <c r="G624" s="10"/>
      <c r="H624" s="3">
        <v>628.0</v>
      </c>
      <c r="I624" s="4" t="s">
        <v>941</v>
      </c>
    </row>
    <row r="625">
      <c r="A625" s="3">
        <v>629.0</v>
      </c>
      <c r="B625" s="2" t="s">
        <v>944</v>
      </c>
      <c r="C625" s="2" t="s">
        <v>663</v>
      </c>
      <c r="D625" s="10"/>
      <c r="F625" s="10"/>
      <c r="G625" s="10"/>
      <c r="H625" s="3">
        <v>629.0</v>
      </c>
      <c r="I625" s="4" t="s">
        <v>945</v>
      </c>
    </row>
    <row r="626">
      <c r="A626" s="3">
        <v>630.0</v>
      </c>
      <c r="B626" s="2" t="s">
        <v>946</v>
      </c>
      <c r="C626" s="2" t="s">
        <v>663</v>
      </c>
      <c r="D626" s="10"/>
      <c r="F626" s="10"/>
      <c r="G626" s="10"/>
      <c r="H626" s="3">
        <v>630.0</v>
      </c>
      <c r="I626" s="4" t="s">
        <v>947</v>
      </c>
    </row>
    <row r="627">
      <c r="A627" s="3">
        <v>631.0</v>
      </c>
      <c r="B627" s="2" t="s">
        <v>226</v>
      </c>
      <c r="C627" s="2" t="s">
        <v>215</v>
      </c>
      <c r="D627" s="10"/>
      <c r="F627" s="10"/>
      <c r="G627" s="10"/>
      <c r="H627" s="3">
        <v>631.0</v>
      </c>
      <c r="I627" s="4" t="s">
        <v>948</v>
      </c>
    </row>
    <row r="628">
      <c r="A628" s="3">
        <v>632.0</v>
      </c>
      <c r="B628" s="2" t="s">
        <v>949</v>
      </c>
      <c r="C628" s="2" t="s">
        <v>215</v>
      </c>
      <c r="D628" s="10"/>
      <c r="F628" s="10"/>
      <c r="G628" s="10"/>
      <c r="H628" s="3">
        <v>632.0</v>
      </c>
      <c r="I628" s="4" t="s">
        <v>950</v>
      </c>
    </row>
    <row r="629">
      <c r="A629" s="3">
        <v>633.0</v>
      </c>
      <c r="B629" s="2" t="s">
        <v>951</v>
      </c>
      <c r="C629" s="2" t="s">
        <v>663</v>
      </c>
      <c r="D629" s="10"/>
      <c r="F629" s="10"/>
      <c r="G629" s="10"/>
      <c r="H629" s="3">
        <v>633.0</v>
      </c>
      <c r="I629" s="4" t="s">
        <v>952</v>
      </c>
    </row>
    <row r="630">
      <c r="A630" s="3">
        <v>634.0</v>
      </c>
      <c r="B630" s="2" t="s">
        <v>949</v>
      </c>
      <c r="C630" s="2" t="s">
        <v>663</v>
      </c>
      <c r="D630" s="10"/>
      <c r="F630" s="10"/>
      <c r="G630" s="10"/>
      <c r="H630" s="3">
        <v>634.0</v>
      </c>
      <c r="I630" s="4" t="s">
        <v>950</v>
      </c>
    </row>
    <row r="631">
      <c r="A631" s="3">
        <v>635.0</v>
      </c>
      <c r="B631" s="2" t="s">
        <v>953</v>
      </c>
      <c r="C631" s="2" t="s">
        <v>663</v>
      </c>
      <c r="D631" s="10"/>
      <c r="F631" s="10"/>
      <c r="G631" s="10"/>
      <c r="H631" s="3">
        <v>635.0</v>
      </c>
      <c r="I631" s="4" t="s">
        <v>954</v>
      </c>
    </row>
    <row r="632">
      <c r="A632" s="3">
        <v>636.0</v>
      </c>
      <c r="B632" s="2" t="s">
        <v>955</v>
      </c>
      <c r="C632" s="2" t="s">
        <v>663</v>
      </c>
      <c r="D632" s="10"/>
      <c r="F632" s="10"/>
      <c r="G632" s="10"/>
      <c r="H632" s="3">
        <v>636.0</v>
      </c>
      <c r="I632" s="25" t="s">
        <v>956</v>
      </c>
    </row>
    <row r="633">
      <c r="A633" s="3">
        <v>637.0</v>
      </c>
      <c r="B633" s="2" t="s">
        <v>957</v>
      </c>
      <c r="C633" s="2" t="s">
        <v>663</v>
      </c>
      <c r="D633" s="10"/>
      <c r="F633" s="10"/>
      <c r="G633" s="10"/>
      <c r="H633" s="3">
        <v>637.0</v>
      </c>
      <c r="I633" s="15" t="s">
        <v>670</v>
      </c>
    </row>
    <row r="634">
      <c r="A634" s="3">
        <v>638.0</v>
      </c>
      <c r="B634" s="2" t="s">
        <v>958</v>
      </c>
      <c r="C634" s="2" t="s">
        <v>663</v>
      </c>
      <c r="D634" s="10"/>
      <c r="F634" s="10"/>
      <c r="G634" s="10"/>
      <c r="H634" s="3">
        <v>638.0</v>
      </c>
      <c r="I634" s="15" t="s">
        <v>670</v>
      </c>
    </row>
    <row r="635">
      <c r="C635" s="10"/>
      <c r="D635" s="10"/>
      <c r="F635" s="10"/>
      <c r="G635" s="10"/>
    </row>
    <row r="636">
      <c r="C636" s="10"/>
      <c r="D636" s="10"/>
      <c r="F636" s="10"/>
      <c r="G636" s="10"/>
    </row>
    <row r="637">
      <c r="C637" s="10"/>
      <c r="D637" s="10"/>
      <c r="F637" s="10"/>
      <c r="G637" s="10"/>
    </row>
    <row r="638">
      <c r="C638" s="10"/>
      <c r="D638" s="10"/>
      <c r="F638" s="10"/>
      <c r="G638" s="10"/>
    </row>
    <row r="639">
      <c r="C639" s="10"/>
      <c r="D639" s="10"/>
      <c r="F639" s="10"/>
      <c r="G639" s="10"/>
    </row>
    <row r="640">
      <c r="C640" s="10"/>
      <c r="D640" s="10"/>
      <c r="F640" s="10"/>
      <c r="G640" s="10"/>
    </row>
    <row r="641">
      <c r="C641" s="10"/>
      <c r="D641" s="10"/>
      <c r="F641" s="10"/>
      <c r="G641" s="10"/>
    </row>
    <row r="642">
      <c r="C642" s="10"/>
      <c r="D642" s="10"/>
      <c r="F642" s="10"/>
      <c r="G642" s="10"/>
    </row>
    <row r="643">
      <c r="C643" s="10"/>
      <c r="D643" s="10"/>
      <c r="F643" s="10"/>
      <c r="G643" s="10"/>
    </row>
    <row r="644">
      <c r="C644" s="10"/>
      <c r="D644" s="10"/>
      <c r="F644" s="10"/>
      <c r="G644" s="10"/>
    </row>
    <row r="645">
      <c r="C645" s="10"/>
      <c r="D645" s="10"/>
      <c r="F645" s="10"/>
      <c r="G645" s="10"/>
    </row>
    <row r="646">
      <c r="C646" s="10"/>
      <c r="D646" s="10"/>
      <c r="F646" s="10"/>
      <c r="G646" s="10"/>
    </row>
    <row r="647">
      <c r="C647" s="10"/>
      <c r="D647" s="10"/>
      <c r="F647" s="10"/>
      <c r="G647" s="10"/>
    </row>
    <row r="648">
      <c r="C648" s="10"/>
      <c r="D648" s="10"/>
      <c r="F648" s="10"/>
      <c r="G648" s="10"/>
    </row>
    <row r="649">
      <c r="C649" s="10"/>
      <c r="D649" s="10"/>
      <c r="F649" s="10"/>
      <c r="G649" s="10"/>
    </row>
    <row r="650">
      <c r="C650" s="10"/>
      <c r="D650" s="10"/>
      <c r="F650" s="10"/>
      <c r="G650" s="10"/>
    </row>
    <row r="651">
      <c r="C651" s="10"/>
      <c r="D651" s="10"/>
      <c r="F651" s="10"/>
      <c r="G651" s="10"/>
    </row>
    <row r="652">
      <c r="C652" s="10"/>
      <c r="D652" s="10"/>
      <c r="F652" s="10"/>
      <c r="G652" s="10"/>
    </row>
    <row r="653">
      <c r="C653" s="10"/>
      <c r="D653" s="10"/>
      <c r="F653" s="10"/>
      <c r="G653" s="10"/>
    </row>
    <row r="654">
      <c r="C654" s="10"/>
      <c r="D654" s="10"/>
      <c r="F654" s="10"/>
      <c r="G654" s="10"/>
    </row>
    <row r="655">
      <c r="C655" s="10"/>
      <c r="D655" s="10"/>
      <c r="F655" s="10"/>
      <c r="G655" s="10"/>
    </row>
    <row r="656">
      <c r="C656" s="10"/>
      <c r="D656" s="10"/>
      <c r="F656" s="10"/>
      <c r="G656" s="10"/>
    </row>
    <row r="657">
      <c r="C657" s="10"/>
      <c r="D657" s="10"/>
      <c r="F657" s="10"/>
      <c r="G657" s="10"/>
    </row>
    <row r="658">
      <c r="C658" s="10"/>
      <c r="D658" s="10"/>
      <c r="F658" s="10"/>
      <c r="G658" s="10"/>
    </row>
    <row r="659">
      <c r="C659" s="10"/>
      <c r="D659" s="10"/>
      <c r="F659" s="10"/>
      <c r="G659" s="10"/>
    </row>
    <row r="660">
      <c r="C660" s="10"/>
      <c r="D660" s="10"/>
      <c r="F660" s="10"/>
      <c r="G660" s="10"/>
    </row>
    <row r="661">
      <c r="C661" s="10"/>
      <c r="D661" s="10"/>
      <c r="F661" s="10"/>
      <c r="G661" s="10"/>
    </row>
    <row r="662">
      <c r="C662" s="10"/>
      <c r="D662" s="10"/>
      <c r="F662" s="10"/>
      <c r="G662" s="10"/>
    </row>
    <row r="663">
      <c r="C663" s="10"/>
      <c r="D663" s="10"/>
      <c r="F663" s="10"/>
      <c r="G663" s="10"/>
    </row>
    <row r="664">
      <c r="C664" s="10"/>
      <c r="D664" s="10"/>
      <c r="F664" s="10"/>
      <c r="G664" s="10"/>
    </row>
    <row r="665">
      <c r="C665" s="10"/>
      <c r="D665" s="10"/>
      <c r="F665" s="10"/>
      <c r="G665" s="10"/>
    </row>
    <row r="666">
      <c r="C666" s="10"/>
      <c r="D666" s="10"/>
      <c r="F666" s="10"/>
      <c r="G666" s="10"/>
    </row>
    <row r="667">
      <c r="C667" s="10"/>
      <c r="D667" s="10"/>
      <c r="F667" s="10"/>
      <c r="G667" s="10"/>
    </row>
    <row r="668">
      <c r="C668" s="10"/>
      <c r="D668" s="10"/>
      <c r="F668" s="10"/>
      <c r="G668" s="10"/>
    </row>
    <row r="669">
      <c r="C669" s="10"/>
      <c r="D669" s="10"/>
      <c r="F669" s="10"/>
      <c r="G669" s="10"/>
    </row>
    <row r="670">
      <c r="C670" s="10"/>
      <c r="D670" s="10"/>
      <c r="F670" s="10"/>
      <c r="G670" s="10"/>
    </row>
    <row r="671">
      <c r="C671" s="10"/>
      <c r="D671" s="10"/>
      <c r="F671" s="10"/>
      <c r="G671" s="10"/>
    </row>
    <row r="672">
      <c r="C672" s="10"/>
      <c r="D672" s="10"/>
      <c r="F672" s="10"/>
      <c r="G672" s="10"/>
    </row>
    <row r="673">
      <c r="C673" s="10"/>
      <c r="D673" s="10"/>
      <c r="F673" s="10"/>
      <c r="G673" s="10"/>
    </row>
    <row r="674">
      <c r="C674" s="10"/>
      <c r="D674" s="10"/>
      <c r="F674" s="10"/>
      <c r="G674" s="10"/>
    </row>
    <row r="675">
      <c r="C675" s="10"/>
      <c r="D675" s="10"/>
      <c r="F675" s="10"/>
      <c r="G675" s="10"/>
    </row>
    <row r="676">
      <c r="C676" s="10"/>
      <c r="D676" s="10"/>
      <c r="F676" s="10"/>
      <c r="G676" s="10"/>
    </row>
    <row r="677">
      <c r="C677" s="10"/>
      <c r="D677" s="10"/>
      <c r="F677" s="10"/>
      <c r="G677" s="10"/>
    </row>
    <row r="678">
      <c r="C678" s="10"/>
      <c r="D678" s="10"/>
      <c r="F678" s="10"/>
      <c r="G678" s="10"/>
    </row>
    <row r="679">
      <c r="C679" s="10"/>
      <c r="D679" s="10"/>
      <c r="F679" s="10"/>
      <c r="G679" s="10"/>
    </row>
    <row r="680">
      <c r="C680" s="10"/>
      <c r="D680" s="10"/>
      <c r="F680" s="10"/>
      <c r="G680" s="10"/>
    </row>
    <row r="681">
      <c r="C681" s="10"/>
      <c r="D681" s="10"/>
      <c r="F681" s="10"/>
      <c r="G681" s="10"/>
    </row>
    <row r="682">
      <c r="C682" s="10"/>
      <c r="D682" s="10"/>
      <c r="F682" s="10"/>
      <c r="G682" s="10"/>
    </row>
    <row r="683">
      <c r="C683" s="10"/>
      <c r="D683" s="10"/>
      <c r="F683" s="10"/>
      <c r="G683" s="10"/>
    </row>
    <row r="684">
      <c r="C684" s="10"/>
      <c r="D684" s="10"/>
      <c r="F684" s="10"/>
      <c r="G684" s="10"/>
    </row>
    <row r="685">
      <c r="C685" s="10"/>
      <c r="D685" s="10"/>
      <c r="F685" s="10"/>
      <c r="G685" s="10"/>
    </row>
    <row r="686">
      <c r="C686" s="10"/>
      <c r="D686" s="10"/>
      <c r="F686" s="10"/>
      <c r="G686" s="10"/>
    </row>
    <row r="687">
      <c r="C687" s="10"/>
      <c r="D687" s="10"/>
      <c r="F687" s="10"/>
      <c r="G687" s="10"/>
    </row>
    <row r="688">
      <c r="C688" s="10"/>
      <c r="D688" s="10"/>
      <c r="F688" s="10"/>
      <c r="G688" s="10"/>
    </row>
    <row r="689">
      <c r="C689" s="10"/>
      <c r="D689" s="10"/>
      <c r="F689" s="10"/>
      <c r="G689" s="10"/>
    </row>
    <row r="690">
      <c r="C690" s="10"/>
      <c r="D690" s="10"/>
      <c r="F690" s="10"/>
      <c r="G690" s="10"/>
    </row>
    <row r="691">
      <c r="C691" s="10"/>
      <c r="D691" s="10"/>
      <c r="F691" s="10"/>
      <c r="G691" s="10"/>
    </row>
    <row r="692">
      <c r="C692" s="10"/>
      <c r="D692" s="10"/>
      <c r="F692" s="10"/>
      <c r="G692" s="10"/>
    </row>
    <row r="693">
      <c r="C693" s="10"/>
      <c r="D693" s="10"/>
      <c r="F693" s="10"/>
      <c r="G693" s="10"/>
    </row>
    <row r="694">
      <c r="C694" s="10"/>
      <c r="D694" s="10"/>
      <c r="F694" s="10"/>
      <c r="G694" s="10"/>
    </row>
    <row r="695">
      <c r="C695" s="10"/>
      <c r="D695" s="10"/>
      <c r="F695" s="10"/>
      <c r="G695" s="10"/>
    </row>
    <row r="696">
      <c r="C696" s="10"/>
      <c r="D696" s="10"/>
      <c r="F696" s="10"/>
      <c r="G696" s="10"/>
    </row>
    <row r="697">
      <c r="C697" s="10"/>
      <c r="D697" s="10"/>
      <c r="F697" s="10"/>
      <c r="G697" s="10"/>
    </row>
    <row r="698">
      <c r="C698" s="10"/>
      <c r="D698" s="10"/>
      <c r="F698" s="10"/>
      <c r="G698" s="10"/>
    </row>
    <row r="699">
      <c r="C699" s="10"/>
      <c r="D699" s="10"/>
      <c r="F699" s="10"/>
      <c r="G699" s="10"/>
    </row>
    <row r="700">
      <c r="C700" s="10"/>
      <c r="D700" s="10"/>
      <c r="F700" s="10"/>
      <c r="G700" s="10"/>
    </row>
    <row r="701">
      <c r="C701" s="10"/>
      <c r="D701" s="10"/>
      <c r="F701" s="10"/>
      <c r="G701" s="10"/>
    </row>
    <row r="702">
      <c r="C702" s="10"/>
      <c r="D702" s="10"/>
      <c r="F702" s="10"/>
      <c r="G702" s="10"/>
    </row>
    <row r="703">
      <c r="C703" s="10"/>
      <c r="D703" s="10"/>
      <c r="F703" s="10"/>
      <c r="G703" s="10"/>
    </row>
    <row r="704">
      <c r="C704" s="10"/>
      <c r="D704" s="10"/>
      <c r="F704" s="10"/>
      <c r="G704" s="10"/>
    </row>
    <row r="705">
      <c r="C705" s="10"/>
      <c r="D705" s="10"/>
      <c r="F705" s="10"/>
      <c r="G705" s="10"/>
    </row>
    <row r="706">
      <c r="C706" s="10"/>
      <c r="D706" s="10"/>
      <c r="F706" s="10"/>
      <c r="G706" s="10"/>
    </row>
    <row r="707">
      <c r="C707" s="10"/>
      <c r="D707" s="10"/>
      <c r="F707" s="10"/>
      <c r="G707" s="10"/>
    </row>
    <row r="708">
      <c r="C708" s="10"/>
      <c r="D708" s="10"/>
      <c r="F708" s="10"/>
      <c r="G708" s="10"/>
    </row>
    <row r="709">
      <c r="C709" s="10"/>
      <c r="D709" s="10"/>
      <c r="F709" s="10"/>
      <c r="G709" s="10"/>
    </row>
    <row r="710">
      <c r="C710" s="10"/>
      <c r="D710" s="10"/>
      <c r="F710" s="10"/>
      <c r="G710" s="10"/>
    </row>
    <row r="711">
      <c r="C711" s="10"/>
      <c r="D711" s="10"/>
      <c r="F711" s="10"/>
      <c r="G711" s="10"/>
    </row>
    <row r="712">
      <c r="C712" s="10"/>
      <c r="D712" s="10"/>
      <c r="F712" s="10"/>
      <c r="G712" s="10"/>
    </row>
    <row r="713">
      <c r="C713" s="10"/>
      <c r="D713" s="10"/>
      <c r="F713" s="10"/>
      <c r="G713" s="10"/>
    </row>
    <row r="714">
      <c r="C714" s="10"/>
      <c r="D714" s="10"/>
      <c r="F714" s="10"/>
      <c r="G714" s="10"/>
    </row>
    <row r="715">
      <c r="C715" s="10"/>
      <c r="D715" s="10"/>
      <c r="F715" s="10"/>
      <c r="G715" s="10"/>
    </row>
    <row r="716">
      <c r="C716" s="10"/>
      <c r="D716" s="10"/>
      <c r="F716" s="10"/>
      <c r="G716" s="10"/>
    </row>
    <row r="717">
      <c r="C717" s="10"/>
      <c r="D717" s="10"/>
      <c r="F717" s="10"/>
      <c r="G717" s="10"/>
    </row>
    <row r="718">
      <c r="C718" s="10"/>
      <c r="D718" s="10"/>
      <c r="F718" s="10"/>
      <c r="G718" s="10"/>
    </row>
    <row r="719">
      <c r="C719" s="10"/>
      <c r="D719" s="10"/>
      <c r="F719" s="10"/>
      <c r="G719" s="10"/>
    </row>
    <row r="720">
      <c r="C720" s="10"/>
      <c r="D720" s="10"/>
      <c r="F720" s="10"/>
      <c r="G720" s="10"/>
    </row>
    <row r="721">
      <c r="C721" s="10"/>
      <c r="D721" s="10"/>
      <c r="F721" s="10"/>
      <c r="G721" s="10"/>
    </row>
    <row r="722">
      <c r="C722" s="10"/>
      <c r="D722" s="10"/>
      <c r="F722" s="10"/>
      <c r="G722" s="10"/>
    </row>
    <row r="723">
      <c r="C723" s="10"/>
      <c r="D723" s="10"/>
      <c r="F723" s="10"/>
      <c r="G723" s="10"/>
    </row>
    <row r="724">
      <c r="C724" s="10"/>
      <c r="D724" s="10"/>
      <c r="F724" s="10"/>
      <c r="G724" s="10"/>
    </row>
    <row r="725">
      <c r="C725" s="10"/>
      <c r="D725" s="10"/>
      <c r="F725" s="10"/>
      <c r="G725" s="10"/>
    </row>
    <row r="726">
      <c r="C726" s="10"/>
      <c r="D726" s="10"/>
      <c r="F726" s="10"/>
      <c r="G726" s="10"/>
    </row>
    <row r="727">
      <c r="C727" s="10"/>
      <c r="D727" s="10"/>
      <c r="F727" s="10"/>
      <c r="G727" s="10"/>
    </row>
    <row r="728">
      <c r="C728" s="10"/>
      <c r="D728" s="10"/>
      <c r="F728" s="10"/>
      <c r="G728" s="10"/>
    </row>
    <row r="729">
      <c r="C729" s="10"/>
      <c r="D729" s="10"/>
      <c r="F729" s="10"/>
      <c r="G729" s="10"/>
    </row>
    <row r="730">
      <c r="C730" s="10"/>
      <c r="D730" s="10"/>
      <c r="F730" s="10"/>
      <c r="G730" s="10"/>
    </row>
    <row r="731">
      <c r="C731" s="10"/>
      <c r="D731" s="10"/>
      <c r="F731" s="10"/>
      <c r="G731" s="10"/>
    </row>
    <row r="732">
      <c r="C732" s="10"/>
      <c r="D732" s="10"/>
      <c r="F732" s="10"/>
      <c r="G732" s="10"/>
    </row>
    <row r="733">
      <c r="C733" s="10"/>
      <c r="D733" s="10"/>
      <c r="F733" s="10"/>
      <c r="G733" s="10"/>
    </row>
    <row r="734">
      <c r="C734" s="10"/>
      <c r="D734" s="10"/>
      <c r="F734" s="10"/>
      <c r="G734" s="10"/>
    </row>
    <row r="735">
      <c r="C735" s="10"/>
      <c r="D735" s="10"/>
      <c r="F735" s="10"/>
      <c r="G735" s="10"/>
    </row>
    <row r="736">
      <c r="C736" s="10"/>
      <c r="D736" s="10"/>
      <c r="F736" s="10"/>
      <c r="G736" s="10"/>
    </row>
    <row r="737">
      <c r="C737" s="10"/>
      <c r="D737" s="10"/>
      <c r="F737" s="10"/>
    </row>
    <row r="738">
      <c r="C738" s="10"/>
      <c r="D738" s="10"/>
    </row>
    <row r="739">
      <c r="C739" s="10"/>
      <c r="D739" s="10"/>
    </row>
    <row r="740">
      <c r="C740" s="10"/>
    </row>
    <row r="741">
      <c r="C741" s="10"/>
    </row>
    <row r="742">
      <c r="C742" s="10"/>
    </row>
    <row r="743">
      <c r="C743" s="10"/>
    </row>
    <row r="744">
      <c r="C744" s="10"/>
    </row>
    <row r="745">
      <c r="C745" s="10"/>
    </row>
    <row r="746">
      <c r="C746" s="10"/>
    </row>
    <row r="747">
      <c r="C747" s="10"/>
    </row>
    <row r="748">
      <c r="C748" s="10"/>
    </row>
    <row r="749">
      <c r="C749" s="10"/>
    </row>
    <row r="750">
      <c r="C750" s="10"/>
    </row>
    <row r="751">
      <c r="C751" s="10"/>
    </row>
    <row r="752">
      <c r="C752" s="10"/>
    </row>
    <row r="753">
      <c r="C753" s="10"/>
    </row>
    <row r="754">
      <c r="C754" s="10"/>
    </row>
    <row r="755">
      <c r="C755" s="10"/>
    </row>
    <row r="756">
      <c r="C756" s="10"/>
    </row>
    <row r="757">
      <c r="C757" s="10"/>
    </row>
    <row r="758">
      <c r="C758" s="10"/>
    </row>
    <row r="759">
      <c r="C759" s="10"/>
    </row>
    <row r="760">
      <c r="C760" s="10"/>
    </row>
    <row r="761">
      <c r="C761" s="10"/>
    </row>
    <row r="762">
      <c r="C762" s="10"/>
    </row>
    <row r="763">
      <c r="C763" s="10"/>
    </row>
    <row r="764">
      <c r="C764" s="10"/>
    </row>
    <row r="765">
      <c r="C765" s="10"/>
    </row>
    <row r="766">
      <c r="C766" s="10"/>
    </row>
    <row r="767">
      <c r="C767" s="10"/>
    </row>
    <row r="768">
      <c r="C768" s="10"/>
    </row>
    <row r="769">
      <c r="C769" s="10"/>
    </row>
    <row r="770">
      <c r="C770" s="10"/>
    </row>
    <row r="771">
      <c r="C771" s="10"/>
    </row>
    <row r="772">
      <c r="C772" s="10"/>
    </row>
    <row r="773">
      <c r="C773" s="10"/>
    </row>
    <row r="774">
      <c r="C774" s="10"/>
    </row>
    <row r="775">
      <c r="C775" s="10"/>
    </row>
  </sheetData>
  <customSheetViews>
    <customSheetView guid="{6E0C52AB-7A95-458F-A862-C394B287895C}" filter="1" showAutoFilter="1">
      <autoFilter ref="$A$2:$J$775">
        <filterColumn colId="2">
          <filters>
            <filter val="Noun"/>
          </filters>
        </filterColumn>
        <sortState ref="A2:J775">
          <sortCondition ref="B2:B775"/>
        </sortState>
      </autoFilter>
    </customSheetView>
  </customSheetViews>
  <conditionalFormatting sqref="B22:B3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D2:D39 D53:D196 D197:E197 D198:D233 D235 D237:D365 D369:D382 D410:D736">
      <formula1>"Family,Colours,Emotions,Places,Parishes,Days,Months,Food,Animal,TBD,Object,Body Part,Action,position,thing"</formula1>
    </dataValidation>
    <dataValidation type="list" allowBlank="1" showErrorMessage="1" sqref="G2:G736">
      <formula1>"N/A,School,Home,Outdoor"</formula1>
    </dataValidation>
    <dataValidation type="list" allowBlank="1" showErrorMessage="1" sqref="F2:F737">
      <formula1>"N/A,morning,midday,midnight,night,afternoon,evening"</formula1>
    </dataValidation>
    <dataValidation type="list" allowBlank="1" showErrorMessage="1" sqref="C2:C775">
      <formula1>"Noun,Verb,Pronoun,Preposition,Conjunction,Adjectives,Adverbs,Articles"</formula1>
    </dataValidation>
    <dataValidation type="list" allowBlank="1" showErrorMessage="1" sqref="D738:D739">
      <formula1>"Family,Colours,Emotions,Places,Parishes,Days,Months,Food,Animal"</formula1>
    </dataValidation>
    <dataValidation type="list" allowBlank="1" showErrorMessage="1" sqref="D234">
      <formula1>"Family,Colours,Emotions,Places,Parishes,Days,Months,Food,Animal,TBD,Object,Body Part,Action,position,thing,people"</formula1>
    </dataValidation>
    <dataValidation type="list" allowBlank="1" showErrorMessage="1" sqref="D40:D52">
      <formula1>"Family,Colours,Emotions,Places,Parishes,Days,Months,Food,Animal,TBD,Object,Body Part,Action,position,thing,Qualities"</formula1>
    </dataValidation>
    <dataValidation type="list" allowBlank="1" showErrorMessage="1" sqref="D366:D368">
      <formula1>"Family,Colours,Emotions,Places,Parishes,Days,Months,Food,Animal,TBD,Object,Body Part,Action,position,thing,Worship"</formula1>
    </dataValidation>
    <dataValidation type="list" allowBlank="1" showErrorMessage="1" sqref="D236 D383:D409">
      <formula1>"Family,Colours,Emotions,Places,Parishes,Days,Months,Food,Animal,TBD,Object,Body Part,Action,position,thing,Time"</formula1>
    </dataValidation>
    <dataValidation type="list" allowBlank="1" showErrorMessage="1" sqref="D737">
      <formula1>"Family,Colours,Emotions,Places,Parishes,Days,Months,Food,Animal,TBD,Object,Body Part"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  <hyperlink r:id="rId77" ref="I79"/>
    <hyperlink r:id="rId78" ref="I80"/>
    <hyperlink r:id="rId79" ref="I81"/>
    <hyperlink r:id="rId80" ref="I82"/>
    <hyperlink r:id="rId81" ref="I83"/>
    <hyperlink r:id="rId82" ref="I84"/>
    <hyperlink r:id="rId83" ref="I85"/>
    <hyperlink r:id="rId84" ref="I86"/>
    <hyperlink r:id="rId85" ref="I87"/>
    <hyperlink r:id="rId86" ref="I88"/>
    <hyperlink r:id="rId87" ref="I89"/>
    <hyperlink r:id="rId88" ref="I90"/>
    <hyperlink r:id="rId89" ref="I91"/>
    <hyperlink r:id="rId90" ref="I92"/>
    <hyperlink r:id="rId91" ref="I93"/>
    <hyperlink r:id="rId92" ref="I94"/>
    <hyperlink r:id="rId93" ref="I95"/>
    <hyperlink r:id="rId94" ref="I96"/>
    <hyperlink r:id="rId95" ref="I97"/>
    <hyperlink r:id="rId96" ref="I98"/>
    <hyperlink r:id="rId97" ref="I99"/>
    <hyperlink r:id="rId98" ref="I100"/>
    <hyperlink r:id="rId99" ref="I101"/>
    <hyperlink r:id="rId100" ref="I102"/>
    <hyperlink r:id="rId101" ref="I103"/>
    <hyperlink r:id="rId102" ref="I104"/>
    <hyperlink r:id="rId103" ref="I105"/>
    <hyperlink r:id="rId104" ref="I106"/>
    <hyperlink r:id="rId105" ref="I107"/>
    <hyperlink r:id="rId106" ref="I108"/>
    <hyperlink r:id="rId107" ref="I109"/>
    <hyperlink r:id="rId108" ref="I110"/>
    <hyperlink r:id="rId109" ref="I111"/>
    <hyperlink r:id="rId110" ref="I112"/>
    <hyperlink r:id="rId111" ref="I113"/>
    <hyperlink r:id="rId112" ref="I114"/>
    <hyperlink r:id="rId113" ref="I115"/>
    <hyperlink r:id="rId114" ref="I116"/>
    <hyperlink r:id="rId115" ref="I118"/>
    <hyperlink r:id="rId116" ref="I119"/>
    <hyperlink r:id="rId117" ref="I120"/>
    <hyperlink r:id="rId118" ref="I121"/>
    <hyperlink r:id="rId119" ref="I122"/>
    <hyperlink r:id="rId120" ref="I123"/>
    <hyperlink r:id="rId121" ref="I124"/>
    <hyperlink r:id="rId122" ref="I125"/>
    <hyperlink r:id="rId123" ref="I126"/>
    <hyperlink r:id="rId124" ref="I127"/>
    <hyperlink r:id="rId125" ref="I128"/>
    <hyperlink r:id="rId126" ref="I129"/>
    <hyperlink r:id="rId127" ref="I130"/>
    <hyperlink r:id="rId128" ref="I131"/>
    <hyperlink r:id="rId129" ref="I132"/>
    <hyperlink r:id="rId130" ref="I133"/>
    <hyperlink r:id="rId131" ref="I134"/>
    <hyperlink r:id="rId132" ref="I135"/>
    <hyperlink r:id="rId133" ref="I136"/>
    <hyperlink r:id="rId134" ref="I137"/>
    <hyperlink r:id="rId135" ref="I138"/>
    <hyperlink r:id="rId136" ref="I139"/>
    <hyperlink r:id="rId137" ref="I140"/>
    <hyperlink r:id="rId138" ref="I141"/>
    <hyperlink r:id="rId139" ref="I142"/>
    <hyperlink r:id="rId140" ref="I143"/>
    <hyperlink r:id="rId141" ref="I144"/>
    <hyperlink r:id="rId142" ref="I145"/>
    <hyperlink r:id="rId143" ref="I146"/>
    <hyperlink r:id="rId144" ref="I147"/>
    <hyperlink r:id="rId145" ref="I148"/>
    <hyperlink r:id="rId146" ref="I149"/>
    <hyperlink r:id="rId147" ref="I150"/>
    <hyperlink r:id="rId148" ref="I151"/>
    <hyperlink r:id="rId149" ref="I152"/>
    <hyperlink r:id="rId150" ref="I153"/>
    <hyperlink r:id="rId151" ref="I154"/>
    <hyperlink r:id="rId152" ref="I155"/>
    <hyperlink r:id="rId153" ref="I156"/>
    <hyperlink r:id="rId154" ref="I157"/>
    <hyperlink r:id="rId155" ref="I158"/>
    <hyperlink r:id="rId156" ref="I159"/>
    <hyperlink r:id="rId157" ref="I160"/>
    <hyperlink r:id="rId158" ref="I161"/>
    <hyperlink r:id="rId159" ref="I162"/>
    <hyperlink r:id="rId160" ref="I163"/>
    <hyperlink r:id="rId161" ref="I164"/>
    <hyperlink r:id="rId162" ref="I165"/>
    <hyperlink r:id="rId163" ref="I166"/>
    <hyperlink r:id="rId164" ref="I167"/>
    <hyperlink r:id="rId165" ref="I168"/>
    <hyperlink r:id="rId166" ref="I169"/>
    <hyperlink r:id="rId167" ref="I170"/>
    <hyperlink r:id="rId168" ref="I171"/>
    <hyperlink r:id="rId169" ref="I172"/>
    <hyperlink r:id="rId170" ref="I173"/>
    <hyperlink r:id="rId171" ref="I174"/>
    <hyperlink r:id="rId172" ref="I175"/>
    <hyperlink r:id="rId173" ref="I176"/>
    <hyperlink r:id="rId174" ref="I177"/>
    <hyperlink r:id="rId175" ref="I178"/>
    <hyperlink r:id="rId176" ref="I179"/>
    <hyperlink r:id="rId177" ref="I180"/>
    <hyperlink r:id="rId178" ref="I181"/>
    <hyperlink r:id="rId179" ref="I182"/>
    <hyperlink r:id="rId180" ref="I183"/>
    <hyperlink r:id="rId181" ref="I184"/>
    <hyperlink r:id="rId182" ref="I185"/>
    <hyperlink r:id="rId183" ref="I186"/>
    <hyperlink r:id="rId184" ref="I187"/>
    <hyperlink r:id="rId185" ref="I189"/>
    <hyperlink r:id="rId186" ref="I190"/>
    <hyperlink r:id="rId187" ref="I191"/>
    <hyperlink r:id="rId188" ref="I192"/>
    <hyperlink r:id="rId189" ref="I193"/>
    <hyperlink r:id="rId190" ref="I194"/>
    <hyperlink r:id="rId191" ref="I195"/>
    <hyperlink r:id="rId192" ref="I196"/>
    <hyperlink r:id="rId193" ref="I197"/>
    <hyperlink r:id="rId194" ref="I198"/>
    <hyperlink r:id="rId195" ref="I199"/>
    <hyperlink r:id="rId196" ref="I200"/>
    <hyperlink r:id="rId197" ref="I201"/>
    <hyperlink r:id="rId198" ref="I202"/>
    <hyperlink r:id="rId199" ref="I203"/>
    <hyperlink r:id="rId200" ref="I204"/>
    <hyperlink r:id="rId201" ref="I205"/>
    <hyperlink r:id="rId202" ref="I206"/>
    <hyperlink r:id="rId203" ref="I207"/>
    <hyperlink r:id="rId204" ref="I208"/>
    <hyperlink r:id="rId205" ref="I209"/>
    <hyperlink r:id="rId206" ref="I210"/>
    <hyperlink r:id="rId207" ref="I211"/>
    <hyperlink r:id="rId208" ref="I212"/>
    <hyperlink r:id="rId209" ref="I213"/>
    <hyperlink r:id="rId210" ref="I214"/>
    <hyperlink r:id="rId211" ref="I215"/>
    <hyperlink r:id="rId212" ref="I216"/>
    <hyperlink r:id="rId213" ref="I217"/>
    <hyperlink r:id="rId214" ref="I218"/>
    <hyperlink r:id="rId215" ref="I219"/>
    <hyperlink r:id="rId216" ref="I220"/>
    <hyperlink r:id="rId217" ref="I221"/>
    <hyperlink r:id="rId218" ref="I222"/>
    <hyperlink r:id="rId219" ref="I223"/>
    <hyperlink r:id="rId220" ref="I224"/>
    <hyperlink r:id="rId221" ref="I225"/>
    <hyperlink r:id="rId222" ref="I226"/>
    <hyperlink r:id="rId223" ref="I227"/>
    <hyperlink r:id="rId224" ref="I228"/>
    <hyperlink r:id="rId225" ref="I229"/>
    <hyperlink r:id="rId226" ref="I230"/>
    <hyperlink r:id="rId227" ref="I231"/>
    <hyperlink r:id="rId228" ref="I232"/>
    <hyperlink r:id="rId229" ref="I233"/>
    <hyperlink r:id="rId230" ref="I234"/>
    <hyperlink r:id="rId231" ref="I235"/>
    <hyperlink r:id="rId232" ref="I236"/>
    <hyperlink r:id="rId233" ref="I237"/>
    <hyperlink r:id="rId234" ref="I238"/>
    <hyperlink r:id="rId235" ref="I239"/>
    <hyperlink r:id="rId236" ref="I240"/>
    <hyperlink r:id="rId237" ref="I241"/>
    <hyperlink r:id="rId238" ref="I242"/>
    <hyperlink r:id="rId239" ref="I243"/>
    <hyperlink r:id="rId240" ref="I244"/>
    <hyperlink r:id="rId241" ref="I245"/>
    <hyperlink r:id="rId242" ref="I246"/>
    <hyperlink r:id="rId243" ref="I247"/>
    <hyperlink r:id="rId244" ref="I248"/>
    <hyperlink r:id="rId245" ref="I249"/>
    <hyperlink r:id="rId246" ref="I250"/>
    <hyperlink r:id="rId247" ref="I251"/>
    <hyperlink r:id="rId248" ref="I252"/>
    <hyperlink r:id="rId249" ref="I255"/>
    <hyperlink r:id="rId250" ref="I256"/>
    <hyperlink r:id="rId251" ref="I257"/>
    <hyperlink r:id="rId252" ref="I258"/>
    <hyperlink r:id="rId253" ref="I259"/>
    <hyperlink r:id="rId254" ref="I260"/>
    <hyperlink r:id="rId255" ref="I261"/>
    <hyperlink r:id="rId256" ref="I262"/>
    <hyperlink r:id="rId257" ref="I263"/>
    <hyperlink r:id="rId258" ref="I264"/>
    <hyperlink r:id="rId259" ref="I265"/>
    <hyperlink r:id="rId260" ref="I266"/>
    <hyperlink r:id="rId261" ref="I267"/>
    <hyperlink r:id="rId262" ref="I268"/>
    <hyperlink r:id="rId263" ref="I269"/>
    <hyperlink r:id="rId264" ref="I270"/>
    <hyperlink r:id="rId265" ref="I271"/>
    <hyperlink r:id="rId266" ref="I272"/>
    <hyperlink r:id="rId267" ref="I273"/>
    <hyperlink r:id="rId268" ref="I274"/>
    <hyperlink r:id="rId269" ref="I275"/>
    <hyperlink r:id="rId270" ref="I276"/>
    <hyperlink r:id="rId271" ref="I277"/>
    <hyperlink r:id="rId272" ref="I278"/>
    <hyperlink r:id="rId273" ref="I279"/>
    <hyperlink r:id="rId274" ref="I280"/>
    <hyperlink r:id="rId275" ref="I281"/>
    <hyperlink r:id="rId276" ref="I282"/>
    <hyperlink r:id="rId277" ref="I283"/>
    <hyperlink r:id="rId278" ref="I284"/>
    <hyperlink r:id="rId279" ref="I285"/>
    <hyperlink r:id="rId280" ref="I286"/>
    <hyperlink r:id="rId281" ref="I287"/>
    <hyperlink r:id="rId282" ref="I288"/>
    <hyperlink r:id="rId283" ref="I289"/>
    <hyperlink r:id="rId284" ref="I290"/>
    <hyperlink r:id="rId285" ref="I291"/>
    <hyperlink r:id="rId286" ref="I292"/>
    <hyperlink r:id="rId287" ref="I293"/>
    <hyperlink r:id="rId288" ref="I294"/>
    <hyperlink r:id="rId289" ref="I295"/>
    <hyperlink r:id="rId290" ref="I296"/>
    <hyperlink r:id="rId291" ref="I297"/>
    <hyperlink r:id="rId292" ref="I298"/>
    <hyperlink r:id="rId293" ref="I299"/>
    <hyperlink r:id="rId294" ref="I300"/>
    <hyperlink r:id="rId295" ref="I301"/>
    <hyperlink r:id="rId296" ref="I302"/>
    <hyperlink r:id="rId297" ref="I303"/>
    <hyperlink r:id="rId298" ref="I304"/>
    <hyperlink r:id="rId299" ref="I305"/>
    <hyperlink r:id="rId300" ref="I306"/>
    <hyperlink r:id="rId301" ref="I307"/>
    <hyperlink r:id="rId302" ref="I308"/>
    <hyperlink r:id="rId303" ref="I309"/>
    <hyperlink r:id="rId304" ref="I310"/>
    <hyperlink r:id="rId305" ref="I311"/>
    <hyperlink r:id="rId306" ref="I312"/>
    <hyperlink r:id="rId307" ref="I313"/>
    <hyperlink r:id="rId308" ref="K313"/>
    <hyperlink r:id="rId309" ref="I314"/>
    <hyperlink r:id="rId310" ref="I315"/>
    <hyperlink r:id="rId311" ref="I316"/>
    <hyperlink r:id="rId312" ref="I317"/>
    <hyperlink r:id="rId313" ref="I318"/>
    <hyperlink r:id="rId314" ref="I319"/>
    <hyperlink r:id="rId315" ref="I320"/>
    <hyperlink r:id="rId316" ref="I321"/>
    <hyperlink r:id="rId317" ref="I322"/>
    <hyperlink r:id="rId318" ref="I323"/>
    <hyperlink r:id="rId319" ref="I324"/>
    <hyperlink r:id="rId320" ref="I325"/>
    <hyperlink r:id="rId321" ref="I326"/>
    <hyperlink r:id="rId322" ref="I327"/>
    <hyperlink r:id="rId323" ref="I328"/>
    <hyperlink r:id="rId324" ref="I329"/>
    <hyperlink r:id="rId325" ref="I330"/>
    <hyperlink r:id="rId326" ref="I331"/>
    <hyperlink r:id="rId327" ref="I332"/>
    <hyperlink r:id="rId328" ref="I333"/>
    <hyperlink r:id="rId329" ref="I334"/>
    <hyperlink r:id="rId330" ref="I335"/>
    <hyperlink r:id="rId331" ref="I336"/>
    <hyperlink r:id="rId332" ref="I337"/>
    <hyperlink r:id="rId333" ref="I338"/>
    <hyperlink r:id="rId334" ref="I339"/>
    <hyperlink r:id="rId335" ref="I340"/>
    <hyperlink r:id="rId336" ref="I341"/>
    <hyperlink r:id="rId337" ref="I342"/>
    <hyperlink r:id="rId338" ref="I343"/>
    <hyperlink r:id="rId339" ref="I344"/>
    <hyperlink r:id="rId340" ref="I345"/>
    <hyperlink r:id="rId341" ref="I346"/>
    <hyperlink r:id="rId342" ref="I347"/>
    <hyperlink r:id="rId343" ref="I348"/>
    <hyperlink r:id="rId344" ref="I349"/>
    <hyperlink r:id="rId345" ref="I350"/>
    <hyperlink r:id="rId346" ref="I351"/>
    <hyperlink r:id="rId347" ref="I352"/>
    <hyperlink r:id="rId348" ref="I353"/>
    <hyperlink r:id="rId349" ref="I354"/>
    <hyperlink r:id="rId350" ref="I355"/>
    <hyperlink r:id="rId351" ref="I356"/>
    <hyperlink r:id="rId352" ref="I357"/>
    <hyperlink r:id="rId353" ref="I358"/>
    <hyperlink r:id="rId354" ref="I359"/>
    <hyperlink r:id="rId355" ref="I360"/>
    <hyperlink r:id="rId356" ref="I361"/>
    <hyperlink r:id="rId357" ref="I362"/>
    <hyperlink r:id="rId358" ref="I363"/>
    <hyperlink r:id="rId359" ref="I364"/>
    <hyperlink r:id="rId360" ref="I365"/>
    <hyperlink r:id="rId361" ref="I366"/>
    <hyperlink r:id="rId362" ref="I368"/>
    <hyperlink r:id="rId363" ref="I369"/>
    <hyperlink r:id="rId364" ref="I370"/>
    <hyperlink r:id="rId365" ref="I371"/>
    <hyperlink r:id="rId366" ref="I372"/>
    <hyperlink r:id="rId367" ref="I373"/>
    <hyperlink r:id="rId368" ref="I374"/>
    <hyperlink r:id="rId369" ref="I375"/>
    <hyperlink r:id="rId370" ref="I376"/>
    <hyperlink r:id="rId371" ref="I377"/>
    <hyperlink r:id="rId372" ref="I378"/>
    <hyperlink r:id="rId373" ref="I379"/>
    <hyperlink r:id="rId374" ref="I380"/>
    <hyperlink r:id="rId375" ref="I381"/>
    <hyperlink r:id="rId376" ref="I383"/>
    <hyperlink r:id="rId377" ref="I384"/>
    <hyperlink r:id="rId378" ref="I385"/>
    <hyperlink r:id="rId379" ref="I386"/>
    <hyperlink r:id="rId380" ref="I387"/>
    <hyperlink r:id="rId381" ref="I388"/>
    <hyperlink r:id="rId382" ref="I389"/>
    <hyperlink r:id="rId383" ref="I390"/>
    <hyperlink r:id="rId384" ref="I391"/>
    <hyperlink r:id="rId385" ref="I392"/>
    <hyperlink r:id="rId386" ref="I393"/>
    <hyperlink r:id="rId387" ref="I394"/>
    <hyperlink r:id="rId388" ref="I395"/>
    <hyperlink r:id="rId389" ref="I396"/>
    <hyperlink r:id="rId390" ref="I397"/>
    <hyperlink r:id="rId391" ref="I398"/>
    <hyperlink r:id="rId392" ref="I399"/>
    <hyperlink r:id="rId393" ref="I400"/>
    <hyperlink r:id="rId394" ref="I401"/>
    <hyperlink r:id="rId395" ref="I402"/>
    <hyperlink r:id="rId396" ref="I403"/>
    <hyperlink r:id="rId397" ref="I404"/>
    <hyperlink r:id="rId398" ref="I405"/>
    <hyperlink r:id="rId399" ref="I406"/>
    <hyperlink r:id="rId400" ref="I407"/>
    <hyperlink r:id="rId401" ref="I408"/>
    <hyperlink r:id="rId402" ref="I409"/>
    <hyperlink r:id="rId403" ref="I410"/>
    <hyperlink r:id="rId404" ref="I411"/>
    <hyperlink r:id="rId405" ref="I412"/>
    <hyperlink r:id="rId406" ref="I413"/>
    <hyperlink r:id="rId407" ref="I414"/>
    <hyperlink r:id="rId408" ref="I415"/>
    <hyperlink r:id="rId409" ref="I416"/>
    <hyperlink r:id="rId410" ref="I417"/>
    <hyperlink r:id="rId411" ref="I418"/>
    <hyperlink r:id="rId412" ref="I419"/>
    <hyperlink r:id="rId413" ref="I420"/>
    <hyperlink r:id="rId414" ref="I421"/>
    <hyperlink r:id="rId415" ref="I422"/>
    <hyperlink r:id="rId416" ref="I423"/>
    <hyperlink r:id="rId417" ref="I424"/>
    <hyperlink r:id="rId418" ref="I425"/>
    <hyperlink r:id="rId419" ref="I426"/>
    <hyperlink r:id="rId420" ref="I427"/>
    <hyperlink r:id="rId421" ref="I428"/>
    <hyperlink r:id="rId422" ref="I429"/>
    <hyperlink r:id="rId423" ref="I430"/>
    <hyperlink r:id="rId424" ref="I431"/>
    <hyperlink r:id="rId425" ref="I432"/>
    <hyperlink r:id="rId426" ref="I433"/>
    <hyperlink r:id="rId427" ref="I434"/>
    <hyperlink r:id="rId428" ref="I435"/>
    <hyperlink r:id="rId429" ref="I436"/>
    <hyperlink r:id="rId430" ref="I437"/>
    <hyperlink r:id="rId431" ref="I438"/>
    <hyperlink r:id="rId432" ref="I439"/>
    <hyperlink r:id="rId433" ref="I440"/>
    <hyperlink r:id="rId434" ref="I441"/>
    <hyperlink r:id="rId435" ref="I442"/>
    <hyperlink r:id="rId436" ref="I443"/>
    <hyperlink r:id="rId437" ref="I444"/>
    <hyperlink r:id="rId438" ref="I445"/>
    <hyperlink r:id="rId439" ref="I446"/>
    <hyperlink r:id="rId440" ref="I447"/>
    <hyperlink r:id="rId441" ref="I448"/>
    <hyperlink r:id="rId442" ref="I449"/>
    <hyperlink r:id="rId443" ref="I450"/>
    <hyperlink r:id="rId444" ref="I451"/>
    <hyperlink r:id="rId445" ref="I452"/>
    <hyperlink r:id="rId446" ref="I453"/>
    <hyperlink r:id="rId447" ref="I454"/>
    <hyperlink r:id="rId448" ref="I455"/>
    <hyperlink r:id="rId449" ref="I456"/>
    <hyperlink r:id="rId450" ref="I457"/>
    <hyperlink r:id="rId451" ref="I458"/>
    <hyperlink r:id="rId452" ref="I459"/>
    <hyperlink r:id="rId453" ref="I460"/>
    <hyperlink r:id="rId454" ref="I461"/>
    <hyperlink r:id="rId455" ref="I462"/>
    <hyperlink r:id="rId456" ref="I463"/>
    <hyperlink r:id="rId457" ref="I464"/>
    <hyperlink r:id="rId458" ref="I465"/>
    <hyperlink r:id="rId459" ref="I466"/>
    <hyperlink r:id="rId460" ref="I467"/>
    <hyperlink r:id="rId461" ref="I468"/>
    <hyperlink r:id="rId462" ref="I469"/>
    <hyperlink r:id="rId463" ref="I470"/>
    <hyperlink r:id="rId464" ref="I471"/>
    <hyperlink r:id="rId465" ref="I472"/>
    <hyperlink r:id="rId466" ref="I473"/>
    <hyperlink r:id="rId467" ref="I474"/>
    <hyperlink r:id="rId468" ref="I475"/>
    <hyperlink r:id="rId469" ref="I477"/>
    <hyperlink r:id="rId470" ref="I478"/>
    <hyperlink r:id="rId471" ref="I479"/>
    <hyperlink r:id="rId472" ref="I480"/>
    <hyperlink r:id="rId473" ref="I481"/>
    <hyperlink r:id="rId474" ref="I482"/>
    <hyperlink r:id="rId475" ref="I483"/>
    <hyperlink r:id="rId476" ref="I484"/>
    <hyperlink r:id="rId477" ref="I485"/>
    <hyperlink r:id="rId478" ref="I486"/>
    <hyperlink r:id="rId479" ref="I487"/>
    <hyperlink r:id="rId480" ref="I488"/>
    <hyperlink r:id="rId481" ref="I489"/>
    <hyperlink r:id="rId482" ref="I490"/>
    <hyperlink r:id="rId483" ref="I491"/>
    <hyperlink r:id="rId484" ref="I492"/>
    <hyperlink r:id="rId485" ref="I493"/>
    <hyperlink r:id="rId486" ref="I494"/>
    <hyperlink r:id="rId487" ref="I495"/>
    <hyperlink r:id="rId488" ref="I496"/>
    <hyperlink r:id="rId489" ref="I497"/>
    <hyperlink r:id="rId490" ref="I498"/>
    <hyperlink r:id="rId491" ref="I499"/>
    <hyperlink r:id="rId492" ref="I500"/>
    <hyperlink r:id="rId493" ref="I501"/>
    <hyperlink r:id="rId494" ref="I502"/>
    <hyperlink r:id="rId495" ref="I503"/>
    <hyperlink r:id="rId496" ref="I504"/>
    <hyperlink r:id="rId497" ref="I505"/>
    <hyperlink r:id="rId498" ref="I506"/>
    <hyperlink r:id="rId499" ref="I507"/>
    <hyperlink r:id="rId500" ref="I508"/>
    <hyperlink r:id="rId501" ref="I509"/>
    <hyperlink r:id="rId502" ref="I510"/>
    <hyperlink r:id="rId503" ref="I511"/>
    <hyperlink r:id="rId504" ref="I512"/>
    <hyperlink r:id="rId505" ref="I513"/>
    <hyperlink r:id="rId506" ref="I514"/>
    <hyperlink r:id="rId507" ref="I515"/>
    <hyperlink r:id="rId508" ref="I516"/>
    <hyperlink r:id="rId509" ref="I517"/>
    <hyperlink r:id="rId510" ref="I518"/>
    <hyperlink r:id="rId511" ref="I519"/>
    <hyperlink r:id="rId512" ref="I520"/>
    <hyperlink r:id="rId513" ref="I521"/>
    <hyperlink r:id="rId514" ref="I522"/>
    <hyperlink r:id="rId515" ref="I523"/>
    <hyperlink r:id="rId516" ref="I524"/>
    <hyperlink r:id="rId517" ref="I525"/>
    <hyperlink r:id="rId518" ref="I526"/>
    <hyperlink r:id="rId519" ref="I527"/>
    <hyperlink r:id="rId520" ref="I528"/>
    <hyperlink r:id="rId521" ref="I529"/>
    <hyperlink r:id="rId522" ref="I530"/>
    <hyperlink r:id="rId523" ref="I531"/>
    <hyperlink r:id="rId524" ref="I532"/>
    <hyperlink r:id="rId525" ref="I533"/>
    <hyperlink r:id="rId526" ref="I534"/>
    <hyperlink r:id="rId527" ref="I535"/>
    <hyperlink r:id="rId528" ref="I536"/>
    <hyperlink r:id="rId529" ref="I537"/>
    <hyperlink r:id="rId530" ref="I538"/>
    <hyperlink r:id="rId531" ref="I539"/>
    <hyperlink r:id="rId532" ref="I540"/>
    <hyperlink r:id="rId533" ref="I541"/>
    <hyperlink r:id="rId534" ref="I542"/>
    <hyperlink r:id="rId535" ref="I543"/>
    <hyperlink r:id="rId536" ref="I544"/>
    <hyperlink r:id="rId537" ref="I545"/>
    <hyperlink r:id="rId538" ref="I546"/>
    <hyperlink r:id="rId539" ref="I547"/>
    <hyperlink r:id="rId540" ref="I548"/>
    <hyperlink r:id="rId541" ref="I549"/>
    <hyperlink r:id="rId542" ref="I550"/>
    <hyperlink r:id="rId543" ref="I551"/>
    <hyperlink r:id="rId544" ref="I552"/>
    <hyperlink r:id="rId545" ref="I553"/>
    <hyperlink r:id="rId546" ref="I554"/>
    <hyperlink r:id="rId547" ref="I555"/>
    <hyperlink r:id="rId548" ref="I556"/>
    <hyperlink r:id="rId549" ref="I557"/>
    <hyperlink r:id="rId550" ref="I558"/>
    <hyperlink r:id="rId551" ref="I559"/>
    <hyperlink r:id="rId552" ref="I560"/>
    <hyperlink r:id="rId553" ref="I561"/>
    <hyperlink r:id="rId554" ref="I562"/>
    <hyperlink r:id="rId555" ref="I563"/>
    <hyperlink r:id="rId556" ref="I564"/>
    <hyperlink r:id="rId557" ref="I565"/>
    <hyperlink r:id="rId558" ref="I566"/>
    <hyperlink r:id="rId559" ref="I567"/>
    <hyperlink r:id="rId560" ref="I568"/>
    <hyperlink r:id="rId561" ref="I569"/>
    <hyperlink r:id="rId562" ref="I570"/>
    <hyperlink r:id="rId563" ref="I571"/>
    <hyperlink r:id="rId564" ref="I572"/>
    <hyperlink r:id="rId565" ref="I573"/>
    <hyperlink r:id="rId566" ref="I574"/>
    <hyperlink r:id="rId567" ref="I575"/>
    <hyperlink r:id="rId568" ref="I576"/>
    <hyperlink r:id="rId569" ref="I577"/>
    <hyperlink r:id="rId570" ref="I578"/>
    <hyperlink r:id="rId571" ref="I579"/>
    <hyperlink r:id="rId572" ref="I580"/>
    <hyperlink r:id="rId573" ref="I581"/>
    <hyperlink r:id="rId574" ref="I582"/>
    <hyperlink r:id="rId575" ref="I583"/>
    <hyperlink r:id="rId576" ref="I584"/>
    <hyperlink r:id="rId577" ref="I585"/>
    <hyperlink r:id="rId578" ref="I586"/>
    <hyperlink r:id="rId579" ref="I587"/>
    <hyperlink r:id="rId580" ref="I588"/>
    <hyperlink r:id="rId581" ref="I589"/>
    <hyperlink r:id="rId582" ref="I590"/>
    <hyperlink r:id="rId583" ref="I591"/>
    <hyperlink r:id="rId584" ref="I592"/>
    <hyperlink r:id="rId585" ref="I593"/>
    <hyperlink r:id="rId586" ref="I594"/>
    <hyperlink r:id="rId587" ref="I595"/>
    <hyperlink r:id="rId588" ref="I596"/>
    <hyperlink r:id="rId589" ref="I597"/>
    <hyperlink r:id="rId590" ref="I598"/>
    <hyperlink r:id="rId591" ref="I599"/>
    <hyperlink r:id="rId592" ref="I600"/>
    <hyperlink r:id="rId593" ref="I601"/>
    <hyperlink r:id="rId594" ref="I602"/>
    <hyperlink r:id="rId595" ref="I603"/>
    <hyperlink r:id="rId596" ref="I604"/>
    <hyperlink r:id="rId597" ref="I605"/>
    <hyperlink r:id="rId598" ref="I606"/>
    <hyperlink r:id="rId599" ref="I607"/>
    <hyperlink r:id="rId600" ref="I608"/>
    <hyperlink r:id="rId601" ref="I609"/>
    <hyperlink r:id="rId602" ref="I610"/>
    <hyperlink r:id="rId603" ref="I611"/>
    <hyperlink r:id="rId604" ref="I612"/>
    <hyperlink r:id="rId605" ref="I613"/>
    <hyperlink r:id="rId606" ref="I614"/>
    <hyperlink r:id="rId607" ref="I615"/>
    <hyperlink r:id="rId608" ref="I616"/>
    <hyperlink r:id="rId609" ref="I617"/>
    <hyperlink r:id="rId610" ref="I618"/>
    <hyperlink r:id="rId611" ref="I619"/>
    <hyperlink r:id="rId612" ref="I620"/>
    <hyperlink r:id="rId613" ref="I621"/>
    <hyperlink r:id="rId614" ref="I622"/>
    <hyperlink r:id="rId615" ref="I623"/>
    <hyperlink r:id="rId616" ref="I624"/>
    <hyperlink r:id="rId617" ref="I625"/>
    <hyperlink r:id="rId618" ref="I626"/>
    <hyperlink r:id="rId619" ref="I627"/>
    <hyperlink r:id="rId620" ref="I628"/>
    <hyperlink r:id="rId621" ref="I629"/>
    <hyperlink r:id="rId622" ref="I630"/>
    <hyperlink r:id="rId623" ref="I631"/>
    <hyperlink r:id="rId624" ref="I632"/>
    <hyperlink r:id="rId625" ref="I633"/>
    <hyperlink r:id="rId626" ref="I634"/>
  </hyperlinks>
  <drawing r:id="rId627"/>
  <legacyDrawing r:id="rId6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1" t="s">
        <v>959</v>
      </c>
      <c r="B1" s="1" t="s">
        <v>960</v>
      </c>
    </row>
    <row r="2">
      <c r="A2" s="1" t="s">
        <v>961</v>
      </c>
      <c r="B2" s="2" t="s">
        <v>962</v>
      </c>
    </row>
    <row r="3">
      <c r="A3" s="1" t="s">
        <v>963</v>
      </c>
      <c r="B3" s="2" t="s">
        <v>964</v>
      </c>
    </row>
    <row r="4">
      <c r="A4" s="1" t="s">
        <v>965</v>
      </c>
      <c r="B4" s="2" t="s">
        <v>966</v>
      </c>
    </row>
    <row r="5">
      <c r="A5" s="1" t="s">
        <v>967</v>
      </c>
      <c r="B5" s="2" t="s">
        <v>968</v>
      </c>
    </row>
    <row r="6">
      <c r="A6" s="1" t="s">
        <v>969</v>
      </c>
      <c r="B6" s="2" t="s">
        <v>970</v>
      </c>
    </row>
    <row r="7">
      <c r="A7" s="1" t="s">
        <v>971</v>
      </c>
      <c r="B7" s="2" t="s">
        <v>972</v>
      </c>
    </row>
    <row r="8">
      <c r="A8" s="1" t="s">
        <v>973</v>
      </c>
      <c r="B8" s="2" t="s">
        <v>974</v>
      </c>
    </row>
    <row r="9">
      <c r="A9" s="1" t="s">
        <v>975</v>
      </c>
      <c r="B9" s="2" t="s">
        <v>976</v>
      </c>
    </row>
    <row r="10">
      <c r="A10" s="26"/>
    </row>
    <row r="11">
      <c r="A11" s="26"/>
    </row>
    <row r="12">
      <c r="A12" s="26"/>
    </row>
    <row r="13">
      <c r="A13" s="26"/>
    </row>
    <row r="14">
      <c r="A14" s="26"/>
    </row>
    <row r="15">
      <c r="A15" s="26"/>
    </row>
    <row r="16">
      <c r="A16" s="26"/>
    </row>
    <row r="17">
      <c r="A17" s="26"/>
    </row>
    <row r="18">
      <c r="A18" s="26"/>
    </row>
    <row r="19">
      <c r="A19" s="26"/>
    </row>
    <row r="20">
      <c r="A20" s="26"/>
    </row>
    <row r="21">
      <c r="A21" s="26"/>
    </row>
    <row r="22">
      <c r="A22" s="26"/>
    </row>
    <row r="23">
      <c r="A23" s="26"/>
    </row>
    <row r="24">
      <c r="A24" s="26"/>
    </row>
    <row r="25">
      <c r="A25" s="26"/>
    </row>
    <row r="26">
      <c r="A26" s="26"/>
    </row>
    <row r="27">
      <c r="A27" s="26"/>
    </row>
    <row r="28">
      <c r="A28" s="26"/>
    </row>
    <row r="29">
      <c r="A29" s="26"/>
    </row>
    <row r="30">
      <c r="A30" s="26"/>
    </row>
    <row r="31">
      <c r="A31" s="26"/>
    </row>
    <row r="32">
      <c r="A32" s="26"/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  <row r="38">
      <c r="A38" s="26"/>
    </row>
    <row r="39">
      <c r="A39" s="26"/>
    </row>
    <row r="40">
      <c r="A40" s="26"/>
    </row>
    <row r="41">
      <c r="A41" s="26"/>
    </row>
    <row r="42">
      <c r="A42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1" t="s">
        <v>977</v>
      </c>
      <c r="B1" s="2" t="s">
        <v>0</v>
      </c>
      <c r="C1" s="2" t="s">
        <v>959</v>
      </c>
      <c r="D1" s="2" t="s">
        <v>978</v>
      </c>
      <c r="E1" s="2" t="s">
        <v>979</v>
      </c>
    </row>
    <row r="2">
      <c r="A2" s="27">
        <f>IFERROR(__xludf.DUMMYFUNCTION("FILTER(Words!A:B,Words!C:C=""Adjectives"")"),1.0)</f>
        <v>1</v>
      </c>
      <c r="B2" s="10" t="str">
        <f>IFERROR(__xludf.DUMMYFUNCTION("""COMPUTED_VALUE"""),"red")</f>
        <v>red</v>
      </c>
      <c r="C2" s="2" t="s">
        <v>965</v>
      </c>
      <c r="D2" s="2" t="s">
        <v>980</v>
      </c>
      <c r="E2" s="2" t="s">
        <v>981</v>
      </c>
    </row>
    <row r="3">
      <c r="A3" s="27">
        <f>IFERROR(__xludf.DUMMYFUNCTION("""COMPUTED_VALUE"""),2.0)</f>
        <v>2</v>
      </c>
      <c r="B3" s="10" t="str">
        <f>IFERROR(__xludf.DUMMYFUNCTION("""COMPUTED_VALUE"""),"blue")</f>
        <v>blue</v>
      </c>
      <c r="C3" s="2" t="s">
        <v>965</v>
      </c>
      <c r="D3" s="16" t="s">
        <v>982</v>
      </c>
      <c r="E3" s="16" t="s">
        <v>983</v>
      </c>
    </row>
    <row r="4">
      <c r="A4" s="27">
        <f>IFERROR(__xludf.DUMMYFUNCTION("""COMPUTED_VALUE"""),3.0)</f>
        <v>3</v>
      </c>
      <c r="B4" s="10" t="str">
        <f>IFERROR(__xludf.DUMMYFUNCTION("""COMPUTED_VALUE"""),"yellow")</f>
        <v>yellow</v>
      </c>
      <c r="C4" s="2" t="s">
        <v>965</v>
      </c>
      <c r="D4" s="16" t="s">
        <v>984</v>
      </c>
      <c r="E4" s="16" t="s">
        <v>985</v>
      </c>
    </row>
    <row r="5">
      <c r="A5" s="27">
        <f>IFERROR(__xludf.DUMMYFUNCTION("""COMPUTED_VALUE"""),4.0)</f>
        <v>4</v>
      </c>
      <c r="B5" s="10" t="str">
        <f>IFERROR(__xludf.DUMMYFUNCTION("""COMPUTED_VALUE"""),"brown")</f>
        <v>brown</v>
      </c>
      <c r="C5" s="2" t="s">
        <v>965</v>
      </c>
      <c r="D5" s="16" t="s">
        <v>986</v>
      </c>
      <c r="E5" s="16" t="s">
        <v>987</v>
      </c>
    </row>
    <row r="6">
      <c r="A6" s="27">
        <f>IFERROR(__xludf.DUMMYFUNCTION("""COMPUTED_VALUE"""),5.0)</f>
        <v>5</v>
      </c>
      <c r="B6" s="10" t="str">
        <f>IFERROR(__xludf.DUMMYFUNCTION("""COMPUTED_VALUE"""),"black")</f>
        <v>black</v>
      </c>
      <c r="C6" s="2" t="s">
        <v>965</v>
      </c>
      <c r="D6" s="16" t="s">
        <v>988</v>
      </c>
      <c r="E6" s="16" t="s">
        <v>989</v>
      </c>
    </row>
    <row r="7">
      <c r="A7" s="27">
        <f>IFERROR(__xludf.DUMMYFUNCTION("""COMPUTED_VALUE"""),6.0)</f>
        <v>6</v>
      </c>
      <c r="B7" s="10" t="str">
        <f>IFERROR(__xludf.DUMMYFUNCTION("""COMPUTED_VALUE"""),"orange")</f>
        <v>orange</v>
      </c>
      <c r="C7" s="2" t="s">
        <v>965</v>
      </c>
      <c r="D7" s="16" t="s">
        <v>990</v>
      </c>
      <c r="E7" s="16" t="s">
        <v>991</v>
      </c>
    </row>
    <row r="8">
      <c r="A8" s="27">
        <f>IFERROR(__xludf.DUMMYFUNCTION("""COMPUTED_VALUE"""),7.0)</f>
        <v>7</v>
      </c>
      <c r="B8" s="10" t="str">
        <f>IFERROR(__xludf.DUMMYFUNCTION("""COMPUTED_VALUE"""),"pink")</f>
        <v>pink</v>
      </c>
      <c r="C8" s="2" t="s">
        <v>965</v>
      </c>
      <c r="D8" s="16" t="s">
        <v>992</v>
      </c>
      <c r="E8" s="16" t="s">
        <v>993</v>
      </c>
    </row>
    <row r="9">
      <c r="A9" s="27">
        <f>IFERROR(__xludf.DUMMYFUNCTION("""COMPUTED_VALUE"""),8.0)</f>
        <v>8</v>
      </c>
      <c r="B9" s="10" t="str">
        <f>IFERROR(__xludf.DUMMYFUNCTION("""COMPUTED_VALUE"""),"green")</f>
        <v>green</v>
      </c>
      <c r="C9" s="2" t="s">
        <v>965</v>
      </c>
      <c r="D9" s="16" t="s">
        <v>994</v>
      </c>
      <c r="E9" s="16" t="s">
        <v>995</v>
      </c>
    </row>
    <row r="10">
      <c r="A10" s="27">
        <f>IFERROR(__xludf.DUMMYFUNCTION("""COMPUTED_VALUE"""),9.0)</f>
        <v>9</v>
      </c>
      <c r="B10" s="10" t="str">
        <f>IFERROR(__xludf.DUMMYFUNCTION("""COMPUTED_VALUE"""),"white")</f>
        <v>white</v>
      </c>
      <c r="C10" s="2" t="s">
        <v>965</v>
      </c>
      <c r="D10" s="16" t="s">
        <v>996</v>
      </c>
      <c r="E10" s="16" t="s">
        <v>997</v>
      </c>
    </row>
    <row r="11">
      <c r="A11" s="27">
        <f>IFERROR(__xludf.DUMMYFUNCTION("""COMPUTED_VALUE"""),10.0)</f>
        <v>10</v>
      </c>
      <c r="B11" s="10" t="str">
        <f>IFERROR(__xludf.DUMMYFUNCTION("""COMPUTED_VALUE"""),"happy")</f>
        <v>happy</v>
      </c>
      <c r="C11" s="2" t="s">
        <v>965</v>
      </c>
      <c r="D11" s="16" t="s">
        <v>998</v>
      </c>
      <c r="E11" s="16" t="s">
        <v>999</v>
      </c>
    </row>
    <row r="12">
      <c r="A12" s="27">
        <f>IFERROR(__xludf.DUMMYFUNCTION("""COMPUTED_VALUE"""),11.0)</f>
        <v>11</v>
      </c>
      <c r="B12" s="10" t="str">
        <f>IFERROR(__xludf.DUMMYFUNCTION("""COMPUTED_VALUE"""),"sad")</f>
        <v>sad</v>
      </c>
      <c r="C12" s="2" t="s">
        <v>965</v>
      </c>
      <c r="D12" s="16" t="s">
        <v>1000</v>
      </c>
      <c r="E12" s="16" t="s">
        <v>1001</v>
      </c>
    </row>
    <row r="13">
      <c r="A13" s="27">
        <f>IFERROR(__xludf.DUMMYFUNCTION("""COMPUTED_VALUE"""),12.0)</f>
        <v>12</v>
      </c>
      <c r="B13" s="10" t="str">
        <f>IFERROR(__xludf.DUMMYFUNCTION("""COMPUTED_VALUE"""),"angry")</f>
        <v>angry</v>
      </c>
      <c r="C13" s="2" t="s">
        <v>965</v>
      </c>
      <c r="D13" s="16" t="s">
        <v>1002</v>
      </c>
      <c r="E13" s="16" t="s">
        <v>1003</v>
      </c>
    </row>
    <row r="14">
      <c r="A14" s="27">
        <f>IFERROR(__xludf.DUMMYFUNCTION("""COMPUTED_VALUE"""),13.0)</f>
        <v>13</v>
      </c>
      <c r="B14" s="10" t="str">
        <f>IFERROR(__xludf.DUMMYFUNCTION("""COMPUTED_VALUE"""),"excited")</f>
        <v>excited</v>
      </c>
      <c r="C14" s="2" t="s">
        <v>965</v>
      </c>
      <c r="D14" s="16" t="s">
        <v>1004</v>
      </c>
      <c r="E14" s="16" t="s">
        <v>1005</v>
      </c>
    </row>
    <row r="15">
      <c r="A15" s="27">
        <f>IFERROR(__xludf.DUMMYFUNCTION("""COMPUTED_VALUE"""),14.0)</f>
        <v>14</v>
      </c>
      <c r="B15" s="10" t="str">
        <f>IFERROR(__xludf.DUMMYFUNCTION("""COMPUTED_VALUE"""),"nervous")</f>
        <v>nervous</v>
      </c>
      <c r="C15" s="2" t="s">
        <v>965</v>
      </c>
      <c r="D15" s="16" t="s">
        <v>1006</v>
      </c>
      <c r="E15" s="16" t="s">
        <v>1007</v>
      </c>
    </row>
    <row r="16">
      <c r="A16" s="27">
        <f>IFERROR(__xludf.DUMMYFUNCTION("""COMPUTED_VALUE"""),15.0)</f>
        <v>15</v>
      </c>
      <c r="B16" s="10" t="str">
        <f>IFERROR(__xludf.DUMMYFUNCTION("""COMPUTED_VALUE"""),"scared")</f>
        <v>scared</v>
      </c>
      <c r="C16" s="2" t="s">
        <v>965</v>
      </c>
      <c r="D16" s="16" t="s">
        <v>1008</v>
      </c>
      <c r="E16" s="16" t="s">
        <v>1009</v>
      </c>
    </row>
    <row r="17">
      <c r="A17" s="27">
        <f>IFERROR(__xludf.DUMMYFUNCTION("""COMPUTED_VALUE"""),16.0)</f>
        <v>16</v>
      </c>
      <c r="B17" s="10" t="str">
        <f>IFERROR(__xludf.DUMMYFUNCTION("""COMPUTED_VALUE"""),"bored")</f>
        <v>bored</v>
      </c>
      <c r="C17" s="2" t="s">
        <v>965</v>
      </c>
      <c r="D17" s="16" t="s">
        <v>1010</v>
      </c>
      <c r="E17" s="16" t="s">
        <v>1011</v>
      </c>
    </row>
    <row r="18">
      <c r="A18" s="27">
        <f>IFERROR(__xludf.DUMMYFUNCTION("""COMPUTED_VALUE"""),17.0)</f>
        <v>17</v>
      </c>
      <c r="B18" s="10" t="str">
        <f>IFERROR(__xludf.DUMMYFUNCTION("""COMPUTED_VALUE"""),"curious")</f>
        <v>curious</v>
      </c>
      <c r="C18" s="2" t="s">
        <v>965</v>
      </c>
      <c r="D18" s="16" t="s">
        <v>1012</v>
      </c>
      <c r="E18" s="16" t="s">
        <v>1013</v>
      </c>
    </row>
    <row r="19">
      <c r="A19" s="27">
        <f>IFERROR(__xludf.DUMMYFUNCTION("""COMPUTED_VALUE"""),18.0)</f>
        <v>18</v>
      </c>
      <c r="B19" s="10" t="str">
        <f>IFERROR(__xludf.DUMMYFUNCTION("""COMPUTED_VALUE"""),"proud")</f>
        <v>proud</v>
      </c>
      <c r="C19" s="2" t="s">
        <v>965</v>
      </c>
      <c r="D19" s="16" t="s">
        <v>1014</v>
      </c>
      <c r="E19" s="16" t="s">
        <v>1015</v>
      </c>
    </row>
    <row r="20">
      <c r="A20" s="27">
        <f>IFERROR(__xludf.DUMMYFUNCTION("""COMPUTED_VALUE"""),19.0)</f>
        <v>19</v>
      </c>
      <c r="B20" s="10" t="str">
        <f>IFERROR(__xludf.DUMMYFUNCTION("""COMPUTED_VALUE"""),"Frustrated")</f>
        <v>Frustrated</v>
      </c>
      <c r="C20" s="2" t="s">
        <v>965</v>
      </c>
      <c r="D20" s="16" t="s">
        <v>1016</v>
      </c>
      <c r="E20" s="16" t="s">
        <v>1017</v>
      </c>
    </row>
    <row r="21">
      <c r="A21" s="27">
        <f>IFERROR(__xludf.DUMMYFUNCTION("""COMPUTED_VALUE"""),20.0)</f>
        <v>20</v>
      </c>
      <c r="B21" s="10" t="str">
        <f>IFERROR(__xludf.DUMMYFUNCTION("""COMPUTED_VALUE"""),"surprised")</f>
        <v>surprised</v>
      </c>
      <c r="C21" s="2" t="s">
        <v>965</v>
      </c>
      <c r="D21" s="16" t="s">
        <v>1018</v>
      </c>
      <c r="E21" s="16" t="s">
        <v>1019</v>
      </c>
    </row>
    <row r="22">
      <c r="A22" s="27">
        <f>IFERROR(__xludf.DUMMYFUNCTION("""COMPUTED_VALUE"""),21.0)</f>
        <v>21</v>
      </c>
      <c r="B22" s="10" t="str">
        <f>IFERROR(__xludf.DUMMYFUNCTION("""COMPUTED_VALUE"""),"confused")</f>
        <v>confused</v>
      </c>
      <c r="C22" s="2" t="s">
        <v>965</v>
      </c>
      <c r="D22" s="16" t="s">
        <v>1020</v>
      </c>
      <c r="E22" s="16" t="s">
        <v>1021</v>
      </c>
    </row>
    <row r="23">
      <c r="A23" s="27">
        <f>IFERROR(__xludf.DUMMYFUNCTION("""COMPUTED_VALUE"""),22.0)</f>
        <v>22</v>
      </c>
      <c r="B23" s="10" t="str">
        <f>IFERROR(__xludf.DUMMYFUNCTION("""COMPUTED_VALUE"""),"embarrassed")</f>
        <v>embarrassed</v>
      </c>
      <c r="C23" s="2" t="s">
        <v>965</v>
      </c>
      <c r="D23" s="16" t="s">
        <v>1022</v>
      </c>
      <c r="E23" s="16" t="s">
        <v>1023</v>
      </c>
    </row>
    <row r="24">
      <c r="A24" s="27">
        <f>IFERROR(__xludf.DUMMYFUNCTION("""COMPUTED_VALUE"""),23.0)</f>
        <v>23</v>
      </c>
      <c r="B24" s="10" t="str">
        <f>IFERROR(__xludf.DUMMYFUNCTION("""COMPUTED_VALUE"""),"grateful")</f>
        <v>grateful</v>
      </c>
      <c r="C24" s="2" t="s">
        <v>965</v>
      </c>
      <c r="D24" s="16" t="s">
        <v>1024</v>
      </c>
      <c r="E24" s="16" t="s">
        <v>1025</v>
      </c>
    </row>
    <row r="25">
      <c r="A25" s="27">
        <f>IFERROR(__xludf.DUMMYFUNCTION("""COMPUTED_VALUE"""),24.0)</f>
        <v>24</v>
      </c>
      <c r="B25" s="10" t="str">
        <f>IFERROR(__xludf.DUMMYFUNCTION("""COMPUTED_VALUE"""),"jealous")</f>
        <v>jealous</v>
      </c>
      <c r="C25" s="2" t="s">
        <v>965</v>
      </c>
      <c r="D25" s="16" t="s">
        <v>1026</v>
      </c>
      <c r="E25" s="16" t="s">
        <v>1027</v>
      </c>
    </row>
    <row r="26">
      <c r="A26" s="27">
        <f>IFERROR(__xludf.DUMMYFUNCTION("""COMPUTED_VALUE"""),25.0)</f>
        <v>25</v>
      </c>
      <c r="B26" s="10" t="str">
        <f>IFERROR(__xludf.DUMMYFUNCTION("""COMPUTED_VALUE"""),"lonely")</f>
        <v>lonely</v>
      </c>
      <c r="C26" s="2" t="s">
        <v>965</v>
      </c>
      <c r="D26" s="16" t="s">
        <v>1028</v>
      </c>
      <c r="E26" s="16" t="s">
        <v>1029</v>
      </c>
    </row>
    <row r="27">
      <c r="A27" s="27">
        <f>IFERROR(__xludf.DUMMYFUNCTION("""COMPUTED_VALUE"""),26.0)</f>
        <v>26</v>
      </c>
      <c r="B27" s="10" t="str">
        <f>IFERROR(__xludf.DUMMYFUNCTION("""COMPUTED_VALUE"""),"worried")</f>
        <v>worried</v>
      </c>
      <c r="C27" s="2" t="s">
        <v>965</v>
      </c>
      <c r="D27" s="16" t="s">
        <v>1030</v>
      </c>
      <c r="E27" s="16" t="s">
        <v>1031</v>
      </c>
    </row>
    <row r="28">
      <c r="A28" s="27">
        <f>IFERROR(__xludf.DUMMYFUNCTION("""COMPUTED_VALUE"""),27.0)</f>
        <v>27</v>
      </c>
      <c r="B28" s="10" t="str">
        <f>IFERROR(__xludf.DUMMYFUNCTION("""COMPUTED_VALUE"""),"large")</f>
        <v>large</v>
      </c>
      <c r="C28" s="2" t="s">
        <v>965</v>
      </c>
      <c r="D28" s="16" t="s">
        <v>1032</v>
      </c>
      <c r="E28" s="16" t="s">
        <v>1033</v>
      </c>
    </row>
    <row r="29">
      <c r="A29" s="27">
        <f>IFERROR(__xludf.DUMMYFUNCTION("""COMPUTED_VALUE"""),28.0)</f>
        <v>28</v>
      </c>
      <c r="B29" s="10" t="str">
        <f>IFERROR(__xludf.DUMMYFUNCTION("""COMPUTED_VALUE"""),"big")</f>
        <v>big</v>
      </c>
      <c r="C29" s="2" t="s">
        <v>965</v>
      </c>
      <c r="D29" s="16" t="s">
        <v>1034</v>
      </c>
      <c r="E29" s="16" t="s">
        <v>1035</v>
      </c>
    </row>
    <row r="30">
      <c r="A30" s="27">
        <f>IFERROR(__xludf.DUMMYFUNCTION("""COMPUTED_VALUE"""),29.0)</f>
        <v>29</v>
      </c>
      <c r="B30" s="10" t="str">
        <f>IFERROR(__xludf.DUMMYFUNCTION("""COMPUTED_VALUE"""),"tiny")</f>
        <v>tiny</v>
      </c>
      <c r="C30" s="2" t="s">
        <v>965</v>
      </c>
      <c r="D30" s="16" t="s">
        <v>1036</v>
      </c>
      <c r="E30" s="16" t="s">
        <v>1037</v>
      </c>
    </row>
    <row r="31">
      <c r="A31" s="27">
        <f>IFERROR(__xludf.DUMMYFUNCTION("""COMPUTED_VALUE"""),30.0)</f>
        <v>30</v>
      </c>
      <c r="B31" s="10" t="str">
        <f>IFERROR(__xludf.DUMMYFUNCTION("""COMPUTED_VALUE"""),"pretty")</f>
        <v>pretty</v>
      </c>
      <c r="C31" s="2" t="s">
        <v>965</v>
      </c>
      <c r="D31" s="16" t="s">
        <v>1038</v>
      </c>
      <c r="E31" s="16" t="s">
        <v>1039</v>
      </c>
    </row>
    <row r="32">
      <c r="A32" s="27">
        <f>IFERROR(__xludf.DUMMYFUNCTION("""COMPUTED_VALUE"""),31.0)</f>
        <v>31</v>
      </c>
      <c r="B32" s="10" t="str">
        <f>IFERROR(__xludf.DUMMYFUNCTION("""COMPUTED_VALUE"""),"nice")</f>
        <v>nice</v>
      </c>
      <c r="C32" s="2" t="s">
        <v>965</v>
      </c>
      <c r="D32" s="16" t="s">
        <v>1040</v>
      </c>
      <c r="E32" s="16" t="s">
        <v>1041</v>
      </c>
    </row>
    <row r="33">
      <c r="A33" s="27">
        <f>IFERROR(__xludf.DUMMYFUNCTION("""COMPUTED_VALUE"""),32.0)</f>
        <v>32</v>
      </c>
      <c r="B33" s="10" t="str">
        <f>IFERROR(__xludf.DUMMYFUNCTION("""COMPUTED_VALUE"""),"quick")</f>
        <v>quick</v>
      </c>
      <c r="C33" s="2" t="s">
        <v>965</v>
      </c>
      <c r="D33" s="16" t="s">
        <v>1042</v>
      </c>
      <c r="E33" s="16" t="s">
        <v>1043</v>
      </c>
    </row>
    <row r="34">
      <c r="A34" s="27">
        <f>IFERROR(__xludf.DUMMYFUNCTION("""COMPUTED_VALUE"""),33.0)</f>
        <v>33</v>
      </c>
      <c r="B34" s="10" t="str">
        <f>IFERROR(__xludf.DUMMYFUNCTION("""COMPUTED_VALUE"""),"silent")</f>
        <v>silent</v>
      </c>
      <c r="C34" s="2" t="s">
        <v>965</v>
      </c>
      <c r="D34" s="16" t="s">
        <v>1044</v>
      </c>
      <c r="E34" s="16" t="s">
        <v>1045</v>
      </c>
    </row>
    <row r="35">
      <c r="A35" s="27">
        <f>IFERROR(__xludf.DUMMYFUNCTION("""COMPUTED_VALUE"""),34.0)</f>
        <v>34</v>
      </c>
      <c r="B35" s="10" t="str">
        <f>IFERROR(__xludf.DUMMYFUNCTION("""COMPUTED_VALUE"""),"mad")</f>
        <v>mad</v>
      </c>
      <c r="C35" s="2" t="s">
        <v>965</v>
      </c>
      <c r="D35" s="16" t="s">
        <v>1046</v>
      </c>
      <c r="E35" s="16" t="s">
        <v>1047</v>
      </c>
    </row>
    <row r="36">
      <c r="A36" s="27">
        <f>IFERROR(__xludf.DUMMYFUNCTION("""COMPUTED_VALUE"""),35.0)</f>
        <v>35</v>
      </c>
      <c r="B36" s="10" t="str">
        <f>IFERROR(__xludf.DUMMYFUNCTION("""COMPUTED_VALUE"""),"noisy")</f>
        <v>noisy</v>
      </c>
      <c r="C36" s="2" t="s">
        <v>965</v>
      </c>
      <c r="D36" s="16" t="s">
        <v>1048</v>
      </c>
      <c r="E36" s="16" t="s">
        <v>1049</v>
      </c>
    </row>
    <row r="37">
      <c r="A37" s="27">
        <f>IFERROR(__xludf.DUMMYFUNCTION("""COMPUTED_VALUE"""),36.0)</f>
        <v>36</v>
      </c>
      <c r="B37" s="10" t="str">
        <f>IFERROR(__xludf.DUMMYFUNCTION("""COMPUTED_VALUE"""),"ill")</f>
        <v>ill</v>
      </c>
      <c r="C37" s="2" t="s">
        <v>965</v>
      </c>
      <c r="D37" s="16" t="s">
        <v>1050</v>
      </c>
      <c r="E37" s="16" t="s">
        <v>1051</v>
      </c>
    </row>
    <row r="38">
      <c r="A38" s="27">
        <f>IFERROR(__xludf.DUMMYFUNCTION("""COMPUTED_VALUE"""),37.0)</f>
        <v>37</v>
      </c>
      <c r="B38" s="10" t="str">
        <f>IFERROR(__xludf.DUMMYFUNCTION("""COMPUTED_VALUE"""),"fun")</f>
        <v>fun</v>
      </c>
      <c r="C38" s="2" t="s">
        <v>965</v>
      </c>
      <c r="D38" s="16" t="s">
        <v>1052</v>
      </c>
      <c r="E38" s="16" t="s">
        <v>1053</v>
      </c>
    </row>
    <row r="39">
      <c r="A39" s="27">
        <f>IFERROR(__xludf.DUMMYFUNCTION("""COMPUTED_VALUE"""),38.0)</f>
        <v>38</v>
      </c>
      <c r="B39" s="10" t="str">
        <f>IFERROR(__xludf.DUMMYFUNCTION("""COMPUTED_VALUE"""),"hot")</f>
        <v>hot</v>
      </c>
      <c r="C39" s="2" t="s">
        <v>965</v>
      </c>
      <c r="D39" s="16" t="s">
        <v>1054</v>
      </c>
      <c r="E39" s="16" t="s">
        <v>1055</v>
      </c>
    </row>
    <row r="40">
      <c r="A40" s="27">
        <f>IFERROR(__xludf.DUMMYFUNCTION("""COMPUTED_VALUE"""),39.0)</f>
        <v>39</v>
      </c>
      <c r="B40" s="10" t="str">
        <f>IFERROR(__xludf.DUMMYFUNCTION("""COMPUTED_VALUE"""),"funny")</f>
        <v>funny</v>
      </c>
      <c r="C40" s="2" t="s">
        <v>965</v>
      </c>
      <c r="D40" s="16" t="s">
        <v>1056</v>
      </c>
      <c r="E40" s="16" t="s">
        <v>1057</v>
      </c>
    </row>
    <row r="41">
      <c r="A41" s="27">
        <f>IFERROR(__xludf.DUMMYFUNCTION("""COMPUTED_VALUE"""),40.0)</f>
        <v>40</v>
      </c>
      <c r="B41" s="10" t="str">
        <f>IFERROR(__xludf.DUMMYFUNCTION("""COMPUTED_VALUE"""),"smart")</f>
        <v>smart</v>
      </c>
      <c r="C41" s="2" t="s">
        <v>965</v>
      </c>
      <c r="D41" s="16" t="s">
        <v>1052</v>
      </c>
      <c r="E41" s="16" t="s">
        <v>1053</v>
      </c>
    </row>
    <row r="42">
      <c r="A42" s="27">
        <f>IFERROR(__xludf.DUMMYFUNCTION("""COMPUTED_VALUE"""),41.0)</f>
        <v>41</v>
      </c>
      <c r="B42" s="10" t="str">
        <f>IFERROR(__xludf.DUMMYFUNCTION("""COMPUTED_VALUE"""),"beautiful")</f>
        <v>beautiful</v>
      </c>
      <c r="C42" s="2" t="s">
        <v>965</v>
      </c>
      <c r="D42" s="16" t="s">
        <v>1058</v>
      </c>
      <c r="E42" s="16" t="s">
        <v>1059</v>
      </c>
    </row>
    <row r="43">
      <c r="A43" s="27">
        <f>IFERROR(__xludf.DUMMYFUNCTION("""COMPUTED_VALUE"""),42.0)</f>
        <v>42</v>
      </c>
      <c r="B43" s="10" t="str">
        <f>IFERROR(__xludf.DUMMYFUNCTION("""COMPUTED_VALUE"""),"playful")</f>
        <v>playful</v>
      </c>
      <c r="C43" s="2" t="s">
        <v>965</v>
      </c>
      <c r="D43" s="16" t="s">
        <v>1060</v>
      </c>
      <c r="E43" s="16" t="s">
        <v>1061</v>
      </c>
    </row>
    <row r="44">
      <c r="A44" s="27">
        <f>IFERROR(__xludf.DUMMYFUNCTION("""COMPUTED_VALUE"""),43.0)</f>
        <v>43</v>
      </c>
      <c r="B44" s="10" t="str">
        <f>IFERROR(__xludf.DUMMYFUNCTION("""COMPUTED_VALUE"""),"amazing")</f>
        <v>amazing</v>
      </c>
      <c r="C44" s="2" t="s">
        <v>965</v>
      </c>
      <c r="D44" s="16" t="s">
        <v>1062</v>
      </c>
      <c r="E44" s="16" t="s">
        <v>1063</v>
      </c>
    </row>
    <row r="45">
      <c r="A45" s="27">
        <f>IFERROR(__xludf.DUMMYFUNCTION("""COMPUTED_VALUE"""),44.0)</f>
        <v>44</v>
      </c>
      <c r="B45" s="10" t="str">
        <f>IFERROR(__xludf.DUMMYFUNCTION("""COMPUTED_VALUE"""),"friendly ")</f>
        <v>friendly </v>
      </c>
      <c r="C45" s="2" t="s">
        <v>965</v>
      </c>
      <c r="D45" s="16" t="s">
        <v>1064</v>
      </c>
      <c r="E45" s="16" t="s">
        <v>1065</v>
      </c>
    </row>
    <row r="46">
      <c r="A46" s="27">
        <f>IFERROR(__xludf.DUMMYFUNCTION("""COMPUTED_VALUE"""),45.0)</f>
        <v>45</v>
      </c>
      <c r="B46" s="10" t="str">
        <f>IFERROR(__xludf.DUMMYFUNCTION("""COMPUTED_VALUE"""),"helpful")</f>
        <v>helpful</v>
      </c>
      <c r="C46" s="2" t="s">
        <v>965</v>
      </c>
      <c r="D46" s="16" t="s">
        <v>1066</v>
      </c>
      <c r="E46" s="16" t="s">
        <v>1067</v>
      </c>
    </row>
    <row r="47">
      <c r="A47" s="27">
        <f>IFERROR(__xludf.DUMMYFUNCTION("""COMPUTED_VALUE"""),46.0)</f>
        <v>46</v>
      </c>
      <c r="B47" s="10" t="str">
        <f>IFERROR(__xludf.DUMMYFUNCTION("""COMPUTED_VALUE"""),"talkative")</f>
        <v>talkative</v>
      </c>
      <c r="C47" s="2" t="s">
        <v>965</v>
      </c>
      <c r="D47" s="16" t="s">
        <v>1068</v>
      </c>
      <c r="E47" s="16" t="s">
        <v>1069</v>
      </c>
    </row>
    <row r="48">
      <c r="A48" s="27">
        <f>IFERROR(__xludf.DUMMYFUNCTION("""COMPUTED_VALUE"""),47.0)</f>
        <v>47</v>
      </c>
      <c r="B48" s="10" t="str">
        <f>IFERROR(__xludf.DUMMYFUNCTION("""COMPUTED_VALUE"""),"original")</f>
        <v>original</v>
      </c>
      <c r="C48" s="2" t="s">
        <v>965</v>
      </c>
      <c r="D48" s="16" t="s">
        <v>1070</v>
      </c>
      <c r="E48" s="16" t="s">
        <v>1071</v>
      </c>
    </row>
    <row r="49">
      <c r="A49" s="27">
        <f>IFERROR(__xludf.DUMMYFUNCTION("""COMPUTED_VALUE"""),48.0)</f>
        <v>48</v>
      </c>
      <c r="B49" s="10" t="str">
        <f>IFERROR(__xludf.DUMMYFUNCTION("""COMPUTED_VALUE"""),"special")</f>
        <v>special</v>
      </c>
      <c r="C49" s="2" t="s">
        <v>965</v>
      </c>
      <c r="D49" s="16" t="s">
        <v>1072</v>
      </c>
      <c r="E49" s="16" t="s">
        <v>1073</v>
      </c>
    </row>
    <row r="50">
      <c r="A50" s="27">
        <f>IFERROR(__xludf.DUMMYFUNCTION("""COMPUTED_VALUE"""),49.0)</f>
        <v>49</v>
      </c>
      <c r="B50" s="10" t="str">
        <f>IFERROR(__xludf.DUMMYFUNCTION("""COMPUTED_VALUE"""),"creative")</f>
        <v>creative</v>
      </c>
      <c r="C50" s="2" t="s">
        <v>965</v>
      </c>
      <c r="D50" s="16" t="s">
        <v>1074</v>
      </c>
      <c r="E50" s="16" t="s">
        <v>1075</v>
      </c>
    </row>
    <row r="51">
      <c r="A51" s="27">
        <f>IFERROR(__xludf.DUMMYFUNCTION("""COMPUTED_VALUE"""),50.0)</f>
        <v>50</v>
      </c>
      <c r="B51" s="10" t="str">
        <f>IFERROR(__xludf.DUMMYFUNCTION("""COMPUTED_VALUE"""),"rare")</f>
        <v>rare</v>
      </c>
      <c r="C51" s="2" t="s">
        <v>965</v>
      </c>
      <c r="D51" s="16" t="s">
        <v>1076</v>
      </c>
      <c r="E51" s="16" t="s">
        <v>1077</v>
      </c>
    </row>
    <row r="52">
      <c r="A52" s="27">
        <f>IFERROR(__xludf.DUMMYFUNCTION("""COMPUTED_VALUE"""),51.0)</f>
        <v>51</v>
      </c>
      <c r="B52" s="10" t="str">
        <f>IFERROR(__xludf.DUMMYFUNCTION("""COMPUTED_VALUE"""),"different")</f>
        <v>different</v>
      </c>
      <c r="C52" s="2" t="s">
        <v>965</v>
      </c>
      <c r="D52" s="16" t="s">
        <v>1078</v>
      </c>
      <c r="E52" s="16" t="s">
        <v>1079</v>
      </c>
    </row>
    <row r="53">
      <c r="A53" s="27">
        <f>IFERROR(__xludf.DUMMYFUNCTION("""COMPUTED_VALUE"""),52.0)</f>
        <v>52</v>
      </c>
      <c r="B53" s="10" t="str">
        <f>IFERROR(__xludf.DUMMYFUNCTION("""COMPUTED_VALUE"""),"greater than")</f>
        <v>greater than</v>
      </c>
      <c r="C53" s="2" t="s">
        <v>965</v>
      </c>
      <c r="D53" s="16" t="s">
        <v>1080</v>
      </c>
      <c r="E53" s="16" t="s">
        <v>1081</v>
      </c>
    </row>
    <row r="54">
      <c r="A54" s="27">
        <f>IFERROR(__xludf.DUMMYFUNCTION("""COMPUTED_VALUE"""),53.0)</f>
        <v>53</v>
      </c>
      <c r="B54" s="10" t="str">
        <f>IFERROR(__xludf.DUMMYFUNCTION("""COMPUTED_VALUE"""),"less than")</f>
        <v>less than</v>
      </c>
      <c r="C54" s="2" t="s">
        <v>965</v>
      </c>
      <c r="D54" s="16" t="s">
        <v>1082</v>
      </c>
      <c r="E54" s="16" t="s">
        <v>1083</v>
      </c>
    </row>
    <row r="55">
      <c r="A55" s="27">
        <f>IFERROR(__xludf.DUMMYFUNCTION("""COMPUTED_VALUE"""),54.0)</f>
        <v>54</v>
      </c>
      <c r="B55" s="10" t="str">
        <f>IFERROR(__xludf.DUMMYFUNCTION("""COMPUTED_VALUE"""),"tall ")</f>
        <v>tall </v>
      </c>
      <c r="C55" s="2" t="s">
        <v>965</v>
      </c>
      <c r="D55" s="16" t="s">
        <v>1084</v>
      </c>
      <c r="E55" s="16" t="s">
        <v>1085</v>
      </c>
    </row>
    <row r="56">
      <c r="A56" s="27">
        <f>IFERROR(__xludf.DUMMYFUNCTION("""COMPUTED_VALUE"""),55.0)</f>
        <v>55</v>
      </c>
      <c r="B56" s="10" t="str">
        <f>IFERROR(__xludf.DUMMYFUNCTION("""COMPUTED_VALUE"""),"short")</f>
        <v>short</v>
      </c>
      <c r="C56" s="2" t="s">
        <v>965</v>
      </c>
      <c r="D56" s="16" t="s">
        <v>1086</v>
      </c>
      <c r="E56" s="16" t="s">
        <v>1087</v>
      </c>
    </row>
    <row r="57">
      <c r="A57" s="27">
        <f>IFERROR(__xludf.DUMMYFUNCTION("""COMPUTED_VALUE"""),56.0)</f>
        <v>56</v>
      </c>
      <c r="B57" s="10" t="str">
        <f>IFERROR(__xludf.DUMMYFUNCTION("""COMPUTED_VALUE"""),"long")</f>
        <v>long</v>
      </c>
      <c r="C57" s="2" t="s">
        <v>965</v>
      </c>
      <c r="D57" s="16" t="s">
        <v>1088</v>
      </c>
      <c r="E57" s="16" t="s">
        <v>1089</v>
      </c>
    </row>
    <row r="58">
      <c r="A58" s="27">
        <f>IFERROR(__xludf.DUMMYFUNCTION("""COMPUTED_VALUE"""),57.0)</f>
        <v>57</v>
      </c>
      <c r="B58" s="10" t="str">
        <f>IFERROR(__xludf.DUMMYFUNCTION("""COMPUTED_VALUE"""),"short")</f>
        <v>short</v>
      </c>
      <c r="C58" s="2" t="s">
        <v>965</v>
      </c>
      <c r="D58" s="16" t="s">
        <v>1090</v>
      </c>
      <c r="E58" s="16" t="s">
        <v>1091</v>
      </c>
    </row>
    <row r="59">
      <c r="A59" s="27">
        <f>IFERROR(__xludf.DUMMYFUNCTION("""COMPUTED_VALUE"""),58.0)</f>
        <v>58</v>
      </c>
      <c r="B59" s="10" t="str">
        <f>IFERROR(__xludf.DUMMYFUNCTION("""COMPUTED_VALUE"""),"heavy")</f>
        <v>heavy</v>
      </c>
      <c r="C59" s="2" t="s">
        <v>965</v>
      </c>
      <c r="D59" s="16" t="s">
        <v>1088</v>
      </c>
      <c r="E59" s="16" t="s">
        <v>1089</v>
      </c>
    </row>
    <row r="60">
      <c r="A60" s="27">
        <f>IFERROR(__xludf.DUMMYFUNCTION("""COMPUTED_VALUE"""),59.0)</f>
        <v>59</v>
      </c>
      <c r="B60" s="10" t="str">
        <f>IFERROR(__xludf.DUMMYFUNCTION("""COMPUTED_VALUE"""),"light")</f>
        <v>light</v>
      </c>
      <c r="C60" s="2" t="s">
        <v>965</v>
      </c>
      <c r="D60" s="16" t="s">
        <v>1092</v>
      </c>
      <c r="E60" s="16" t="s">
        <v>1093</v>
      </c>
    </row>
    <row r="61">
      <c r="A61" s="27">
        <f>IFERROR(__xludf.DUMMYFUNCTION("""COMPUTED_VALUE"""),60.0)</f>
        <v>60</v>
      </c>
      <c r="B61" s="10" t="str">
        <f>IFERROR(__xludf.DUMMYFUNCTION("""COMPUTED_VALUE"""),"wide")</f>
        <v>wide</v>
      </c>
      <c r="C61" s="2" t="s">
        <v>965</v>
      </c>
      <c r="D61" s="16" t="s">
        <v>1094</v>
      </c>
      <c r="E61" s="16" t="s">
        <v>1095</v>
      </c>
    </row>
    <row r="62">
      <c r="A62" s="27">
        <f>IFERROR(__xludf.DUMMYFUNCTION("""COMPUTED_VALUE"""),61.0)</f>
        <v>61</v>
      </c>
      <c r="B62" s="10" t="str">
        <f>IFERROR(__xludf.DUMMYFUNCTION("""COMPUTED_VALUE"""),"narrow")</f>
        <v>narrow</v>
      </c>
      <c r="C62" s="2" t="s">
        <v>965</v>
      </c>
      <c r="D62" s="16" t="s">
        <v>1096</v>
      </c>
      <c r="E62" s="16" t="s">
        <v>1097</v>
      </c>
    </row>
    <row r="63">
      <c r="A63" s="27">
        <f>IFERROR(__xludf.DUMMYFUNCTION("""COMPUTED_VALUE"""),62.0)</f>
        <v>62</v>
      </c>
      <c r="B63" s="10" t="str">
        <f>IFERROR(__xludf.DUMMYFUNCTION("""COMPUTED_VALUE"""),"round")</f>
        <v>round</v>
      </c>
      <c r="C63" s="2" t="s">
        <v>965</v>
      </c>
      <c r="D63" s="16" t="s">
        <v>1098</v>
      </c>
      <c r="E63" s="16" t="s">
        <v>1099</v>
      </c>
    </row>
    <row r="64">
      <c r="A64" s="27">
        <f>IFERROR(__xludf.DUMMYFUNCTION("""COMPUTED_VALUE"""),63.0)</f>
        <v>63</v>
      </c>
      <c r="B64" s="10" t="str">
        <f>IFERROR(__xludf.DUMMYFUNCTION("""COMPUTED_VALUE"""),"triangle")</f>
        <v>triangle</v>
      </c>
      <c r="C64" s="2" t="s">
        <v>965</v>
      </c>
      <c r="D64" s="16" t="s">
        <v>1100</v>
      </c>
      <c r="E64" s="16" t="s">
        <v>1101</v>
      </c>
    </row>
    <row r="65">
      <c r="A65" s="27">
        <f>IFERROR(__xludf.DUMMYFUNCTION("""COMPUTED_VALUE"""),64.0)</f>
        <v>64</v>
      </c>
      <c r="B65" s="10" t="str">
        <f>IFERROR(__xludf.DUMMYFUNCTION("""COMPUTED_VALUE"""),"triangular")</f>
        <v>triangular</v>
      </c>
      <c r="C65" s="2" t="s">
        <v>965</v>
      </c>
      <c r="D65" s="16" t="s">
        <v>1102</v>
      </c>
      <c r="E65" s="16" t="s">
        <v>1103</v>
      </c>
    </row>
    <row r="66">
      <c r="A66" s="27">
        <f>IFERROR(__xludf.DUMMYFUNCTION("""COMPUTED_VALUE"""),65.0)</f>
        <v>65</v>
      </c>
      <c r="B66" s="10" t="str">
        <f>IFERROR(__xludf.DUMMYFUNCTION("""COMPUTED_VALUE"""),"rectangle")</f>
        <v>rectangle</v>
      </c>
      <c r="C66" s="2" t="s">
        <v>965</v>
      </c>
      <c r="D66" s="16" t="s">
        <v>1104</v>
      </c>
      <c r="E66" s="16" t="s">
        <v>1105</v>
      </c>
    </row>
    <row r="67">
      <c r="A67" s="27">
        <f>IFERROR(__xludf.DUMMYFUNCTION("""COMPUTED_VALUE"""),66.0)</f>
        <v>66</v>
      </c>
      <c r="B67" s="10" t="str">
        <f>IFERROR(__xludf.DUMMYFUNCTION("""COMPUTED_VALUE"""),"rectangular")</f>
        <v>rectangular</v>
      </c>
      <c r="C67" s="2" t="s">
        <v>965</v>
      </c>
      <c r="D67" s="16" t="s">
        <v>1104</v>
      </c>
      <c r="E67" s="16" t="s">
        <v>1105</v>
      </c>
    </row>
    <row r="68">
      <c r="A68" s="27">
        <f>IFERROR(__xludf.DUMMYFUNCTION("""COMPUTED_VALUE"""),67.0)</f>
        <v>67</v>
      </c>
      <c r="B68" s="10" t="str">
        <f>IFERROR(__xludf.DUMMYFUNCTION("""COMPUTED_VALUE"""),"oval ")</f>
        <v>oval </v>
      </c>
      <c r="C68" s="2" t="s">
        <v>965</v>
      </c>
      <c r="D68" s="16" t="s">
        <v>1106</v>
      </c>
      <c r="E68" s="16" t="s">
        <v>1107</v>
      </c>
    </row>
    <row r="69">
      <c r="A69" s="27">
        <f>IFERROR(__xludf.DUMMYFUNCTION("""COMPUTED_VALUE"""),68.0)</f>
        <v>68</v>
      </c>
      <c r="B69" s="10" t="str">
        <f>IFERROR(__xludf.DUMMYFUNCTION("""COMPUTED_VALUE"""),"curved")</f>
        <v>curved</v>
      </c>
      <c r="C69" s="2" t="s">
        <v>965</v>
      </c>
      <c r="D69" s="16" t="s">
        <v>1106</v>
      </c>
      <c r="E69" s="16" t="s">
        <v>1107</v>
      </c>
    </row>
    <row r="70">
      <c r="A70" s="27">
        <f>IFERROR(__xludf.DUMMYFUNCTION("""COMPUTED_VALUE"""),69.0)</f>
        <v>69</v>
      </c>
      <c r="B70" s="10" t="str">
        <f>IFERROR(__xludf.DUMMYFUNCTION("""COMPUTED_VALUE"""),"straight")</f>
        <v>straight</v>
      </c>
      <c r="C70" s="2" t="s">
        <v>965</v>
      </c>
      <c r="D70" s="16" t="s">
        <v>1108</v>
      </c>
      <c r="E70" s="16" t="s">
        <v>1109</v>
      </c>
    </row>
    <row r="71">
      <c r="A71" s="27">
        <f>IFERROR(__xludf.DUMMYFUNCTION("""COMPUTED_VALUE"""),70.0)</f>
        <v>70</v>
      </c>
      <c r="B71" s="10" t="str">
        <f>IFERROR(__xludf.DUMMYFUNCTION("""COMPUTED_VALUE"""),"smooth")</f>
        <v>smooth</v>
      </c>
      <c r="C71" s="2" t="s">
        <v>965</v>
      </c>
      <c r="D71" s="16" t="s">
        <v>1110</v>
      </c>
      <c r="E71" s="16" t="s">
        <v>1111</v>
      </c>
    </row>
    <row r="72">
      <c r="A72" s="27">
        <f>IFERROR(__xludf.DUMMYFUNCTION("""COMPUTED_VALUE"""),71.0)</f>
        <v>71</v>
      </c>
      <c r="B72" s="10" t="str">
        <f>IFERROR(__xludf.DUMMYFUNCTION("""COMPUTED_VALUE"""),"bumpy")</f>
        <v>bumpy</v>
      </c>
      <c r="C72" s="2" t="s">
        <v>965</v>
      </c>
      <c r="D72" s="16" t="s">
        <v>1112</v>
      </c>
      <c r="E72" s="16" t="s">
        <v>1113</v>
      </c>
    </row>
    <row r="73">
      <c r="A73" s="27">
        <f>IFERROR(__xludf.DUMMYFUNCTION("""COMPUTED_VALUE"""),72.0)</f>
        <v>72</v>
      </c>
      <c r="B73" s="10" t="str">
        <f>IFERROR(__xludf.DUMMYFUNCTION("""COMPUTED_VALUE"""),"wavy")</f>
        <v>wavy</v>
      </c>
      <c r="C73" s="2" t="s">
        <v>965</v>
      </c>
      <c r="D73" s="16" t="s">
        <v>1114</v>
      </c>
      <c r="E73" s="16" t="s">
        <v>1115</v>
      </c>
    </row>
    <row r="74">
      <c r="A74" s="27">
        <f>IFERROR(__xludf.DUMMYFUNCTION("""COMPUTED_VALUE"""),73.0)</f>
        <v>73</v>
      </c>
      <c r="B74" s="10" t="str">
        <f>IFERROR(__xludf.DUMMYFUNCTION("""COMPUTED_VALUE"""),"infant")</f>
        <v>infant</v>
      </c>
      <c r="C74" s="2" t="s">
        <v>965</v>
      </c>
      <c r="D74" s="16" t="s">
        <v>1116</v>
      </c>
      <c r="E74" s="16" t="s">
        <v>1117</v>
      </c>
    </row>
    <row r="75">
      <c r="A75" s="27">
        <f>IFERROR(__xludf.DUMMYFUNCTION("""COMPUTED_VALUE"""),74.0)</f>
        <v>74</v>
      </c>
      <c r="B75" s="10" t="str">
        <f>IFERROR(__xludf.DUMMYFUNCTION("""COMPUTED_VALUE"""),"toddler")</f>
        <v>toddler</v>
      </c>
      <c r="C75" s="2" t="s">
        <v>965</v>
      </c>
      <c r="D75" s="16" t="s">
        <v>1118</v>
      </c>
      <c r="E75" s="16" t="s">
        <v>1119</v>
      </c>
    </row>
    <row r="76">
      <c r="A76" s="27">
        <f>IFERROR(__xludf.DUMMYFUNCTION("""COMPUTED_VALUE"""),75.0)</f>
        <v>75</v>
      </c>
      <c r="B76" s="10" t="str">
        <f>IFERROR(__xludf.DUMMYFUNCTION("""COMPUTED_VALUE"""),"child")</f>
        <v>child</v>
      </c>
      <c r="C76" s="2" t="s">
        <v>965</v>
      </c>
      <c r="D76" s="16" t="s">
        <v>1120</v>
      </c>
      <c r="E76" s="16" t="s">
        <v>1121</v>
      </c>
    </row>
    <row r="77">
      <c r="A77" s="27">
        <f>IFERROR(__xludf.DUMMYFUNCTION("""COMPUTED_VALUE"""),76.0)</f>
        <v>76</v>
      </c>
      <c r="B77" s="10" t="str">
        <f>IFERROR(__xludf.DUMMYFUNCTION("""COMPUTED_VALUE"""),"adult")</f>
        <v>adult</v>
      </c>
      <c r="C77" s="2" t="s">
        <v>965</v>
      </c>
      <c r="D77" s="16" t="s">
        <v>1122</v>
      </c>
      <c r="E77" s="16" t="s">
        <v>1123</v>
      </c>
    </row>
    <row r="78">
      <c r="A78" s="27">
        <f>IFERROR(__xludf.DUMMYFUNCTION("""COMPUTED_VALUE"""),77.0)</f>
        <v>77</v>
      </c>
      <c r="B78" s="10" t="str">
        <f>IFERROR(__xludf.DUMMYFUNCTION("""COMPUTED_VALUE"""),"teenager")</f>
        <v>teenager</v>
      </c>
      <c r="C78" s="2" t="s">
        <v>965</v>
      </c>
      <c r="D78" s="16" t="s">
        <v>1124</v>
      </c>
      <c r="E78" s="16" t="s">
        <v>1125</v>
      </c>
    </row>
    <row r="79">
      <c r="A79" s="27">
        <f>IFERROR(__xludf.DUMMYFUNCTION("""COMPUTED_VALUE"""),78.0)</f>
        <v>78</v>
      </c>
      <c r="B79" s="10" t="str">
        <f>IFERROR(__xludf.DUMMYFUNCTION("""COMPUTED_VALUE"""),"senior")</f>
        <v>senior</v>
      </c>
      <c r="C79" s="2" t="s">
        <v>965</v>
      </c>
      <c r="D79" s="16" t="s">
        <v>1126</v>
      </c>
      <c r="E79" s="16" t="s">
        <v>1127</v>
      </c>
    </row>
    <row r="80">
      <c r="A80" s="27">
        <f>IFERROR(__xludf.DUMMYFUNCTION("""COMPUTED_VALUE"""),79.0)</f>
        <v>79</v>
      </c>
      <c r="B80" s="10" t="str">
        <f>IFERROR(__xludf.DUMMYFUNCTION("""COMPUTED_VALUE"""),"elder")</f>
        <v>elder</v>
      </c>
      <c r="C80" s="2" t="s">
        <v>965</v>
      </c>
      <c r="D80" s="16" t="s">
        <v>1126</v>
      </c>
      <c r="E80" s="16" t="s">
        <v>1127</v>
      </c>
    </row>
    <row r="81">
      <c r="A81" s="27">
        <f>IFERROR(__xludf.DUMMYFUNCTION("""COMPUTED_VALUE"""),80.0)</f>
        <v>80</v>
      </c>
      <c r="B81" s="10" t="str">
        <f>IFERROR(__xludf.DUMMYFUNCTION("""COMPUTED_VALUE"""),"elderly")</f>
        <v>elderly</v>
      </c>
      <c r="C81" s="2" t="s">
        <v>965</v>
      </c>
      <c r="D81" s="16" t="s">
        <v>1128</v>
      </c>
      <c r="E81" s="16" t="s">
        <v>1129</v>
      </c>
    </row>
    <row r="82">
      <c r="A82" s="27">
        <f>IFERROR(__xludf.DUMMYFUNCTION("""COMPUTED_VALUE"""),81.0)</f>
        <v>81</v>
      </c>
      <c r="B82" s="10" t="str">
        <f>IFERROR(__xludf.DUMMYFUNCTION("""COMPUTED_VALUE"""),"baby")</f>
        <v>baby</v>
      </c>
      <c r="C82" s="2" t="s">
        <v>965</v>
      </c>
      <c r="D82" s="16" t="s">
        <v>1130</v>
      </c>
      <c r="E82" s="16" t="s">
        <v>1131</v>
      </c>
    </row>
    <row r="83">
      <c r="A83" s="27">
        <f>IFERROR(__xludf.DUMMYFUNCTION("""COMPUTED_VALUE"""),82.0)</f>
        <v>82</v>
      </c>
      <c r="B83" s="10" t="str">
        <f>IFERROR(__xludf.DUMMYFUNCTION("""COMPUTED_VALUE"""),"young adult")</f>
        <v>young adult</v>
      </c>
      <c r="C83" s="2" t="s">
        <v>965</v>
      </c>
      <c r="D83" s="16" t="s">
        <v>1132</v>
      </c>
      <c r="E83" s="16" t="s">
        <v>1133</v>
      </c>
    </row>
    <row r="84">
      <c r="A84" s="27">
        <f>IFERROR(__xludf.DUMMYFUNCTION("""COMPUTED_VALUE"""),83.0)</f>
        <v>83</v>
      </c>
      <c r="B84" s="10" t="str">
        <f>IFERROR(__xludf.DUMMYFUNCTION("""COMPUTED_VALUE"""),"younger")</f>
        <v>younger</v>
      </c>
      <c r="C84" s="2" t="s">
        <v>965</v>
      </c>
      <c r="D84" s="16" t="s">
        <v>1134</v>
      </c>
      <c r="E84" s="16" t="s">
        <v>1135</v>
      </c>
    </row>
    <row r="85">
      <c r="A85" s="27">
        <f>IFERROR(__xludf.DUMMYFUNCTION("""COMPUTED_VALUE"""),84.0)</f>
        <v>84</v>
      </c>
      <c r="B85" s="10" t="str">
        <f>IFERROR(__xludf.DUMMYFUNCTION("""COMPUTED_VALUE"""),"older")</f>
        <v>older</v>
      </c>
      <c r="C85" s="2" t="s">
        <v>965</v>
      </c>
      <c r="D85" s="16" t="s">
        <v>1124</v>
      </c>
      <c r="E85" s="16" t="s">
        <v>1125</v>
      </c>
    </row>
    <row r="86">
      <c r="A86" s="27">
        <f>IFERROR(__xludf.DUMMYFUNCTION("""COMPUTED_VALUE"""),85.0)</f>
        <v>85</v>
      </c>
      <c r="B86" s="10" t="str">
        <f>IFERROR(__xludf.DUMMYFUNCTION("""COMPUTED_VALUE"""),"middle-aged")</f>
        <v>middle-aged</v>
      </c>
      <c r="C86" s="2" t="s">
        <v>965</v>
      </c>
      <c r="D86" s="16" t="s">
        <v>1126</v>
      </c>
      <c r="E86" s="16" t="s">
        <v>1127</v>
      </c>
    </row>
    <row r="87">
      <c r="A87" s="27">
        <f>IFERROR(__xludf.DUMMYFUNCTION("""COMPUTED_VALUE"""),86.0)</f>
        <v>86</v>
      </c>
      <c r="B87" s="10" t="str">
        <f>IFERROR(__xludf.DUMMYFUNCTION("""COMPUTED_VALUE"""),"salty")</f>
        <v>salty</v>
      </c>
      <c r="C87" s="2" t="s">
        <v>965</v>
      </c>
      <c r="D87" s="16" t="s">
        <v>1124</v>
      </c>
      <c r="E87" s="16" t="s">
        <v>1125</v>
      </c>
    </row>
    <row r="88">
      <c r="A88" s="27">
        <f>IFERROR(__xludf.DUMMYFUNCTION("""COMPUTED_VALUE"""),87.0)</f>
        <v>87</v>
      </c>
      <c r="B88" s="10" t="str">
        <f>IFERROR(__xludf.DUMMYFUNCTION("""COMPUTED_VALUE"""),"sour")</f>
        <v>sour</v>
      </c>
      <c r="C88" s="2" t="s">
        <v>965</v>
      </c>
      <c r="D88" s="16" t="s">
        <v>1136</v>
      </c>
      <c r="E88" s="16" t="s">
        <v>1137</v>
      </c>
    </row>
    <row r="89">
      <c r="A89" s="27">
        <f>IFERROR(__xludf.DUMMYFUNCTION("""COMPUTED_VALUE"""),88.0)</f>
        <v>88</v>
      </c>
      <c r="B89" s="10" t="str">
        <f>IFERROR(__xludf.DUMMYFUNCTION("""COMPUTED_VALUE"""),"bitter")</f>
        <v>bitter</v>
      </c>
      <c r="C89" s="2" t="s">
        <v>965</v>
      </c>
      <c r="D89" s="16" t="s">
        <v>1138</v>
      </c>
      <c r="E89" s="16" t="s">
        <v>1139</v>
      </c>
    </row>
    <row r="90">
      <c r="A90" s="27">
        <f>IFERROR(__xludf.DUMMYFUNCTION("""COMPUTED_VALUE"""),89.0)</f>
        <v>89</v>
      </c>
      <c r="B90" s="10" t="str">
        <f>IFERROR(__xludf.DUMMYFUNCTION("""COMPUTED_VALUE"""),"sweet")</f>
        <v>sweet</v>
      </c>
      <c r="C90" s="2" t="s">
        <v>965</v>
      </c>
      <c r="D90" s="16" t="s">
        <v>1140</v>
      </c>
      <c r="E90" s="16" t="s">
        <v>1141</v>
      </c>
    </row>
    <row r="91">
      <c r="A91" s="27">
        <f>IFERROR(__xludf.DUMMYFUNCTION("""COMPUTED_VALUE"""),90.0)</f>
        <v>90</v>
      </c>
      <c r="B91" s="10" t="str">
        <f>IFERROR(__xludf.DUMMYFUNCTION("""COMPUTED_VALUE"""),"right")</f>
        <v>right</v>
      </c>
      <c r="C91" s="2" t="s">
        <v>965</v>
      </c>
      <c r="D91" s="16" t="s">
        <v>1142</v>
      </c>
      <c r="E91" s="16" t="s">
        <v>1143</v>
      </c>
    </row>
    <row r="92">
      <c r="A92" s="27">
        <f>IFERROR(__xludf.DUMMYFUNCTION("""COMPUTED_VALUE"""),91.0)</f>
        <v>91</v>
      </c>
      <c r="B92" s="10" t="str">
        <f>IFERROR(__xludf.DUMMYFUNCTION("""COMPUTED_VALUE"""),"left")</f>
        <v>left</v>
      </c>
      <c r="C92" s="2" t="s">
        <v>965</v>
      </c>
      <c r="D92" s="16" t="s">
        <v>1144</v>
      </c>
      <c r="E92" s="16" t="s">
        <v>1145</v>
      </c>
    </row>
    <row r="93">
      <c r="A93" s="27">
        <f>IFERROR(__xludf.DUMMYFUNCTION("""COMPUTED_VALUE"""),92.0)</f>
        <v>92</v>
      </c>
      <c r="B93" s="10" t="str">
        <f>IFERROR(__xludf.DUMMYFUNCTION("""COMPUTED_VALUE"""),"good")</f>
        <v>good</v>
      </c>
      <c r="C93" s="2" t="s">
        <v>965</v>
      </c>
      <c r="D93" s="16" t="s">
        <v>1146</v>
      </c>
      <c r="E93" s="16" t="s">
        <v>1147</v>
      </c>
    </row>
    <row r="94">
      <c r="A94" s="27">
        <f>IFERROR(__xludf.DUMMYFUNCTION("""COMPUTED_VALUE"""),93.0)</f>
        <v>93</v>
      </c>
      <c r="B94" s="10" t="str">
        <f>IFERROR(__xludf.DUMMYFUNCTION("""COMPUTED_VALUE"""),"bad")</f>
        <v>bad</v>
      </c>
      <c r="C94" s="2" t="s">
        <v>965</v>
      </c>
      <c r="D94" s="16" t="s">
        <v>1148</v>
      </c>
      <c r="E94" s="16" t="s">
        <v>1149</v>
      </c>
    </row>
    <row r="95">
      <c r="A95" s="27">
        <f>IFERROR(__xludf.DUMMYFUNCTION("""COMPUTED_VALUE"""),94.0)</f>
        <v>94</v>
      </c>
      <c r="B95" s="10" t="str">
        <f>IFERROR(__xludf.DUMMYFUNCTION("""COMPUTED_VALUE"""),"important")</f>
        <v>important</v>
      </c>
      <c r="C95" s="2" t="s">
        <v>965</v>
      </c>
      <c r="D95" s="16" t="s">
        <v>1150</v>
      </c>
      <c r="E95" s="16" t="s">
        <v>1151</v>
      </c>
    </row>
    <row r="96">
      <c r="A96" s="27">
        <f>IFERROR(__xludf.DUMMYFUNCTION("""COMPUTED_VALUE"""),287.0)</f>
        <v>287</v>
      </c>
      <c r="B96" s="10" t="str">
        <f>IFERROR(__xludf.DUMMYFUNCTION("""COMPUTED_VALUE"""),"fried")</f>
        <v>fried</v>
      </c>
      <c r="C96" s="2" t="s">
        <v>965</v>
      </c>
      <c r="D96" s="16" t="s">
        <v>1152</v>
      </c>
      <c r="E96" s="16" t="s">
        <v>1153</v>
      </c>
    </row>
    <row r="97">
      <c r="A97" s="27">
        <f>IFERROR(__xludf.DUMMYFUNCTION("""COMPUTED_VALUE"""),288.0)</f>
        <v>288</v>
      </c>
      <c r="B97" s="10" t="str">
        <f>IFERROR(__xludf.DUMMYFUNCTION("""COMPUTED_VALUE"""),"boiled")</f>
        <v>boiled</v>
      </c>
      <c r="C97" s="2" t="s">
        <v>965</v>
      </c>
      <c r="D97" s="16" t="s">
        <v>1154</v>
      </c>
      <c r="E97" s="16" t="s">
        <v>1155</v>
      </c>
    </row>
    <row r="98">
      <c r="A98" s="27">
        <f>IFERROR(__xludf.DUMMYFUNCTION("""COMPUTED_VALUE"""),377.0)</f>
        <v>377</v>
      </c>
      <c r="B98" s="10" t="str">
        <f>IFERROR(__xludf.DUMMYFUNCTION("""COMPUTED_VALUE"""),"goal")</f>
        <v>goal</v>
      </c>
      <c r="C98" s="2" t="s">
        <v>965</v>
      </c>
    </row>
    <row r="99">
      <c r="A99" s="27">
        <f>IFERROR(__xludf.DUMMYFUNCTION("""COMPUTED_VALUE"""),406.0)</f>
        <v>406</v>
      </c>
      <c r="B99" s="10" t="str">
        <f>IFERROR(__xludf.DUMMYFUNCTION("""COMPUTED_VALUE"""),"beginning")</f>
        <v>beginning</v>
      </c>
      <c r="C99" s="2" t="s">
        <v>965</v>
      </c>
    </row>
    <row r="100">
      <c r="A100" s="27">
        <f>IFERROR(__xludf.DUMMYFUNCTION("""COMPUTED_VALUE"""),407.0)</f>
        <v>407</v>
      </c>
      <c r="B100" s="10" t="str">
        <f>IFERROR(__xludf.DUMMYFUNCTION("""COMPUTED_VALUE"""),"middle")</f>
        <v>middle</v>
      </c>
      <c r="C100" s="2" t="s">
        <v>965</v>
      </c>
      <c r="D100" s="16" t="s">
        <v>1054</v>
      </c>
      <c r="E100" s="16" t="s">
        <v>1055</v>
      </c>
    </row>
    <row r="101">
      <c r="A101" s="27">
        <f>IFERROR(__xludf.DUMMYFUNCTION("""COMPUTED_VALUE"""),408.0)</f>
        <v>408</v>
      </c>
      <c r="B101" s="10" t="str">
        <f>IFERROR(__xludf.DUMMYFUNCTION("""COMPUTED_VALUE"""),"end")</f>
        <v>end</v>
      </c>
      <c r="C101" s="2" t="s">
        <v>965</v>
      </c>
      <c r="D101" s="16" t="s">
        <v>1156</v>
      </c>
      <c r="E101" s="16" t="s">
        <v>1157</v>
      </c>
    </row>
    <row r="102">
      <c r="A102" s="27">
        <f>IFERROR(__xludf.DUMMYFUNCTION("""COMPUTED_VALUE"""),411.0)</f>
        <v>411</v>
      </c>
      <c r="B102" s="10" t="str">
        <f>IFERROR(__xludf.DUMMYFUNCTION("""COMPUTED_VALUE"""),"cold")</f>
        <v>cold</v>
      </c>
      <c r="C102" s="2" t="s">
        <v>965</v>
      </c>
      <c r="D102" s="16" t="s">
        <v>1056</v>
      </c>
      <c r="E102" s="16" t="s">
        <v>1057</v>
      </c>
    </row>
    <row r="103">
      <c r="A103" s="27">
        <f>IFERROR(__xludf.DUMMYFUNCTION("""COMPUTED_VALUE"""),412.0)</f>
        <v>412</v>
      </c>
      <c r="B103" s="10" t="str">
        <f>IFERROR(__xludf.DUMMYFUNCTION("""COMPUTED_VALUE"""),"warm")</f>
        <v>warm</v>
      </c>
      <c r="C103" s="2" t="s">
        <v>965</v>
      </c>
      <c r="D103" s="16" t="s">
        <v>1158</v>
      </c>
      <c r="E103" s="16" t="s">
        <v>1159</v>
      </c>
    </row>
    <row r="104">
      <c r="A104" s="27">
        <f>IFERROR(__xludf.DUMMYFUNCTION("""COMPUTED_VALUE"""),413.0)</f>
        <v>413</v>
      </c>
      <c r="B104" s="10" t="str">
        <f>IFERROR(__xludf.DUMMYFUNCTION("""COMPUTED_VALUE"""),"cool")</f>
        <v>cool</v>
      </c>
      <c r="C104" s="2" t="s">
        <v>965</v>
      </c>
      <c r="D104" s="16" t="s">
        <v>1160</v>
      </c>
      <c r="E104" s="16" t="s">
        <v>1161</v>
      </c>
    </row>
    <row r="105">
      <c r="A105" s="27">
        <f>IFERROR(__xludf.DUMMYFUNCTION("""COMPUTED_VALUE"""),414.0)</f>
        <v>414</v>
      </c>
      <c r="B105" s="10" t="str">
        <f>IFERROR(__xludf.DUMMYFUNCTION("""COMPUTED_VALUE"""),"delicious")</f>
        <v>delicious</v>
      </c>
      <c r="C105" s="2" t="s">
        <v>965</v>
      </c>
      <c r="D105" s="16" t="s">
        <v>1140</v>
      </c>
      <c r="E105" s="16" t="s">
        <v>1141</v>
      </c>
    </row>
    <row r="106">
      <c r="A106" s="27">
        <f>IFERROR(__xludf.DUMMYFUNCTION("""COMPUTED_VALUE"""),415.0)</f>
        <v>415</v>
      </c>
      <c r="B106" s="10" t="str">
        <f>IFERROR(__xludf.DUMMYFUNCTION("""COMPUTED_VALUE"""),"spicy")</f>
        <v>spicy</v>
      </c>
      <c r="C106" s="2" t="s">
        <v>965</v>
      </c>
      <c r="D106" s="16" t="s">
        <v>1162</v>
      </c>
      <c r="E106" s="16" t="s">
        <v>1163</v>
      </c>
    </row>
    <row r="107">
      <c r="A107" s="27">
        <f>IFERROR(__xludf.DUMMYFUNCTION("""COMPUTED_VALUE"""),416.0)</f>
        <v>416</v>
      </c>
      <c r="B107" s="10" t="str">
        <f>IFERROR(__xludf.DUMMYFUNCTION("""COMPUTED_VALUE"""),"tasty")</f>
        <v>tasty</v>
      </c>
      <c r="C107" s="2" t="s">
        <v>965</v>
      </c>
      <c r="D107" s="16" t="s">
        <v>1164</v>
      </c>
      <c r="E107" s="16" t="s">
        <v>1165</v>
      </c>
    </row>
    <row r="108">
      <c r="A108" s="27">
        <f>IFERROR(__xludf.DUMMYFUNCTION("""COMPUTED_VALUE"""),417.0)</f>
        <v>417</v>
      </c>
      <c r="B108" s="10" t="str">
        <f>IFERROR(__xludf.DUMMYFUNCTION("""COMPUTED_VALUE"""),"soft")</f>
        <v>soft</v>
      </c>
      <c r="C108" s="2" t="s">
        <v>965</v>
      </c>
      <c r="D108" s="16" t="s">
        <v>1142</v>
      </c>
      <c r="E108" s="16" t="s">
        <v>1143</v>
      </c>
    </row>
    <row r="109">
      <c r="A109" s="27">
        <f>IFERROR(__xludf.DUMMYFUNCTION("""COMPUTED_VALUE"""),418.0)</f>
        <v>418</v>
      </c>
      <c r="B109" s="10" t="str">
        <f>IFERROR(__xludf.DUMMYFUNCTION("""COMPUTED_VALUE"""),"fluffy")</f>
        <v>fluffy</v>
      </c>
      <c r="C109" s="2" t="s">
        <v>965</v>
      </c>
      <c r="D109" s="16" t="s">
        <v>1166</v>
      </c>
      <c r="E109" s="16" t="s">
        <v>1167</v>
      </c>
    </row>
    <row r="110">
      <c r="A110" s="27">
        <f>IFERROR(__xludf.DUMMYFUNCTION("""COMPUTED_VALUE"""),419.0)</f>
        <v>419</v>
      </c>
      <c r="B110" s="10" t="str">
        <f>IFERROR(__xludf.DUMMYFUNCTION("""COMPUTED_VALUE"""),"squishy")</f>
        <v>squishy</v>
      </c>
      <c r="C110" s="2" t="s">
        <v>965</v>
      </c>
      <c r="D110" s="16" t="s">
        <v>1168</v>
      </c>
      <c r="E110" s="16" t="s">
        <v>1169</v>
      </c>
    </row>
    <row r="111">
      <c r="A111" s="27">
        <f>IFERROR(__xludf.DUMMYFUNCTION("""COMPUTED_VALUE"""),420.0)</f>
        <v>420</v>
      </c>
      <c r="B111" s="10" t="str">
        <f>IFERROR(__xludf.DUMMYFUNCTION("""COMPUTED_VALUE"""),"ugly")</f>
        <v>ugly</v>
      </c>
      <c r="C111" s="2" t="s">
        <v>965</v>
      </c>
      <c r="D111" s="16" t="s">
        <v>1170</v>
      </c>
      <c r="E111" s="16" t="s">
        <v>1171</v>
      </c>
    </row>
    <row r="112">
      <c r="A112" s="27">
        <f>IFERROR(__xludf.DUMMYFUNCTION("""COMPUTED_VALUE"""),421.0)</f>
        <v>421</v>
      </c>
      <c r="B112" s="10" t="str">
        <f>IFERROR(__xludf.DUMMYFUNCTION("""COMPUTED_VALUE"""),"small")</f>
        <v>small</v>
      </c>
      <c r="C112" s="2" t="s">
        <v>965</v>
      </c>
      <c r="D112" s="16" t="s">
        <v>1172</v>
      </c>
      <c r="E112" s="16" t="s">
        <v>1173</v>
      </c>
    </row>
    <row r="113">
      <c r="A113" s="27">
        <f>IFERROR(__xludf.DUMMYFUNCTION("""COMPUTED_VALUE"""),422.0)</f>
        <v>422</v>
      </c>
      <c r="B113" s="10" t="str">
        <f>IFERROR(__xludf.DUMMYFUNCTION("""COMPUTED_VALUE"""),"teeny")</f>
        <v>teeny</v>
      </c>
      <c r="C113" s="2" t="s">
        <v>965</v>
      </c>
      <c r="D113" s="16" t="s">
        <v>1038</v>
      </c>
      <c r="E113" s="16" t="s">
        <v>1039</v>
      </c>
    </row>
    <row r="114">
      <c r="A114" s="27">
        <f>IFERROR(__xludf.DUMMYFUNCTION("""COMPUTED_VALUE"""),440.0)</f>
        <v>440</v>
      </c>
      <c r="B114" s="10" t="str">
        <f>IFERROR(__xludf.DUMMYFUNCTION("""COMPUTED_VALUE"""),"heavy")</f>
        <v>heavy</v>
      </c>
      <c r="C114" s="2" t="s">
        <v>965</v>
      </c>
      <c r="D114" s="16" t="s">
        <v>1174</v>
      </c>
      <c r="E114" s="16" t="s">
        <v>1175</v>
      </c>
    </row>
    <row r="115">
      <c r="A115" s="27">
        <f>IFERROR(__xludf.DUMMYFUNCTION("""COMPUTED_VALUE"""),445.0)</f>
        <v>445</v>
      </c>
      <c r="B115" s="10" t="str">
        <f>IFERROR(__xludf.DUMMYFUNCTION("""COMPUTED_VALUE"""),"wide")</f>
        <v>wide</v>
      </c>
      <c r="C115" s="2" t="s">
        <v>965</v>
      </c>
      <c r="D115" s="16" t="s">
        <v>1176</v>
      </c>
      <c r="E115" s="16" t="s">
        <v>1177</v>
      </c>
    </row>
    <row r="116">
      <c r="A116" s="27">
        <f>IFERROR(__xludf.DUMMYFUNCTION("""COMPUTED_VALUE"""),473.0)</f>
        <v>473</v>
      </c>
      <c r="B116" s="10" t="str">
        <f>IFERROR(__xludf.DUMMYFUNCTION("""COMPUTED_VALUE"""),"square")</f>
        <v>square</v>
      </c>
      <c r="C116" s="2" t="s">
        <v>965</v>
      </c>
      <c r="D116" s="16" t="s">
        <v>1178</v>
      </c>
      <c r="E116" s="16" t="s">
        <v>1179</v>
      </c>
    </row>
    <row r="117">
      <c r="A117" s="27">
        <f>IFERROR(__xludf.DUMMYFUNCTION("""COMPUTED_VALUE"""),491.0)</f>
        <v>491</v>
      </c>
      <c r="B117" s="10" t="str">
        <f>IFERROR(__xludf.DUMMYFUNCTION("""COMPUTED_VALUE"""),"banana")</f>
        <v>banana</v>
      </c>
    </row>
    <row r="118">
      <c r="A118" s="27">
        <f>IFERROR(__xludf.DUMMYFUNCTION("""COMPUTED_VALUE"""),496.0)</f>
        <v>496</v>
      </c>
      <c r="B118" s="10" t="str">
        <f>IFERROR(__xludf.DUMMYFUNCTION("""COMPUTED_VALUE"""),"fat")</f>
        <v>fat</v>
      </c>
    </row>
    <row r="119">
      <c r="A119" s="27">
        <f>IFERROR(__xludf.DUMMYFUNCTION("""COMPUTED_VALUE"""),501.0)</f>
        <v>501</v>
      </c>
      <c r="B119" s="10" t="str">
        <f>IFERROR(__xludf.DUMMYFUNCTION("""COMPUTED_VALUE"""),"up")</f>
        <v>up</v>
      </c>
    </row>
    <row r="120">
      <c r="A120" s="27">
        <f>IFERROR(__xludf.DUMMYFUNCTION("""COMPUTED_VALUE"""),504.0)</f>
        <v>504</v>
      </c>
      <c r="B120" s="10" t="str">
        <f>IFERROR(__xludf.DUMMYFUNCTION("""COMPUTED_VALUE"""),"down ")</f>
        <v>down </v>
      </c>
    </row>
    <row r="121">
      <c r="A121" s="27">
        <f>IFERROR(__xludf.DUMMYFUNCTION("""COMPUTED_VALUE"""),510.0)</f>
        <v>510</v>
      </c>
      <c r="B121" s="10" t="str">
        <f>IFERROR(__xludf.DUMMYFUNCTION("""COMPUTED_VALUE"""),"in")</f>
        <v>in</v>
      </c>
    </row>
    <row r="122">
      <c r="A122" s="27">
        <f>IFERROR(__xludf.DUMMYFUNCTION("""COMPUTED_VALUE"""),512.0)</f>
        <v>512</v>
      </c>
      <c r="B122" s="10" t="str">
        <f>IFERROR(__xludf.DUMMYFUNCTION("""COMPUTED_VALUE"""),"over")</f>
        <v>over</v>
      </c>
    </row>
    <row r="123">
      <c r="A123" s="27">
        <f>IFERROR(__xludf.DUMMYFUNCTION("""COMPUTED_VALUE"""),516.0)</f>
        <v>516</v>
      </c>
      <c r="B123" s="10" t="str">
        <f>IFERROR(__xludf.DUMMYFUNCTION("""COMPUTED_VALUE"""),"above")</f>
        <v>above</v>
      </c>
    </row>
    <row r="124">
      <c r="A124" s="27">
        <f>IFERROR(__xludf.DUMMYFUNCTION("""COMPUTED_VALUE"""),519.0)</f>
        <v>519</v>
      </c>
      <c r="B124" s="10" t="str">
        <f>IFERROR(__xludf.DUMMYFUNCTION("""COMPUTED_VALUE"""),"back")</f>
        <v>back</v>
      </c>
    </row>
    <row r="125">
      <c r="A125" s="27">
        <f>IFERROR(__xludf.DUMMYFUNCTION("""COMPUTED_VALUE"""),522.0)</f>
        <v>522</v>
      </c>
      <c r="B125" s="10" t="str">
        <f>IFERROR(__xludf.DUMMYFUNCTION("""COMPUTED_VALUE"""),"next")</f>
        <v>next</v>
      </c>
    </row>
    <row r="126">
      <c r="A126" s="27">
        <f>IFERROR(__xludf.DUMMYFUNCTION("""COMPUTED_VALUE"""),529.0)</f>
        <v>529</v>
      </c>
      <c r="B126" s="10" t="str">
        <f>IFERROR(__xludf.DUMMYFUNCTION("""COMPUTED_VALUE"""),"her")</f>
        <v>her</v>
      </c>
    </row>
    <row r="127">
      <c r="A127" s="27">
        <f>IFERROR(__xludf.DUMMYFUNCTION("""COMPUTED_VALUE"""),531.0)</f>
        <v>531</v>
      </c>
      <c r="B127" s="10" t="str">
        <f>IFERROR(__xludf.DUMMYFUNCTION("""COMPUTED_VALUE"""),"my")</f>
        <v>my</v>
      </c>
    </row>
    <row r="128">
      <c r="A128" s="27">
        <f>IFERROR(__xludf.DUMMYFUNCTION("""COMPUTED_VALUE"""),546.0)</f>
        <v>546</v>
      </c>
      <c r="B128" s="10" t="str">
        <f>IFERROR(__xludf.DUMMYFUNCTION("""COMPUTED_VALUE"""),"kick")</f>
        <v>kick</v>
      </c>
    </row>
    <row r="129">
      <c r="A129" s="27">
        <f>IFERROR(__xludf.DUMMYFUNCTION("""COMPUTED_VALUE"""),564.0)</f>
        <v>564</v>
      </c>
      <c r="B129" s="10" t="str">
        <f>IFERROR(__xludf.DUMMYFUNCTION("""COMPUTED_VALUE"""),"like")</f>
        <v>like</v>
      </c>
    </row>
    <row r="130">
      <c r="A130" s="27">
        <f>IFERROR(__xludf.DUMMYFUNCTION("""COMPUTED_VALUE"""),585.0)</f>
        <v>585</v>
      </c>
      <c r="B130" s="10" t="str">
        <f>IFERROR(__xludf.DUMMYFUNCTION("""COMPUTED_VALUE"""),"set")</f>
        <v>set</v>
      </c>
    </row>
    <row r="131">
      <c r="A131" s="27">
        <f>IFERROR(__xludf.DUMMYFUNCTION("""COMPUTED_VALUE"""),592.0)</f>
        <v>592</v>
      </c>
      <c r="B131" s="10" t="str">
        <f>IFERROR(__xludf.DUMMYFUNCTION("""COMPUTED_VALUE"""),"beginning")</f>
        <v>beginning</v>
      </c>
    </row>
    <row r="132">
      <c r="A132" s="27">
        <f>IFERROR(__xludf.DUMMYFUNCTION("""COMPUTED_VALUE"""),596.0)</f>
        <v>596</v>
      </c>
      <c r="B132" s="10" t="str">
        <f>IFERROR(__xludf.DUMMYFUNCTION("""COMPUTED_VALUE"""),"middle")</f>
        <v>middle</v>
      </c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  <row r="1001">
      <c r="A1001" s="26"/>
    </row>
    <row r="1002">
      <c r="A1002" s="26"/>
    </row>
    <row r="1003">
      <c r="A1003" s="26"/>
    </row>
    <row r="1004">
      <c r="A1004" s="26"/>
    </row>
    <row r="1005">
      <c r="A1005" s="26"/>
    </row>
  </sheetData>
  <autoFilter ref="$A$1:$E$11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977</v>
      </c>
      <c r="B1" s="1"/>
      <c r="C1" s="1" t="s">
        <v>959</v>
      </c>
      <c r="D1" s="1" t="s">
        <v>1180</v>
      </c>
      <c r="E1" s="1" t="s">
        <v>1181</v>
      </c>
      <c r="F1" s="1" t="s">
        <v>1182</v>
      </c>
      <c r="G1" s="1" t="s">
        <v>1183</v>
      </c>
    </row>
    <row r="2">
      <c r="A2" s="27">
        <f>IFERROR(__xludf.DUMMYFUNCTION("FILTER(Words!A:B,Words!C:C=""Noun"")"),103.0)</f>
        <v>103</v>
      </c>
      <c r="B2" s="10" t="str">
        <f>IFERROR(__xludf.DUMMYFUNCTION("""COMPUTED_VALUE"""),"ill")</f>
        <v>ill</v>
      </c>
      <c r="C2" s="2" t="s">
        <v>961</v>
      </c>
      <c r="D2" s="16" t="s">
        <v>1184</v>
      </c>
      <c r="E2" s="16" t="s">
        <v>1185</v>
      </c>
      <c r="F2" s="16" t="s">
        <v>13</v>
      </c>
      <c r="G2" s="16" t="s">
        <v>13</v>
      </c>
    </row>
    <row r="3">
      <c r="A3" s="27">
        <f>IFERROR(__xludf.DUMMYFUNCTION("""COMPUTED_VALUE"""),104.0)</f>
        <v>104</v>
      </c>
      <c r="B3" s="10" t="str">
        <f>IFERROR(__xludf.DUMMYFUNCTION("""COMPUTED_VALUE"""),"dog")</f>
        <v>dog</v>
      </c>
      <c r="C3" s="2" t="s">
        <v>961</v>
      </c>
      <c r="D3" s="16" t="s">
        <v>1186</v>
      </c>
      <c r="E3" s="16" t="s">
        <v>1187</v>
      </c>
      <c r="F3" s="16" t="s">
        <v>1188</v>
      </c>
      <c r="G3" s="16" t="s">
        <v>1189</v>
      </c>
    </row>
    <row r="4">
      <c r="A4" s="27">
        <f>IFERROR(__xludf.DUMMYFUNCTION("""COMPUTED_VALUE"""),105.0)</f>
        <v>105</v>
      </c>
      <c r="B4" s="10" t="str">
        <f>IFERROR(__xludf.DUMMYFUNCTION("""COMPUTED_VALUE"""),"pig")</f>
        <v>pig</v>
      </c>
      <c r="C4" s="2" t="s">
        <v>961</v>
      </c>
      <c r="D4" s="16" t="s">
        <v>1190</v>
      </c>
      <c r="E4" s="16" t="s">
        <v>1191</v>
      </c>
      <c r="F4" s="16" t="s">
        <v>1192</v>
      </c>
      <c r="G4" s="16" t="s">
        <v>1193</v>
      </c>
    </row>
    <row r="5">
      <c r="A5" s="27">
        <f>IFERROR(__xludf.DUMMYFUNCTION("""COMPUTED_VALUE"""),106.0)</f>
        <v>106</v>
      </c>
      <c r="B5" s="10" t="str">
        <f>IFERROR(__xludf.DUMMYFUNCTION("""COMPUTED_VALUE"""),"cat")</f>
        <v>cat</v>
      </c>
      <c r="C5" s="2" t="s">
        <v>961</v>
      </c>
      <c r="D5" s="16" t="s">
        <v>1194</v>
      </c>
      <c r="E5" s="16" t="s">
        <v>1195</v>
      </c>
      <c r="F5" s="16" t="s">
        <v>1196</v>
      </c>
      <c r="G5" s="16" t="s">
        <v>1197</v>
      </c>
    </row>
    <row r="6">
      <c r="A6" s="27">
        <f>IFERROR(__xludf.DUMMYFUNCTION("""COMPUTED_VALUE"""),107.0)</f>
        <v>107</v>
      </c>
      <c r="B6" s="10" t="str">
        <f>IFERROR(__xludf.DUMMYFUNCTION("""COMPUTED_VALUE"""),"bat")</f>
        <v>bat</v>
      </c>
      <c r="C6" s="2" t="s">
        <v>961</v>
      </c>
      <c r="D6" s="16" t="s">
        <v>1198</v>
      </c>
      <c r="E6" s="16" t="s">
        <v>1199</v>
      </c>
      <c r="F6" s="16" t="s">
        <v>1192</v>
      </c>
      <c r="G6" s="16" t="s">
        <v>1193</v>
      </c>
    </row>
    <row r="7">
      <c r="A7" s="27">
        <f>IFERROR(__xludf.DUMMYFUNCTION("""COMPUTED_VALUE"""),108.0)</f>
        <v>108</v>
      </c>
      <c r="B7" s="10" t="str">
        <f>IFERROR(__xludf.DUMMYFUNCTION("""COMPUTED_VALUE"""),"cow")</f>
        <v>cow</v>
      </c>
      <c r="C7" s="2" t="s">
        <v>961</v>
      </c>
      <c r="D7" s="16" t="s">
        <v>1200</v>
      </c>
      <c r="E7" s="16" t="s">
        <v>1201</v>
      </c>
      <c r="F7" s="16" t="s">
        <v>1202</v>
      </c>
      <c r="G7" s="16" t="s">
        <v>1203</v>
      </c>
    </row>
    <row r="8">
      <c r="A8" s="27">
        <f>IFERROR(__xludf.DUMMYFUNCTION("""COMPUTED_VALUE"""),109.0)</f>
        <v>109</v>
      </c>
      <c r="B8" s="10" t="str">
        <f>IFERROR(__xludf.DUMMYFUNCTION("""COMPUTED_VALUE"""),"rat")</f>
        <v>rat</v>
      </c>
      <c r="C8" s="2" t="s">
        <v>961</v>
      </c>
      <c r="D8" s="16" t="s">
        <v>1204</v>
      </c>
      <c r="E8" s="16" t="s">
        <v>1205</v>
      </c>
      <c r="F8" s="16" t="s">
        <v>1206</v>
      </c>
      <c r="G8" s="16" t="s">
        <v>1207</v>
      </c>
    </row>
    <row r="9">
      <c r="A9" s="27">
        <f>IFERROR(__xludf.DUMMYFUNCTION("""COMPUTED_VALUE"""),110.0)</f>
        <v>110</v>
      </c>
      <c r="B9" s="10" t="str">
        <f>IFERROR(__xludf.DUMMYFUNCTION("""COMPUTED_VALUE"""),"goat")</f>
        <v>goat</v>
      </c>
      <c r="C9" s="2" t="s">
        <v>961</v>
      </c>
      <c r="D9" s="16" t="s">
        <v>1208</v>
      </c>
      <c r="E9" s="16" t="s">
        <v>1209</v>
      </c>
      <c r="F9" s="16" t="s">
        <v>1210</v>
      </c>
      <c r="G9" s="16" t="s">
        <v>1211</v>
      </c>
    </row>
    <row r="10">
      <c r="A10" s="27">
        <f>IFERROR(__xludf.DUMMYFUNCTION("""COMPUTED_VALUE"""),111.0)</f>
        <v>111</v>
      </c>
      <c r="B10" s="10" t="str">
        <f>IFERROR(__xludf.DUMMYFUNCTION("""COMPUTED_VALUE"""),"chicken")</f>
        <v>chicken</v>
      </c>
      <c r="C10" s="2" t="s">
        <v>961</v>
      </c>
      <c r="D10" s="16" t="s">
        <v>1212</v>
      </c>
      <c r="E10" s="16" t="s">
        <v>1213</v>
      </c>
      <c r="F10" s="16" t="s">
        <v>1214</v>
      </c>
      <c r="G10" s="16" t="s">
        <v>1215</v>
      </c>
    </row>
    <row r="11">
      <c r="A11" s="27">
        <f>IFERROR(__xludf.DUMMYFUNCTION("""COMPUTED_VALUE"""),112.0)</f>
        <v>112</v>
      </c>
      <c r="B11" s="10" t="str">
        <f>IFERROR(__xludf.DUMMYFUNCTION("""COMPUTED_VALUE"""),"fish")</f>
        <v>fish</v>
      </c>
      <c r="C11" s="2" t="s">
        <v>961</v>
      </c>
      <c r="D11" s="16" t="s">
        <v>1216</v>
      </c>
      <c r="E11" s="16" t="s">
        <v>1217</v>
      </c>
      <c r="F11" s="16" t="s">
        <v>13</v>
      </c>
      <c r="G11" s="16" t="s">
        <v>13</v>
      </c>
    </row>
    <row r="12">
      <c r="A12" s="27">
        <f>IFERROR(__xludf.DUMMYFUNCTION("""COMPUTED_VALUE"""),113.0)</f>
        <v>113</v>
      </c>
      <c r="B12" s="10" t="str">
        <f>IFERROR(__xludf.DUMMYFUNCTION("""COMPUTED_VALUE"""),"frog")</f>
        <v>frog</v>
      </c>
      <c r="C12" s="2" t="s">
        <v>961</v>
      </c>
      <c r="D12" s="16" t="s">
        <v>1218</v>
      </c>
      <c r="E12" s="16" t="s">
        <v>1219</v>
      </c>
      <c r="F12" s="16" t="s">
        <v>13</v>
      </c>
      <c r="G12" s="16" t="s">
        <v>13</v>
      </c>
    </row>
    <row r="13">
      <c r="A13" s="27">
        <f>IFERROR(__xludf.DUMMYFUNCTION("""COMPUTED_VALUE"""),114.0)</f>
        <v>114</v>
      </c>
      <c r="B13" s="10" t="str">
        <f>IFERROR(__xludf.DUMMYFUNCTION("""COMPUTED_VALUE"""),"fowl")</f>
        <v>fowl</v>
      </c>
      <c r="C13" s="2" t="s">
        <v>961</v>
      </c>
      <c r="D13" s="16" t="s">
        <v>1220</v>
      </c>
      <c r="E13" s="16" t="s">
        <v>1221</v>
      </c>
      <c r="F13" s="16" t="s">
        <v>1214</v>
      </c>
      <c r="G13" s="16" t="s">
        <v>1215</v>
      </c>
    </row>
    <row r="14">
      <c r="A14" s="27">
        <f>IFERROR(__xludf.DUMMYFUNCTION("""COMPUTED_VALUE"""),115.0)</f>
        <v>115</v>
      </c>
      <c r="B14" s="10" t="str">
        <f>IFERROR(__xludf.DUMMYFUNCTION("""COMPUTED_VALUE"""),"hen")</f>
        <v>hen</v>
      </c>
      <c r="C14" s="2" t="s">
        <v>961</v>
      </c>
      <c r="D14" s="16" t="s">
        <v>1222</v>
      </c>
      <c r="E14" s="16" t="s">
        <v>1223</v>
      </c>
      <c r="F14" s="16" t="s">
        <v>1224</v>
      </c>
      <c r="G14" s="16" t="s">
        <v>1215</v>
      </c>
    </row>
    <row r="15">
      <c r="A15" s="27">
        <f>IFERROR(__xludf.DUMMYFUNCTION("""COMPUTED_VALUE"""),116.0)</f>
        <v>116</v>
      </c>
      <c r="B15" s="10" t="str">
        <f>IFERROR(__xludf.DUMMYFUNCTION("""COMPUTED_VALUE"""),"johncrow")</f>
        <v>johncrow</v>
      </c>
      <c r="C15" s="2" t="s">
        <v>961</v>
      </c>
      <c r="D15" s="16" t="s">
        <v>1225</v>
      </c>
      <c r="E15" s="16" t="s">
        <v>1226</v>
      </c>
      <c r="F15" s="16" t="s">
        <v>13</v>
      </c>
      <c r="G15" s="16" t="s">
        <v>13</v>
      </c>
    </row>
    <row r="16">
      <c r="A16" s="27">
        <f>IFERROR(__xludf.DUMMYFUNCTION("""COMPUTED_VALUE"""),117.0)</f>
        <v>117</v>
      </c>
      <c r="B16" s="10" t="str">
        <f>IFERROR(__xludf.DUMMYFUNCTION("""COMPUTED_VALUE"""),"dolphin")</f>
        <v>dolphin</v>
      </c>
      <c r="C16" s="2" t="s">
        <v>961</v>
      </c>
      <c r="D16" s="16" t="s">
        <v>1227</v>
      </c>
      <c r="E16" s="16" t="s">
        <v>1228</v>
      </c>
      <c r="F16" s="16" t="s">
        <v>1202</v>
      </c>
      <c r="G16" s="16" t="s">
        <v>1203</v>
      </c>
    </row>
    <row r="17">
      <c r="A17" s="27">
        <f>IFERROR(__xludf.DUMMYFUNCTION("""COMPUTED_VALUE"""),118.0)</f>
        <v>118</v>
      </c>
      <c r="B17" s="10" t="str">
        <f>IFERROR(__xludf.DUMMYFUNCTION("""COMPUTED_VALUE"""),"shark")</f>
        <v>shark</v>
      </c>
      <c r="C17" s="2" t="s">
        <v>961</v>
      </c>
      <c r="D17" s="16" t="s">
        <v>1229</v>
      </c>
      <c r="E17" s="16" t="s">
        <v>1230</v>
      </c>
      <c r="F17" s="16" t="s">
        <v>1192</v>
      </c>
      <c r="G17" s="16" t="s">
        <v>13</v>
      </c>
    </row>
    <row r="18">
      <c r="A18" s="27">
        <f>IFERROR(__xludf.DUMMYFUNCTION("""COMPUTED_VALUE"""),119.0)</f>
        <v>119</v>
      </c>
      <c r="B18" s="10" t="str">
        <f>IFERROR(__xludf.DUMMYFUNCTION("""COMPUTED_VALUE"""),"monkey")</f>
        <v>monkey</v>
      </c>
      <c r="C18" s="2" t="s">
        <v>961</v>
      </c>
      <c r="D18" s="16" t="s">
        <v>1231</v>
      </c>
      <c r="E18" s="16" t="s">
        <v>1232</v>
      </c>
      <c r="F18" s="16" t="s">
        <v>1233</v>
      </c>
      <c r="G18" s="16" t="s">
        <v>1183</v>
      </c>
    </row>
    <row r="19">
      <c r="A19" s="27">
        <f>IFERROR(__xludf.DUMMYFUNCTION("""COMPUTED_VALUE"""),120.0)</f>
        <v>120</v>
      </c>
      <c r="B19" s="10" t="str">
        <f>IFERROR(__xludf.DUMMYFUNCTION("""COMPUTED_VALUE"""),"lizard ")</f>
        <v>lizard </v>
      </c>
      <c r="C19" s="2" t="s">
        <v>961</v>
      </c>
      <c r="D19" s="16" t="s">
        <v>1234</v>
      </c>
      <c r="E19" s="16" t="s">
        <v>1235</v>
      </c>
      <c r="F19" s="16" t="s">
        <v>1233</v>
      </c>
      <c r="G19" s="16" t="s">
        <v>1183</v>
      </c>
    </row>
    <row r="20">
      <c r="A20" s="27">
        <f>IFERROR(__xludf.DUMMYFUNCTION("""COMPUTED_VALUE"""),121.0)</f>
        <v>121</v>
      </c>
      <c r="B20" s="10" t="str">
        <f>IFERROR(__xludf.DUMMYFUNCTION("""COMPUTED_VALUE"""),"wasp")</f>
        <v>wasp</v>
      </c>
      <c r="C20" s="2" t="s">
        <v>961</v>
      </c>
      <c r="D20" s="16" t="s">
        <v>1236</v>
      </c>
      <c r="E20" s="16" t="s">
        <v>1237</v>
      </c>
      <c r="F20" s="16" t="s">
        <v>1238</v>
      </c>
      <c r="G20" s="16" t="s">
        <v>1197</v>
      </c>
    </row>
    <row r="21">
      <c r="A21" s="27">
        <f>IFERROR(__xludf.DUMMYFUNCTION("""COMPUTED_VALUE"""),122.0)</f>
        <v>122</v>
      </c>
      <c r="B21" s="10" t="str">
        <f>IFERROR(__xludf.DUMMYFUNCTION("""COMPUTED_VALUE"""),"bee")</f>
        <v>bee</v>
      </c>
      <c r="C21" s="2" t="s">
        <v>961</v>
      </c>
      <c r="D21" s="16" t="s">
        <v>1239</v>
      </c>
      <c r="E21" s="16" t="s">
        <v>1240</v>
      </c>
      <c r="F21" s="16" t="s">
        <v>1238</v>
      </c>
      <c r="G21" s="16" t="s">
        <v>1197</v>
      </c>
    </row>
    <row r="22">
      <c r="A22" s="27">
        <f>IFERROR(__xludf.DUMMYFUNCTION("""COMPUTED_VALUE"""),123.0)</f>
        <v>123</v>
      </c>
      <c r="B22" s="10" t="str">
        <f>IFERROR(__xludf.DUMMYFUNCTION("""COMPUTED_VALUE"""),"dragon-fly")</f>
        <v>dragon-fly</v>
      </c>
      <c r="C22" s="2" t="s">
        <v>961</v>
      </c>
      <c r="D22" s="16" t="s">
        <v>1241</v>
      </c>
      <c r="E22" s="16" t="s">
        <v>1242</v>
      </c>
      <c r="F22" s="16" t="s">
        <v>13</v>
      </c>
      <c r="G22" s="16" t="s">
        <v>13</v>
      </c>
    </row>
    <row r="23">
      <c r="A23" s="27">
        <f>IFERROR(__xludf.DUMMYFUNCTION("""COMPUTED_VALUE"""),124.0)</f>
        <v>124</v>
      </c>
      <c r="B23" s="10" t="str">
        <f>IFERROR(__xludf.DUMMYFUNCTION("""COMPUTED_VALUE"""),"bird")</f>
        <v>bird</v>
      </c>
      <c r="C23" s="2" t="s">
        <v>961</v>
      </c>
      <c r="D23" s="16" t="s">
        <v>1243</v>
      </c>
      <c r="E23" s="16" t="s">
        <v>1244</v>
      </c>
      <c r="F23" s="16" t="s">
        <v>1233</v>
      </c>
      <c r="G23" s="16" t="s">
        <v>1183</v>
      </c>
    </row>
    <row r="24">
      <c r="A24" s="27">
        <f>IFERROR(__xludf.DUMMYFUNCTION("""COMPUTED_VALUE"""),125.0)</f>
        <v>125</v>
      </c>
      <c r="B24" s="10" t="str">
        <f>IFERROR(__xludf.DUMMYFUNCTION("""COMPUTED_VALUE"""),"crab")</f>
        <v>crab</v>
      </c>
      <c r="C24" s="2" t="s">
        <v>961</v>
      </c>
      <c r="D24" s="16" t="s">
        <v>1245</v>
      </c>
      <c r="E24" s="16" t="s">
        <v>1246</v>
      </c>
      <c r="F24" s="16" t="s">
        <v>1233</v>
      </c>
      <c r="G24" s="16" t="s">
        <v>1183</v>
      </c>
    </row>
    <row r="25">
      <c r="A25" s="27">
        <f>IFERROR(__xludf.DUMMYFUNCTION("""COMPUTED_VALUE"""),126.0)</f>
        <v>126</v>
      </c>
      <c r="B25" s="10" t="str">
        <f>IFERROR(__xludf.DUMMYFUNCTION("""COMPUTED_VALUE"""),"hummingbird")</f>
        <v>hummingbird</v>
      </c>
      <c r="C25" s="2" t="s">
        <v>961</v>
      </c>
      <c r="D25" s="16" t="s">
        <v>1247</v>
      </c>
      <c r="E25" s="16" t="s">
        <v>1248</v>
      </c>
      <c r="F25" s="16" t="s">
        <v>1233</v>
      </c>
      <c r="G25" s="16" t="s">
        <v>1183</v>
      </c>
    </row>
    <row r="26">
      <c r="A26" s="27">
        <f>IFERROR(__xludf.DUMMYFUNCTION("""COMPUTED_VALUE"""),127.0)</f>
        <v>127</v>
      </c>
      <c r="B26" s="10" t="str">
        <f>IFERROR(__xludf.DUMMYFUNCTION("""COMPUTED_VALUE"""),"turtle")</f>
        <v>turtle</v>
      </c>
      <c r="C26" s="2" t="s">
        <v>961</v>
      </c>
      <c r="D26" s="16" t="s">
        <v>1249</v>
      </c>
      <c r="E26" s="16" t="s">
        <v>1250</v>
      </c>
      <c r="F26" s="16" t="s">
        <v>1192</v>
      </c>
      <c r="G26" s="16" t="s">
        <v>1193</v>
      </c>
    </row>
    <row r="27">
      <c r="A27" s="27">
        <f>IFERROR(__xludf.DUMMYFUNCTION("""COMPUTED_VALUE"""),128.0)</f>
        <v>128</v>
      </c>
      <c r="B27" s="10" t="str">
        <f>IFERROR(__xludf.DUMMYFUNCTION("""COMPUTED_VALUE"""),"crocodile")</f>
        <v>crocodile</v>
      </c>
      <c r="C27" s="2" t="s">
        <v>961</v>
      </c>
      <c r="D27" s="16" t="s">
        <v>1251</v>
      </c>
      <c r="E27" s="16" t="s">
        <v>1252</v>
      </c>
      <c r="F27" s="16" t="s">
        <v>1202</v>
      </c>
      <c r="G27" s="16" t="s">
        <v>1203</v>
      </c>
    </row>
    <row r="28">
      <c r="A28" s="27">
        <f>IFERROR(__xludf.DUMMYFUNCTION("""COMPUTED_VALUE"""),129.0)</f>
        <v>129</v>
      </c>
      <c r="B28" s="10" t="str">
        <f>IFERROR(__xludf.DUMMYFUNCTION("""COMPUTED_VALUE"""),"snake")</f>
        <v>snake</v>
      </c>
      <c r="C28" s="2" t="s">
        <v>961</v>
      </c>
      <c r="D28" s="16" t="s">
        <v>1253</v>
      </c>
      <c r="E28" s="16" t="s">
        <v>1254</v>
      </c>
      <c r="F28" s="16" t="s">
        <v>1233</v>
      </c>
      <c r="G28" s="16" t="s">
        <v>1183</v>
      </c>
    </row>
    <row r="29">
      <c r="A29" s="27">
        <f>IFERROR(__xludf.DUMMYFUNCTION("""COMPUTED_VALUE"""),130.0)</f>
        <v>130</v>
      </c>
      <c r="B29" s="10" t="str">
        <f>IFERROR(__xludf.DUMMYFUNCTION("""COMPUTED_VALUE"""),"iguana")</f>
        <v>iguana</v>
      </c>
      <c r="C29" s="2" t="s">
        <v>961</v>
      </c>
      <c r="D29" s="16" t="s">
        <v>1255</v>
      </c>
      <c r="E29" s="16" t="s">
        <v>1256</v>
      </c>
      <c r="F29" s="16" t="s">
        <v>1233</v>
      </c>
      <c r="G29" s="16" t="s">
        <v>1183</v>
      </c>
    </row>
    <row r="30">
      <c r="A30" s="27">
        <f>IFERROR(__xludf.DUMMYFUNCTION("""COMPUTED_VALUE"""),131.0)</f>
        <v>131</v>
      </c>
      <c r="B30" s="10" t="str">
        <f>IFERROR(__xludf.DUMMYFUNCTION("""COMPUTED_VALUE"""),"lion")</f>
        <v>lion</v>
      </c>
      <c r="C30" s="2" t="s">
        <v>961</v>
      </c>
      <c r="D30" s="16" t="s">
        <v>1257</v>
      </c>
      <c r="E30" s="16" t="s">
        <v>1258</v>
      </c>
      <c r="F30" s="16" t="s">
        <v>1259</v>
      </c>
      <c r="G30" s="16" t="s">
        <v>1260</v>
      </c>
    </row>
    <row r="31">
      <c r="A31" s="27">
        <f>IFERROR(__xludf.DUMMYFUNCTION("""COMPUTED_VALUE"""),132.0)</f>
        <v>132</v>
      </c>
      <c r="B31" s="10" t="str">
        <f>IFERROR(__xludf.DUMMYFUNCTION("""COMPUTED_VALUE"""),"broom")</f>
        <v>broom</v>
      </c>
      <c r="C31" s="2" t="s">
        <v>961</v>
      </c>
      <c r="D31" s="16" t="s">
        <v>1261</v>
      </c>
      <c r="E31" s="16" t="s">
        <v>1262</v>
      </c>
      <c r="F31" s="16" t="s">
        <v>13</v>
      </c>
      <c r="G31" s="16" t="s">
        <v>13</v>
      </c>
    </row>
    <row r="32">
      <c r="A32" s="27">
        <f>IFERROR(__xludf.DUMMYFUNCTION("""COMPUTED_VALUE"""),133.0)</f>
        <v>133</v>
      </c>
      <c r="B32" s="10" t="str">
        <f>IFERROR(__xludf.DUMMYFUNCTION("""COMPUTED_VALUE"""),"table")</f>
        <v>table</v>
      </c>
      <c r="C32" s="2" t="s">
        <v>961</v>
      </c>
      <c r="D32" s="16" t="s">
        <v>1263</v>
      </c>
      <c r="E32" s="16" t="s">
        <v>1264</v>
      </c>
      <c r="F32" s="16" t="s">
        <v>13</v>
      </c>
      <c r="G32" s="16" t="s">
        <v>13</v>
      </c>
    </row>
    <row r="33">
      <c r="A33" s="27">
        <f>IFERROR(__xludf.DUMMYFUNCTION("""COMPUTED_VALUE"""),134.0)</f>
        <v>134</v>
      </c>
      <c r="B33" s="10" t="str">
        <f>IFERROR(__xludf.DUMMYFUNCTION("""COMPUTED_VALUE"""),"book")</f>
        <v>book</v>
      </c>
      <c r="C33" s="2" t="s">
        <v>961</v>
      </c>
      <c r="D33" s="16" t="s">
        <v>1265</v>
      </c>
      <c r="E33" s="16" t="s">
        <v>1266</v>
      </c>
      <c r="F33" s="16" t="s">
        <v>13</v>
      </c>
      <c r="G33" s="16" t="s">
        <v>13</v>
      </c>
    </row>
    <row r="34">
      <c r="A34" s="27">
        <f>IFERROR(__xludf.DUMMYFUNCTION("""COMPUTED_VALUE"""),135.0)</f>
        <v>135</v>
      </c>
      <c r="B34" s="10" t="str">
        <f>IFERROR(__xludf.DUMMYFUNCTION("""COMPUTED_VALUE"""),"bat")</f>
        <v>bat</v>
      </c>
      <c r="C34" s="2" t="s">
        <v>961</v>
      </c>
      <c r="D34" s="16" t="s">
        <v>1198</v>
      </c>
      <c r="E34" s="16" t="s">
        <v>1199</v>
      </c>
      <c r="F34" s="16" t="s">
        <v>1192</v>
      </c>
      <c r="G34" s="16" t="s">
        <v>1193</v>
      </c>
    </row>
    <row r="35">
      <c r="A35" s="27">
        <f>IFERROR(__xludf.DUMMYFUNCTION("""COMPUTED_VALUE"""),136.0)</f>
        <v>136</v>
      </c>
      <c r="B35" s="10" t="str">
        <f>IFERROR(__xludf.DUMMYFUNCTION("""COMPUTED_VALUE"""),"hat")</f>
        <v>hat</v>
      </c>
      <c r="C35" s="2" t="s">
        <v>961</v>
      </c>
      <c r="D35" s="16" t="s">
        <v>1212</v>
      </c>
      <c r="E35" s="16" t="s">
        <v>1213</v>
      </c>
      <c r="F35" s="16" t="s">
        <v>1214</v>
      </c>
      <c r="G35" s="16" t="s">
        <v>1215</v>
      </c>
    </row>
    <row r="36">
      <c r="A36" s="27">
        <f>IFERROR(__xludf.DUMMYFUNCTION("""COMPUTED_VALUE"""),137.0)</f>
        <v>137</v>
      </c>
      <c r="B36" s="10" t="str">
        <f>IFERROR(__xludf.DUMMYFUNCTION("""COMPUTED_VALUE"""),"Head")</f>
        <v>Head</v>
      </c>
      <c r="C36" s="2" t="s">
        <v>961</v>
      </c>
      <c r="D36" s="16" t="s">
        <v>1267</v>
      </c>
      <c r="E36" s="16" t="s">
        <v>1268</v>
      </c>
      <c r="F36" s="16" t="s">
        <v>13</v>
      </c>
      <c r="G36" s="16" t="s">
        <v>13</v>
      </c>
    </row>
    <row r="37">
      <c r="A37" s="27">
        <f>IFERROR(__xludf.DUMMYFUNCTION("""COMPUTED_VALUE"""),138.0)</f>
        <v>138</v>
      </c>
      <c r="B37" s="10" t="str">
        <f>IFERROR(__xludf.DUMMYFUNCTION("""COMPUTED_VALUE"""),"Hair")</f>
        <v>Hair</v>
      </c>
      <c r="C37" s="2" t="s">
        <v>961</v>
      </c>
      <c r="D37" s="16" t="s">
        <v>1269</v>
      </c>
      <c r="E37" s="16" t="s">
        <v>1270</v>
      </c>
      <c r="F37" s="16" t="s">
        <v>13</v>
      </c>
      <c r="G37" s="16" t="s">
        <v>13</v>
      </c>
    </row>
    <row r="38">
      <c r="A38" s="27">
        <f>IFERROR(__xludf.DUMMYFUNCTION("""COMPUTED_VALUE"""),139.0)</f>
        <v>139</v>
      </c>
      <c r="B38" s="10" t="str">
        <f>IFERROR(__xludf.DUMMYFUNCTION("""COMPUTED_VALUE"""),"Eye")</f>
        <v>Eye</v>
      </c>
      <c r="C38" s="2" t="s">
        <v>961</v>
      </c>
      <c r="D38" s="16" t="s">
        <v>13</v>
      </c>
      <c r="E38" s="16" t="s">
        <v>1271</v>
      </c>
      <c r="F38" s="16" t="s">
        <v>13</v>
      </c>
      <c r="G38" s="16" t="s">
        <v>13</v>
      </c>
    </row>
    <row r="39">
      <c r="A39" s="27">
        <f>IFERROR(__xludf.DUMMYFUNCTION("""COMPUTED_VALUE"""),140.0)</f>
        <v>140</v>
      </c>
      <c r="B39" s="10" t="str">
        <f>IFERROR(__xludf.DUMMYFUNCTION("""COMPUTED_VALUE"""),"Ear")</f>
        <v>Ear</v>
      </c>
      <c r="C39" s="2" t="s">
        <v>961</v>
      </c>
      <c r="D39" s="16" t="s">
        <v>1272</v>
      </c>
      <c r="E39" s="16" t="s">
        <v>1273</v>
      </c>
      <c r="F39" s="16" t="s">
        <v>13</v>
      </c>
      <c r="G39" s="16" t="s">
        <v>13</v>
      </c>
    </row>
    <row r="40">
      <c r="A40" s="27">
        <f>IFERROR(__xludf.DUMMYFUNCTION("""COMPUTED_VALUE"""),141.0)</f>
        <v>141</v>
      </c>
      <c r="B40" s="10" t="str">
        <f>IFERROR(__xludf.DUMMYFUNCTION("""COMPUTED_VALUE"""),"Nose")</f>
        <v>Nose</v>
      </c>
      <c r="C40" s="2" t="s">
        <v>961</v>
      </c>
      <c r="D40" s="16" t="s">
        <v>1274</v>
      </c>
      <c r="E40" s="16" t="s">
        <v>1275</v>
      </c>
      <c r="F40" s="16" t="s">
        <v>13</v>
      </c>
      <c r="G40" s="16" t="s">
        <v>13</v>
      </c>
    </row>
    <row r="41">
      <c r="A41" s="27">
        <f>IFERROR(__xludf.DUMMYFUNCTION("""COMPUTED_VALUE"""),142.0)</f>
        <v>142</v>
      </c>
      <c r="B41" s="10" t="str">
        <f>IFERROR(__xludf.DUMMYFUNCTION("""COMPUTED_VALUE"""),"Mouth")</f>
        <v>Mouth</v>
      </c>
      <c r="C41" s="2" t="s">
        <v>961</v>
      </c>
      <c r="D41" s="16" t="s">
        <v>1276</v>
      </c>
      <c r="E41" s="16" t="s">
        <v>1277</v>
      </c>
      <c r="F41" s="16" t="s">
        <v>13</v>
      </c>
      <c r="G41" s="16" t="s">
        <v>13</v>
      </c>
    </row>
    <row r="42">
      <c r="A42" s="27">
        <f>IFERROR(__xludf.DUMMYFUNCTION("""COMPUTED_VALUE"""),143.0)</f>
        <v>143</v>
      </c>
      <c r="B42" s="10" t="str">
        <f>IFERROR(__xludf.DUMMYFUNCTION("""COMPUTED_VALUE"""),"Teeth")</f>
        <v>Teeth</v>
      </c>
      <c r="C42" s="2" t="s">
        <v>961</v>
      </c>
      <c r="D42" s="16" t="s">
        <v>1278</v>
      </c>
      <c r="E42" s="16" t="s">
        <v>1279</v>
      </c>
      <c r="F42" s="16" t="s">
        <v>13</v>
      </c>
      <c r="G42" s="16" t="s">
        <v>13</v>
      </c>
    </row>
    <row r="43">
      <c r="A43" s="27">
        <f>IFERROR(__xludf.DUMMYFUNCTION("""COMPUTED_VALUE"""),144.0)</f>
        <v>144</v>
      </c>
      <c r="B43" s="10" t="str">
        <f>IFERROR(__xludf.DUMMYFUNCTION("""COMPUTED_VALUE"""),"Tongue")</f>
        <v>Tongue</v>
      </c>
      <c r="C43" s="2" t="s">
        <v>961</v>
      </c>
      <c r="D43" s="16" t="s">
        <v>13</v>
      </c>
      <c r="E43" s="16" t="s">
        <v>1280</v>
      </c>
      <c r="F43" s="16" t="s">
        <v>13</v>
      </c>
      <c r="G43" s="16" t="s">
        <v>13</v>
      </c>
    </row>
    <row r="44">
      <c r="A44" s="27">
        <f>IFERROR(__xludf.DUMMYFUNCTION("""COMPUTED_VALUE"""),145.0)</f>
        <v>145</v>
      </c>
      <c r="B44" s="10" t="str">
        <f>IFERROR(__xludf.DUMMYFUNCTION("""COMPUTED_VALUE"""),"Neck")</f>
        <v>Neck</v>
      </c>
      <c r="C44" s="2" t="s">
        <v>961</v>
      </c>
      <c r="D44" s="16" t="s">
        <v>1281</v>
      </c>
      <c r="E44" s="16" t="s">
        <v>1282</v>
      </c>
      <c r="F44" s="16" t="s">
        <v>13</v>
      </c>
      <c r="G44" s="16" t="s">
        <v>13</v>
      </c>
    </row>
    <row r="45">
      <c r="A45" s="27">
        <f>IFERROR(__xludf.DUMMYFUNCTION("""COMPUTED_VALUE"""),146.0)</f>
        <v>146</v>
      </c>
      <c r="B45" s="10" t="str">
        <f>IFERROR(__xludf.DUMMYFUNCTION("""COMPUTED_VALUE"""),"Shoulder")</f>
        <v>Shoulder</v>
      </c>
      <c r="C45" s="2" t="s">
        <v>961</v>
      </c>
      <c r="D45" s="16" t="s">
        <v>1283</v>
      </c>
      <c r="E45" s="16" t="s">
        <v>1284</v>
      </c>
      <c r="F45" s="16" t="s">
        <v>13</v>
      </c>
      <c r="G45" s="16" t="s">
        <v>13</v>
      </c>
    </row>
    <row r="46">
      <c r="A46" s="27">
        <f>IFERROR(__xludf.DUMMYFUNCTION("""COMPUTED_VALUE"""),147.0)</f>
        <v>147</v>
      </c>
      <c r="B46" s="10" t="str">
        <f>IFERROR(__xludf.DUMMYFUNCTION("""COMPUTED_VALUE"""),"Arm")</f>
        <v>Arm</v>
      </c>
      <c r="C46" s="2" t="s">
        <v>961</v>
      </c>
      <c r="D46" s="16" t="s">
        <v>1285</v>
      </c>
      <c r="E46" s="16" t="s">
        <v>1286</v>
      </c>
      <c r="F46" s="16" t="s">
        <v>13</v>
      </c>
      <c r="G46" s="16" t="s">
        <v>13</v>
      </c>
    </row>
    <row r="47">
      <c r="A47" s="27">
        <f>IFERROR(__xludf.DUMMYFUNCTION("""COMPUTED_VALUE"""),148.0)</f>
        <v>148</v>
      </c>
      <c r="B47" s="10" t="str">
        <f>IFERROR(__xludf.DUMMYFUNCTION("""COMPUTED_VALUE"""),"Elbow")</f>
        <v>Elbow</v>
      </c>
      <c r="C47" s="2" t="s">
        <v>961</v>
      </c>
      <c r="D47" s="16" t="s">
        <v>1287</v>
      </c>
      <c r="E47" s="16" t="s">
        <v>1288</v>
      </c>
      <c r="F47" s="16" t="s">
        <v>13</v>
      </c>
      <c r="G47" s="16" t="s">
        <v>13</v>
      </c>
    </row>
    <row r="48">
      <c r="A48" s="27">
        <f>IFERROR(__xludf.DUMMYFUNCTION("""COMPUTED_VALUE"""),149.0)</f>
        <v>149</v>
      </c>
      <c r="B48" s="10" t="str">
        <f>IFERROR(__xludf.DUMMYFUNCTION("""COMPUTED_VALUE"""),"Wrist")</f>
        <v>Wrist</v>
      </c>
      <c r="C48" s="2" t="s">
        <v>961</v>
      </c>
      <c r="D48" s="16" t="s">
        <v>1289</v>
      </c>
      <c r="E48" s="16" t="s">
        <v>1290</v>
      </c>
      <c r="F48" s="16" t="s">
        <v>13</v>
      </c>
      <c r="G48" s="16" t="s">
        <v>13</v>
      </c>
    </row>
    <row r="49">
      <c r="A49" s="27">
        <f>IFERROR(__xludf.DUMMYFUNCTION("""COMPUTED_VALUE"""),150.0)</f>
        <v>150</v>
      </c>
      <c r="B49" s="10" t="str">
        <f>IFERROR(__xludf.DUMMYFUNCTION("""COMPUTED_VALUE"""),"Hand")</f>
        <v>Hand</v>
      </c>
      <c r="C49" s="2" t="s">
        <v>961</v>
      </c>
      <c r="D49" s="16" t="s">
        <v>1291</v>
      </c>
      <c r="E49" s="16" t="s">
        <v>1292</v>
      </c>
      <c r="F49" s="16" t="s">
        <v>13</v>
      </c>
      <c r="G49" s="16" t="s">
        <v>13</v>
      </c>
    </row>
    <row r="50">
      <c r="A50" s="27">
        <f>IFERROR(__xludf.DUMMYFUNCTION("""COMPUTED_VALUE"""),151.0)</f>
        <v>151</v>
      </c>
      <c r="B50" s="10" t="str">
        <f>IFERROR(__xludf.DUMMYFUNCTION("""COMPUTED_VALUE"""),"Fingers")</f>
        <v>Fingers</v>
      </c>
      <c r="C50" s="2" t="s">
        <v>961</v>
      </c>
      <c r="D50" s="16" t="s">
        <v>1293</v>
      </c>
      <c r="E50" s="16" t="s">
        <v>1294</v>
      </c>
      <c r="F50" s="16" t="s">
        <v>13</v>
      </c>
      <c r="G50" s="16" t="s">
        <v>13</v>
      </c>
    </row>
    <row r="51">
      <c r="A51" s="27">
        <f>IFERROR(__xludf.DUMMYFUNCTION("""COMPUTED_VALUE"""),152.0)</f>
        <v>152</v>
      </c>
      <c r="B51" s="10" t="str">
        <f>IFERROR(__xludf.DUMMYFUNCTION("""COMPUTED_VALUE"""),"Chest")</f>
        <v>Chest</v>
      </c>
      <c r="C51" s="2" t="s">
        <v>961</v>
      </c>
      <c r="D51" s="16" t="s">
        <v>13</v>
      </c>
      <c r="E51" s="16" t="s">
        <v>1295</v>
      </c>
      <c r="F51" s="16" t="s">
        <v>13</v>
      </c>
      <c r="G51" s="16" t="s">
        <v>13</v>
      </c>
    </row>
    <row r="52">
      <c r="A52" s="27">
        <f>IFERROR(__xludf.DUMMYFUNCTION("""COMPUTED_VALUE"""),153.0)</f>
        <v>153</v>
      </c>
      <c r="B52" s="10" t="str">
        <f>IFERROR(__xludf.DUMMYFUNCTION("""COMPUTED_VALUE"""),"Stomach")</f>
        <v>Stomach</v>
      </c>
      <c r="C52" s="2" t="s">
        <v>961</v>
      </c>
      <c r="D52" s="16" t="s">
        <v>1296</v>
      </c>
      <c r="E52" s="16" t="s">
        <v>1297</v>
      </c>
      <c r="F52" s="16" t="s">
        <v>13</v>
      </c>
      <c r="G52" s="16" t="s">
        <v>13</v>
      </c>
    </row>
    <row r="53">
      <c r="A53" s="27">
        <f>IFERROR(__xludf.DUMMYFUNCTION("""COMPUTED_VALUE"""),154.0)</f>
        <v>154</v>
      </c>
      <c r="B53" s="10" t="str">
        <f>IFERROR(__xludf.DUMMYFUNCTION("""COMPUTED_VALUE"""),"Back")</f>
        <v>Back</v>
      </c>
      <c r="C53" s="2" t="s">
        <v>961</v>
      </c>
      <c r="D53" s="16" t="s">
        <v>1298</v>
      </c>
      <c r="E53" s="16" t="s">
        <v>1299</v>
      </c>
      <c r="F53" s="16" t="s">
        <v>13</v>
      </c>
      <c r="G53" s="16" t="s">
        <v>13</v>
      </c>
    </row>
    <row r="54">
      <c r="A54" s="27">
        <f>IFERROR(__xludf.DUMMYFUNCTION("""COMPUTED_VALUE"""),155.0)</f>
        <v>155</v>
      </c>
      <c r="B54" s="10" t="str">
        <f>IFERROR(__xludf.DUMMYFUNCTION("""COMPUTED_VALUE"""),"Hip")</f>
        <v>Hip</v>
      </c>
      <c r="C54" s="2" t="s">
        <v>961</v>
      </c>
      <c r="D54" s="16" t="s">
        <v>1300</v>
      </c>
      <c r="E54" s="16" t="s">
        <v>1301</v>
      </c>
      <c r="F54" s="16" t="s">
        <v>13</v>
      </c>
      <c r="G54" s="16" t="s">
        <v>13</v>
      </c>
    </row>
    <row r="55">
      <c r="A55" s="27">
        <f>IFERROR(__xludf.DUMMYFUNCTION("""COMPUTED_VALUE"""),156.0)</f>
        <v>156</v>
      </c>
      <c r="B55" s="10" t="str">
        <f>IFERROR(__xludf.DUMMYFUNCTION("""COMPUTED_VALUE"""),"Leg")</f>
        <v>Leg</v>
      </c>
      <c r="C55" s="2" t="s">
        <v>961</v>
      </c>
      <c r="D55" s="16" t="s">
        <v>1302</v>
      </c>
      <c r="E55" s="16" t="s">
        <v>1303</v>
      </c>
      <c r="F55" s="16" t="s">
        <v>13</v>
      </c>
      <c r="G55" s="16" t="s">
        <v>13</v>
      </c>
    </row>
    <row r="56">
      <c r="A56" s="27">
        <f>IFERROR(__xludf.DUMMYFUNCTION("""COMPUTED_VALUE"""),157.0)</f>
        <v>157</v>
      </c>
      <c r="B56" s="10" t="str">
        <f>IFERROR(__xludf.DUMMYFUNCTION("""COMPUTED_VALUE"""),"Knee")</f>
        <v>Knee</v>
      </c>
      <c r="C56" s="2" t="s">
        <v>961</v>
      </c>
      <c r="D56" s="16" t="s">
        <v>1304</v>
      </c>
      <c r="E56" s="16" t="s">
        <v>1305</v>
      </c>
      <c r="F56" s="16" t="s">
        <v>13</v>
      </c>
      <c r="G56" s="16" t="s">
        <v>13</v>
      </c>
    </row>
    <row r="57">
      <c r="A57" s="27">
        <f>IFERROR(__xludf.DUMMYFUNCTION("""COMPUTED_VALUE"""),158.0)</f>
        <v>158</v>
      </c>
      <c r="B57" s="10" t="str">
        <f>IFERROR(__xludf.DUMMYFUNCTION("""COMPUTED_VALUE"""),"ankle")</f>
        <v>ankle</v>
      </c>
      <c r="C57" s="2" t="s">
        <v>961</v>
      </c>
      <c r="D57" s="16" t="s">
        <v>1306</v>
      </c>
      <c r="E57" s="16" t="s">
        <v>1307</v>
      </c>
      <c r="F57" s="16" t="s">
        <v>13</v>
      </c>
      <c r="G57" s="16" t="s">
        <v>13</v>
      </c>
    </row>
    <row r="58">
      <c r="A58" s="27">
        <f>IFERROR(__xludf.DUMMYFUNCTION("""COMPUTED_VALUE"""),159.0)</f>
        <v>159</v>
      </c>
      <c r="B58" s="10" t="str">
        <f>IFERROR(__xludf.DUMMYFUNCTION("""COMPUTED_VALUE"""),"Foot")</f>
        <v>Foot</v>
      </c>
      <c r="C58" s="2" t="s">
        <v>961</v>
      </c>
      <c r="D58" s="16" t="s">
        <v>1308</v>
      </c>
      <c r="E58" s="16" t="s">
        <v>1309</v>
      </c>
      <c r="F58" s="16" t="s">
        <v>13</v>
      </c>
      <c r="G58" s="16" t="s">
        <v>13</v>
      </c>
    </row>
    <row r="59">
      <c r="A59" s="27">
        <f>IFERROR(__xludf.DUMMYFUNCTION("""COMPUTED_VALUE"""),160.0)</f>
        <v>160</v>
      </c>
      <c r="B59" s="10" t="str">
        <f>IFERROR(__xludf.DUMMYFUNCTION("""COMPUTED_VALUE"""),"belly")</f>
        <v>belly</v>
      </c>
      <c r="C59" s="2" t="s">
        <v>961</v>
      </c>
      <c r="D59" s="16" t="s">
        <v>1310</v>
      </c>
      <c r="E59" s="16" t="s">
        <v>1311</v>
      </c>
      <c r="F59" s="16" t="s">
        <v>13</v>
      </c>
      <c r="G59" s="16" t="s">
        <v>13</v>
      </c>
    </row>
    <row r="60">
      <c r="A60" s="27">
        <f>IFERROR(__xludf.DUMMYFUNCTION("""COMPUTED_VALUE"""),161.0)</f>
        <v>161</v>
      </c>
      <c r="B60" s="10" t="str">
        <f>IFERROR(__xludf.DUMMYFUNCTION("""COMPUTED_VALUE"""),"Toe")</f>
        <v>Toe</v>
      </c>
      <c r="C60" s="2" t="s">
        <v>961</v>
      </c>
      <c r="D60" s="16" t="s">
        <v>1312</v>
      </c>
      <c r="E60" s="16" t="s">
        <v>1313</v>
      </c>
      <c r="F60" s="16" t="s">
        <v>13</v>
      </c>
      <c r="G60" s="16" t="s">
        <v>13</v>
      </c>
    </row>
    <row r="61">
      <c r="A61" s="27">
        <f>IFERROR(__xludf.DUMMYFUNCTION("""COMPUTED_VALUE"""),162.0)</f>
        <v>162</v>
      </c>
      <c r="B61" s="10" t="str">
        <f>IFERROR(__xludf.DUMMYFUNCTION("""COMPUTED_VALUE"""),"Monday")</f>
        <v>Monday</v>
      </c>
      <c r="C61" s="2" t="s">
        <v>961</v>
      </c>
      <c r="D61" s="16" t="s">
        <v>1314</v>
      </c>
      <c r="E61" s="16" t="s">
        <v>1315</v>
      </c>
      <c r="F61" s="16" t="s">
        <v>13</v>
      </c>
      <c r="G61" s="16" t="s">
        <v>13</v>
      </c>
    </row>
    <row r="62">
      <c r="A62" s="27">
        <f>IFERROR(__xludf.DUMMYFUNCTION("""COMPUTED_VALUE"""),163.0)</f>
        <v>163</v>
      </c>
      <c r="B62" s="10" t="str">
        <f>IFERROR(__xludf.DUMMYFUNCTION("""COMPUTED_VALUE"""),"Tuesday")</f>
        <v>Tuesday</v>
      </c>
      <c r="C62" s="2" t="s">
        <v>961</v>
      </c>
      <c r="D62" s="16" t="s">
        <v>1316</v>
      </c>
      <c r="E62" s="16" t="s">
        <v>1317</v>
      </c>
      <c r="F62" s="16" t="s">
        <v>13</v>
      </c>
      <c r="G62" s="16" t="s">
        <v>13</v>
      </c>
    </row>
    <row r="63">
      <c r="A63" s="27">
        <f>IFERROR(__xludf.DUMMYFUNCTION("""COMPUTED_VALUE"""),164.0)</f>
        <v>164</v>
      </c>
      <c r="B63" s="10" t="str">
        <f>IFERROR(__xludf.DUMMYFUNCTION("""COMPUTED_VALUE"""),"Wednesday")</f>
        <v>Wednesday</v>
      </c>
      <c r="C63" s="2" t="s">
        <v>961</v>
      </c>
      <c r="D63" s="16" t="s">
        <v>1318</v>
      </c>
      <c r="E63" s="16" t="s">
        <v>1319</v>
      </c>
      <c r="F63" s="16" t="s">
        <v>13</v>
      </c>
      <c r="G63" s="16" t="s">
        <v>13</v>
      </c>
    </row>
    <row r="64">
      <c r="A64" s="27">
        <f>IFERROR(__xludf.DUMMYFUNCTION("""COMPUTED_VALUE"""),165.0)</f>
        <v>165</v>
      </c>
      <c r="B64" s="10" t="str">
        <f>IFERROR(__xludf.DUMMYFUNCTION("""COMPUTED_VALUE"""),"Thursday")</f>
        <v>Thursday</v>
      </c>
      <c r="C64" s="2" t="s">
        <v>961</v>
      </c>
      <c r="D64" s="16" t="s">
        <v>1320</v>
      </c>
      <c r="E64" s="16" t="s">
        <v>1321</v>
      </c>
      <c r="F64" s="16" t="s">
        <v>13</v>
      </c>
      <c r="G64" s="16" t="s">
        <v>13</v>
      </c>
    </row>
    <row r="65">
      <c r="A65" s="27">
        <f>IFERROR(__xludf.DUMMYFUNCTION("""COMPUTED_VALUE"""),166.0)</f>
        <v>166</v>
      </c>
      <c r="B65" s="10" t="str">
        <f>IFERROR(__xludf.DUMMYFUNCTION("""COMPUTED_VALUE"""),"Friday")</f>
        <v>Friday</v>
      </c>
      <c r="C65" s="2" t="s">
        <v>961</v>
      </c>
      <c r="D65" s="16" t="s">
        <v>1322</v>
      </c>
      <c r="E65" s="16" t="s">
        <v>1323</v>
      </c>
      <c r="F65" s="16" t="s">
        <v>13</v>
      </c>
      <c r="G65" s="16" t="s">
        <v>13</v>
      </c>
    </row>
    <row r="66">
      <c r="A66" s="27">
        <f>IFERROR(__xludf.DUMMYFUNCTION("""COMPUTED_VALUE"""),167.0)</f>
        <v>167</v>
      </c>
      <c r="B66" s="10" t="str">
        <f>IFERROR(__xludf.DUMMYFUNCTION("""COMPUTED_VALUE"""),"Saturday")</f>
        <v>Saturday</v>
      </c>
      <c r="C66" s="2" t="s">
        <v>961</v>
      </c>
      <c r="D66" s="16" t="s">
        <v>1324</v>
      </c>
      <c r="E66" s="16" t="s">
        <v>1325</v>
      </c>
      <c r="F66" s="16" t="s">
        <v>13</v>
      </c>
      <c r="G66" s="16" t="s">
        <v>13</v>
      </c>
    </row>
    <row r="67">
      <c r="A67" s="27">
        <f>IFERROR(__xludf.DUMMYFUNCTION("""COMPUTED_VALUE"""),168.0)</f>
        <v>168</v>
      </c>
      <c r="B67" s="10" t="str">
        <f>IFERROR(__xludf.DUMMYFUNCTION("""COMPUTED_VALUE"""),"milk")</f>
        <v>milk</v>
      </c>
      <c r="C67" s="2" t="s">
        <v>961</v>
      </c>
      <c r="D67" s="16" t="s">
        <v>1326</v>
      </c>
      <c r="E67" s="16" t="s">
        <v>1327</v>
      </c>
      <c r="F67" s="16" t="s">
        <v>13</v>
      </c>
      <c r="G67" s="16" t="s">
        <v>13</v>
      </c>
    </row>
    <row r="68">
      <c r="A68" s="27">
        <f>IFERROR(__xludf.DUMMYFUNCTION("""COMPUTED_VALUE"""),169.0)</f>
        <v>169</v>
      </c>
      <c r="B68" s="10" t="str">
        <f>IFERROR(__xludf.DUMMYFUNCTION("""COMPUTED_VALUE"""),"family")</f>
        <v>family</v>
      </c>
      <c r="C68" s="2" t="s">
        <v>961</v>
      </c>
      <c r="D68" s="16" t="s">
        <v>1328</v>
      </c>
      <c r="E68" s="16" t="s">
        <v>1329</v>
      </c>
      <c r="F68" s="16" t="s">
        <v>13</v>
      </c>
      <c r="G68" s="16" t="s">
        <v>13</v>
      </c>
    </row>
    <row r="69">
      <c r="A69" s="27">
        <f>IFERROR(__xludf.DUMMYFUNCTION("""COMPUTED_VALUE"""),170.0)</f>
        <v>170</v>
      </c>
      <c r="B69" s="10" t="str">
        <f>IFERROR(__xludf.DUMMYFUNCTION("""COMPUTED_VALUE"""),"mother")</f>
        <v>mother</v>
      </c>
      <c r="C69" s="2" t="s">
        <v>961</v>
      </c>
      <c r="D69" s="16" t="s">
        <v>13</v>
      </c>
      <c r="E69" s="16" t="s">
        <v>1330</v>
      </c>
      <c r="F69" s="16" t="s">
        <v>13</v>
      </c>
      <c r="G69" s="16" t="s">
        <v>13</v>
      </c>
    </row>
    <row r="70">
      <c r="A70" s="27">
        <f>IFERROR(__xludf.DUMMYFUNCTION("""COMPUTED_VALUE"""),171.0)</f>
        <v>171</v>
      </c>
      <c r="B70" s="10" t="str">
        <f>IFERROR(__xludf.DUMMYFUNCTION("""COMPUTED_VALUE"""),"father")</f>
        <v>father</v>
      </c>
      <c r="C70" s="2" t="s">
        <v>961</v>
      </c>
      <c r="D70" s="16" t="s">
        <v>1331</v>
      </c>
      <c r="E70" s="16" t="s">
        <v>1332</v>
      </c>
      <c r="F70" s="16" t="s">
        <v>13</v>
      </c>
      <c r="G70" s="16" t="s">
        <v>13</v>
      </c>
    </row>
    <row r="71">
      <c r="A71" s="27">
        <f>IFERROR(__xludf.DUMMYFUNCTION("""COMPUTED_VALUE"""),172.0)</f>
        <v>172</v>
      </c>
      <c r="B71" s="10" t="str">
        <f>IFERROR(__xludf.DUMMYFUNCTION("""COMPUTED_VALUE"""),"brother")</f>
        <v>brother</v>
      </c>
      <c r="C71" s="2" t="s">
        <v>961</v>
      </c>
      <c r="D71" s="16" t="s">
        <v>1333</v>
      </c>
      <c r="E71" s="16" t="s">
        <v>1334</v>
      </c>
      <c r="F71" s="16" t="s">
        <v>13</v>
      </c>
      <c r="G71" s="16" t="s">
        <v>13</v>
      </c>
    </row>
    <row r="72">
      <c r="A72" s="27">
        <f>IFERROR(__xludf.DUMMYFUNCTION("""COMPUTED_VALUE"""),173.0)</f>
        <v>173</v>
      </c>
      <c r="B72" s="10" t="str">
        <f>IFERROR(__xludf.DUMMYFUNCTION("""COMPUTED_VALUE"""),"sister")</f>
        <v>sister</v>
      </c>
      <c r="C72" s="2" t="s">
        <v>961</v>
      </c>
      <c r="D72" s="16" t="s">
        <v>1335</v>
      </c>
      <c r="E72" s="16" t="s">
        <v>1336</v>
      </c>
      <c r="F72" s="16" t="s">
        <v>13</v>
      </c>
      <c r="G72" s="16" t="s">
        <v>13</v>
      </c>
    </row>
    <row r="73">
      <c r="A73" s="27">
        <f>IFERROR(__xludf.DUMMYFUNCTION("""COMPUTED_VALUE"""),174.0)</f>
        <v>174</v>
      </c>
      <c r="B73" s="10" t="str">
        <f>IFERROR(__xludf.DUMMYFUNCTION("""COMPUTED_VALUE"""),"aunt")</f>
        <v>aunt</v>
      </c>
      <c r="C73" s="2" t="s">
        <v>961</v>
      </c>
      <c r="D73" s="16" t="s">
        <v>1337</v>
      </c>
      <c r="E73" s="16" t="s">
        <v>1338</v>
      </c>
      <c r="F73" s="16" t="s">
        <v>13</v>
      </c>
      <c r="G73" s="16" t="s">
        <v>13</v>
      </c>
    </row>
    <row r="74">
      <c r="A74" s="27">
        <f>IFERROR(__xludf.DUMMYFUNCTION("""COMPUTED_VALUE"""),175.0)</f>
        <v>175</v>
      </c>
      <c r="B74" s="10" t="str">
        <f>IFERROR(__xludf.DUMMYFUNCTION("""COMPUTED_VALUE"""),"uncle")</f>
        <v>uncle</v>
      </c>
      <c r="C74" s="2" t="s">
        <v>961</v>
      </c>
      <c r="D74" s="16" t="s">
        <v>1339</v>
      </c>
      <c r="E74" s="16" t="s">
        <v>1340</v>
      </c>
      <c r="F74" s="16" t="s">
        <v>13</v>
      </c>
      <c r="G74" s="16" t="s">
        <v>13</v>
      </c>
    </row>
    <row r="75">
      <c r="A75" s="27">
        <f>IFERROR(__xludf.DUMMYFUNCTION("""COMPUTED_VALUE"""),176.0)</f>
        <v>176</v>
      </c>
      <c r="B75" s="10" t="str">
        <f>IFERROR(__xludf.DUMMYFUNCTION("""COMPUTED_VALUE"""),"grandmother")</f>
        <v>grandmother</v>
      </c>
      <c r="C75" s="2" t="s">
        <v>961</v>
      </c>
      <c r="D75" s="16" t="s">
        <v>1341</v>
      </c>
      <c r="E75" s="16" t="s">
        <v>1342</v>
      </c>
      <c r="F75" s="16" t="s">
        <v>13</v>
      </c>
      <c r="G75" s="16" t="s">
        <v>13</v>
      </c>
    </row>
    <row r="76">
      <c r="A76" s="27">
        <f>IFERROR(__xludf.DUMMYFUNCTION("""COMPUTED_VALUE"""),177.0)</f>
        <v>177</v>
      </c>
      <c r="B76" s="10" t="str">
        <f>IFERROR(__xludf.DUMMYFUNCTION("""COMPUTED_VALUE"""),"grandfather")</f>
        <v>grandfather</v>
      </c>
      <c r="C76" s="2" t="s">
        <v>961</v>
      </c>
      <c r="D76" s="16" t="s">
        <v>1343</v>
      </c>
      <c r="E76" s="16" t="s">
        <v>1344</v>
      </c>
      <c r="F76" s="16" t="s">
        <v>13</v>
      </c>
      <c r="G76" s="16" t="s">
        <v>13</v>
      </c>
    </row>
    <row r="77">
      <c r="A77" s="27">
        <f>IFERROR(__xludf.DUMMYFUNCTION("""COMPUTED_VALUE"""),178.0)</f>
        <v>178</v>
      </c>
      <c r="B77" s="10" t="str">
        <f>IFERROR(__xludf.DUMMYFUNCTION("""COMPUTED_VALUE"""),"cousin ")</f>
        <v>cousin </v>
      </c>
      <c r="C77" s="2" t="s">
        <v>961</v>
      </c>
      <c r="D77" s="16" t="s">
        <v>1345</v>
      </c>
      <c r="E77" s="16" t="s">
        <v>1346</v>
      </c>
      <c r="F77" s="16" t="s">
        <v>13</v>
      </c>
      <c r="G77" s="16" t="s">
        <v>13</v>
      </c>
    </row>
    <row r="78">
      <c r="A78" s="27">
        <f>IFERROR(__xludf.DUMMYFUNCTION("""COMPUTED_VALUE"""),179.0)</f>
        <v>179</v>
      </c>
      <c r="B78" s="10" t="str">
        <f>IFERROR(__xludf.DUMMYFUNCTION("""COMPUTED_VALUE"""),"niece")</f>
        <v>niece</v>
      </c>
      <c r="C78" s="2" t="s">
        <v>961</v>
      </c>
      <c r="D78" s="16" t="s">
        <v>1347</v>
      </c>
      <c r="E78" s="16" t="s">
        <v>1348</v>
      </c>
      <c r="F78" s="16" t="s">
        <v>13</v>
      </c>
      <c r="G78" s="16" t="s">
        <v>13</v>
      </c>
    </row>
    <row r="79">
      <c r="A79" s="27">
        <f>IFERROR(__xludf.DUMMYFUNCTION("""COMPUTED_VALUE"""),180.0)</f>
        <v>180</v>
      </c>
      <c r="B79" s="10" t="str">
        <f>IFERROR(__xludf.DUMMYFUNCTION("""COMPUTED_VALUE"""),"nephew")</f>
        <v>nephew</v>
      </c>
      <c r="C79" s="2" t="s">
        <v>961</v>
      </c>
      <c r="D79" s="16" t="s">
        <v>1349</v>
      </c>
      <c r="E79" s="16" t="s">
        <v>1350</v>
      </c>
      <c r="F79" s="16" t="s">
        <v>13</v>
      </c>
      <c r="G79" s="16" t="s">
        <v>13</v>
      </c>
    </row>
    <row r="80">
      <c r="A80" s="27">
        <f>IFERROR(__xludf.DUMMYFUNCTION("""COMPUTED_VALUE"""),181.0)</f>
        <v>181</v>
      </c>
      <c r="B80" s="10" t="str">
        <f>IFERROR(__xludf.DUMMYFUNCTION("""COMPUTED_VALUE"""),"step-mother")</f>
        <v>step-mother</v>
      </c>
      <c r="C80" s="2" t="s">
        <v>961</v>
      </c>
      <c r="D80" s="16" t="s">
        <v>1351</v>
      </c>
      <c r="E80" s="16" t="s">
        <v>1352</v>
      </c>
      <c r="F80" s="16" t="s">
        <v>13</v>
      </c>
      <c r="G80" s="16" t="s">
        <v>13</v>
      </c>
    </row>
    <row r="81">
      <c r="A81" s="27">
        <f>IFERROR(__xludf.DUMMYFUNCTION("""COMPUTED_VALUE"""),182.0)</f>
        <v>182</v>
      </c>
      <c r="B81" s="10" t="str">
        <f>IFERROR(__xludf.DUMMYFUNCTION("""COMPUTED_VALUE"""),"step-father")</f>
        <v>step-father</v>
      </c>
      <c r="C81" s="2" t="s">
        <v>961</v>
      </c>
      <c r="D81" s="16" t="s">
        <v>1353</v>
      </c>
      <c r="E81" s="16" t="s">
        <v>1354</v>
      </c>
      <c r="F81" s="16" t="s">
        <v>13</v>
      </c>
      <c r="G81" s="16" t="s">
        <v>13</v>
      </c>
    </row>
    <row r="82">
      <c r="A82" s="27">
        <f>IFERROR(__xludf.DUMMYFUNCTION("""COMPUTED_VALUE"""),183.0)</f>
        <v>183</v>
      </c>
      <c r="B82" s="10" t="str">
        <f>IFERROR(__xludf.DUMMYFUNCTION("""COMPUTED_VALUE"""),"step-brother")</f>
        <v>step-brother</v>
      </c>
      <c r="C82" s="2" t="s">
        <v>961</v>
      </c>
      <c r="D82" s="16" t="s">
        <v>1355</v>
      </c>
      <c r="E82" s="16" t="s">
        <v>1356</v>
      </c>
      <c r="F82" s="16" t="s">
        <v>13</v>
      </c>
      <c r="G82" s="16" t="s">
        <v>13</v>
      </c>
    </row>
    <row r="83">
      <c r="A83" s="27">
        <f>IFERROR(__xludf.DUMMYFUNCTION("""COMPUTED_VALUE"""),184.0)</f>
        <v>184</v>
      </c>
      <c r="B83" s="10" t="str">
        <f>IFERROR(__xludf.DUMMYFUNCTION("""COMPUTED_VALUE"""),"step-sister")</f>
        <v>step-sister</v>
      </c>
      <c r="C83" s="2" t="s">
        <v>961</v>
      </c>
      <c r="D83" s="16" t="s">
        <v>1357</v>
      </c>
      <c r="E83" s="16" t="s">
        <v>1358</v>
      </c>
      <c r="F83" s="16" t="s">
        <v>13</v>
      </c>
      <c r="G83" s="16" t="s">
        <v>13</v>
      </c>
    </row>
    <row r="84">
      <c r="A84" s="27">
        <f>IFERROR(__xludf.DUMMYFUNCTION("""COMPUTED_VALUE"""),185.0)</f>
        <v>185</v>
      </c>
      <c r="B84" s="10" t="str">
        <f>IFERROR(__xludf.DUMMYFUNCTION("""COMPUTED_VALUE"""),"parent")</f>
        <v>parent</v>
      </c>
      <c r="C84" s="2" t="s">
        <v>961</v>
      </c>
      <c r="D84" s="16" t="s">
        <v>1359</v>
      </c>
      <c r="E84" s="16" t="s">
        <v>1360</v>
      </c>
      <c r="F84" s="16" t="s">
        <v>13</v>
      </c>
      <c r="G84" s="16" t="s">
        <v>13</v>
      </c>
    </row>
    <row r="85">
      <c r="A85" s="27">
        <f>IFERROR(__xludf.DUMMYFUNCTION("""COMPUTED_VALUE"""),186.0)</f>
        <v>186</v>
      </c>
      <c r="B85" s="10" t="str">
        <f>IFERROR(__xludf.DUMMYFUNCTION("""COMPUTED_VALUE"""),"grandparent")</f>
        <v>grandparent</v>
      </c>
      <c r="C85" s="2" t="s">
        <v>961</v>
      </c>
      <c r="D85" s="16" t="s">
        <v>1361</v>
      </c>
      <c r="E85" s="16" t="s">
        <v>1362</v>
      </c>
      <c r="F85" s="16" t="s">
        <v>13</v>
      </c>
      <c r="G85" s="16" t="s">
        <v>13</v>
      </c>
    </row>
    <row r="86">
      <c r="A86" s="27">
        <f>IFERROR(__xludf.DUMMYFUNCTION("""COMPUTED_VALUE"""),187.0)</f>
        <v>187</v>
      </c>
      <c r="B86" s="10" t="str">
        <f>IFERROR(__xludf.DUMMYFUNCTION("""COMPUTED_VALUE"""),"yam")</f>
        <v>yam</v>
      </c>
      <c r="C86" s="2" t="s">
        <v>961</v>
      </c>
      <c r="D86" s="16" t="s">
        <v>1363</v>
      </c>
      <c r="E86" s="16" t="s">
        <v>1364</v>
      </c>
      <c r="F86" s="16" t="s">
        <v>13</v>
      </c>
      <c r="G86" s="16" t="s">
        <v>13</v>
      </c>
    </row>
    <row r="87">
      <c r="A87" s="27">
        <f>IFERROR(__xludf.DUMMYFUNCTION("""COMPUTED_VALUE"""),188.0)</f>
        <v>188</v>
      </c>
      <c r="B87" s="10" t="str">
        <f>IFERROR(__xludf.DUMMYFUNCTION("""COMPUTED_VALUE"""),"rice")</f>
        <v>rice</v>
      </c>
      <c r="C87" s="2" t="s">
        <v>961</v>
      </c>
      <c r="D87" s="16" t="s">
        <v>1365</v>
      </c>
      <c r="E87" s="16" t="s">
        <v>1366</v>
      </c>
      <c r="F87" s="16" t="s">
        <v>13</v>
      </c>
      <c r="G87" s="16" t="s">
        <v>13</v>
      </c>
    </row>
    <row r="88">
      <c r="A88" s="27">
        <f>IFERROR(__xludf.DUMMYFUNCTION("""COMPUTED_VALUE"""),189.0)</f>
        <v>189</v>
      </c>
      <c r="B88" s="10" t="str">
        <f>IFERROR(__xludf.DUMMYFUNCTION("""COMPUTED_VALUE"""),"cake")</f>
        <v>cake</v>
      </c>
      <c r="C88" s="2" t="s">
        <v>961</v>
      </c>
      <c r="D88" s="16" t="s">
        <v>1367</v>
      </c>
      <c r="E88" s="16" t="s">
        <v>1368</v>
      </c>
      <c r="F88" s="16" t="s">
        <v>13</v>
      </c>
      <c r="G88" s="16" t="s">
        <v>13</v>
      </c>
    </row>
    <row r="89">
      <c r="A89" s="27">
        <f>IFERROR(__xludf.DUMMYFUNCTION("""COMPUTED_VALUE"""),190.0)</f>
        <v>190</v>
      </c>
      <c r="B89" s="10" t="str">
        <f>IFERROR(__xludf.DUMMYFUNCTION("""COMPUTED_VALUE"""),"mango")</f>
        <v>mango</v>
      </c>
      <c r="C89" s="2" t="s">
        <v>961</v>
      </c>
      <c r="D89" s="16" t="s">
        <v>13</v>
      </c>
      <c r="E89" s="16" t="s">
        <v>1369</v>
      </c>
      <c r="F89" s="16" t="s">
        <v>13</v>
      </c>
      <c r="G89" s="16" t="s">
        <v>13</v>
      </c>
    </row>
    <row r="90">
      <c r="A90" s="27">
        <f>IFERROR(__xludf.DUMMYFUNCTION("""COMPUTED_VALUE"""),191.0)</f>
        <v>191</v>
      </c>
      <c r="B90" s="10" t="str">
        <f>IFERROR(__xludf.DUMMYFUNCTION("""COMPUTED_VALUE"""),"January")</f>
        <v>January</v>
      </c>
      <c r="C90" s="2" t="s">
        <v>961</v>
      </c>
      <c r="D90" s="16" t="s">
        <v>1370</v>
      </c>
      <c r="E90" s="16" t="s">
        <v>1371</v>
      </c>
      <c r="F90" s="16" t="s">
        <v>13</v>
      </c>
      <c r="G90" s="16" t="s">
        <v>13</v>
      </c>
    </row>
    <row r="91">
      <c r="A91" s="27">
        <f>IFERROR(__xludf.DUMMYFUNCTION("""COMPUTED_VALUE"""),192.0)</f>
        <v>192</v>
      </c>
      <c r="B91" s="10" t="str">
        <f>IFERROR(__xludf.DUMMYFUNCTION("""COMPUTED_VALUE"""),"February")</f>
        <v>February</v>
      </c>
      <c r="C91" s="2" t="s">
        <v>961</v>
      </c>
      <c r="D91" s="2" t="s">
        <v>1372</v>
      </c>
      <c r="E91" s="16" t="s">
        <v>1373</v>
      </c>
      <c r="F91" s="16" t="s">
        <v>13</v>
      </c>
      <c r="G91" s="16" t="s">
        <v>13</v>
      </c>
    </row>
    <row r="92">
      <c r="A92" s="27">
        <f>IFERROR(__xludf.DUMMYFUNCTION("""COMPUTED_VALUE"""),193.0)</f>
        <v>193</v>
      </c>
      <c r="B92" s="10" t="str">
        <f>IFERROR(__xludf.DUMMYFUNCTION("""COMPUTED_VALUE"""),"March")</f>
        <v>March</v>
      </c>
      <c r="C92" s="2" t="s">
        <v>961</v>
      </c>
      <c r="D92" s="16" t="s">
        <v>13</v>
      </c>
      <c r="E92" s="16" t="s">
        <v>1374</v>
      </c>
      <c r="F92" s="16" t="s">
        <v>13</v>
      </c>
      <c r="G92" s="16" t="s">
        <v>13</v>
      </c>
    </row>
    <row r="93">
      <c r="A93" s="27">
        <f>IFERROR(__xludf.DUMMYFUNCTION("""COMPUTED_VALUE"""),194.0)</f>
        <v>194</v>
      </c>
      <c r="B93" s="10" t="str">
        <f>IFERROR(__xludf.DUMMYFUNCTION("""COMPUTED_VALUE"""),"April")</f>
        <v>April</v>
      </c>
      <c r="C93" s="2" t="s">
        <v>961</v>
      </c>
      <c r="D93" s="16" t="s">
        <v>13</v>
      </c>
      <c r="E93" s="16" t="s">
        <v>1375</v>
      </c>
      <c r="F93" s="16" t="s">
        <v>13</v>
      </c>
      <c r="G93" s="16" t="s">
        <v>13</v>
      </c>
    </row>
    <row r="94">
      <c r="A94" s="27">
        <f>IFERROR(__xludf.DUMMYFUNCTION("""COMPUTED_VALUE"""),195.0)</f>
        <v>195</v>
      </c>
      <c r="B94" s="10" t="str">
        <f>IFERROR(__xludf.DUMMYFUNCTION("""COMPUTED_VALUE"""),"May")</f>
        <v>May</v>
      </c>
      <c r="C94" s="2" t="s">
        <v>961</v>
      </c>
      <c r="D94" s="16" t="s">
        <v>13</v>
      </c>
      <c r="E94" s="16" t="s">
        <v>1376</v>
      </c>
      <c r="F94" s="16" t="s">
        <v>13</v>
      </c>
      <c r="G94" s="16" t="s">
        <v>13</v>
      </c>
    </row>
    <row r="95">
      <c r="A95" s="27">
        <f>IFERROR(__xludf.DUMMYFUNCTION("""COMPUTED_VALUE"""),196.0)</f>
        <v>196</v>
      </c>
      <c r="B95" s="10" t="str">
        <f>IFERROR(__xludf.DUMMYFUNCTION("""COMPUTED_VALUE"""),"June")</f>
        <v>June</v>
      </c>
      <c r="C95" s="2" t="s">
        <v>961</v>
      </c>
      <c r="D95" s="16" t="s">
        <v>13</v>
      </c>
      <c r="E95" s="16" t="s">
        <v>1377</v>
      </c>
      <c r="F95" s="2" t="s">
        <v>13</v>
      </c>
      <c r="G95" s="2" t="s">
        <v>13</v>
      </c>
    </row>
    <row r="96">
      <c r="A96" s="27">
        <f>IFERROR(__xludf.DUMMYFUNCTION("""COMPUTED_VALUE"""),197.0)</f>
        <v>197</v>
      </c>
      <c r="B96" s="10" t="str">
        <f>IFERROR(__xludf.DUMMYFUNCTION("""COMPUTED_VALUE"""),"July")</f>
        <v>July</v>
      </c>
      <c r="C96" s="2" t="s">
        <v>961</v>
      </c>
      <c r="D96" s="16" t="s">
        <v>13</v>
      </c>
      <c r="E96" s="16" t="s">
        <v>1378</v>
      </c>
      <c r="F96" s="16" t="s">
        <v>13</v>
      </c>
      <c r="G96" s="16" t="s">
        <v>13</v>
      </c>
    </row>
    <row r="97">
      <c r="A97" s="27">
        <f>IFERROR(__xludf.DUMMYFUNCTION("""COMPUTED_VALUE"""),198.0)</f>
        <v>198</v>
      </c>
      <c r="B97" s="10" t="str">
        <f>IFERROR(__xludf.DUMMYFUNCTION("""COMPUTED_VALUE"""),"August")</f>
        <v>August</v>
      </c>
      <c r="C97" s="2" t="s">
        <v>961</v>
      </c>
      <c r="D97" s="16" t="s">
        <v>13</v>
      </c>
      <c r="E97" s="16" t="s">
        <v>1379</v>
      </c>
      <c r="F97" s="16" t="s">
        <v>13</v>
      </c>
      <c r="G97" s="16" t="s">
        <v>13</v>
      </c>
    </row>
    <row r="98">
      <c r="A98" s="27">
        <f>IFERROR(__xludf.DUMMYFUNCTION("""COMPUTED_VALUE"""),199.0)</f>
        <v>199</v>
      </c>
      <c r="B98" s="10" t="str">
        <f>IFERROR(__xludf.DUMMYFUNCTION("""COMPUTED_VALUE"""),"September")</f>
        <v>September</v>
      </c>
      <c r="C98" s="2" t="s">
        <v>961</v>
      </c>
      <c r="D98" s="16" t="s">
        <v>13</v>
      </c>
      <c r="E98" s="16" t="s">
        <v>1380</v>
      </c>
      <c r="F98" s="16" t="s">
        <v>13</v>
      </c>
      <c r="G98" s="16" t="s">
        <v>13</v>
      </c>
    </row>
    <row r="99">
      <c r="A99" s="27">
        <f>IFERROR(__xludf.DUMMYFUNCTION("""COMPUTED_VALUE"""),200.0)</f>
        <v>200</v>
      </c>
      <c r="B99" s="10" t="str">
        <f>IFERROR(__xludf.DUMMYFUNCTION("""COMPUTED_VALUE"""),"October")</f>
        <v>October</v>
      </c>
      <c r="C99" s="2" t="s">
        <v>961</v>
      </c>
      <c r="D99" s="16" t="s">
        <v>13</v>
      </c>
      <c r="E99" s="16" t="s">
        <v>1381</v>
      </c>
      <c r="F99" s="16" t="s">
        <v>13</v>
      </c>
      <c r="G99" s="16" t="s">
        <v>13</v>
      </c>
    </row>
    <row r="100">
      <c r="A100" s="27">
        <f>IFERROR(__xludf.DUMMYFUNCTION("""COMPUTED_VALUE"""),201.0)</f>
        <v>201</v>
      </c>
      <c r="B100" s="10" t="str">
        <f>IFERROR(__xludf.DUMMYFUNCTION("""COMPUTED_VALUE"""),"November")</f>
        <v>November</v>
      </c>
      <c r="C100" s="2" t="s">
        <v>961</v>
      </c>
      <c r="D100" s="16" t="s">
        <v>13</v>
      </c>
      <c r="E100" s="16" t="s">
        <v>1382</v>
      </c>
      <c r="F100" s="16" t="s">
        <v>13</v>
      </c>
      <c r="G100" s="16" t="s">
        <v>13</v>
      </c>
    </row>
    <row r="101">
      <c r="A101" s="27">
        <f>IFERROR(__xludf.DUMMYFUNCTION("""COMPUTED_VALUE"""),202.0)</f>
        <v>202</v>
      </c>
      <c r="B101" s="10" t="str">
        <f>IFERROR(__xludf.DUMMYFUNCTION("""COMPUTED_VALUE"""),"December")</f>
        <v>December</v>
      </c>
      <c r="C101" s="2" t="s">
        <v>961</v>
      </c>
      <c r="D101" s="16" t="s">
        <v>13</v>
      </c>
      <c r="E101" s="16" t="s">
        <v>1383</v>
      </c>
      <c r="F101" s="16" t="s">
        <v>13</v>
      </c>
      <c r="G101" s="16" t="s">
        <v>13</v>
      </c>
    </row>
    <row r="102">
      <c r="A102" s="27">
        <f>IFERROR(__xludf.DUMMYFUNCTION("""COMPUTED_VALUE"""),203.0)</f>
        <v>203</v>
      </c>
      <c r="B102" s="10" t="str">
        <f>IFERROR(__xludf.DUMMYFUNCTION("""COMPUTED_VALUE"""),"Kingston")</f>
        <v>Kingston</v>
      </c>
      <c r="C102" s="2" t="s">
        <v>961</v>
      </c>
      <c r="D102" s="16" t="s">
        <v>13</v>
      </c>
      <c r="E102" s="16" t="s">
        <v>1384</v>
      </c>
      <c r="F102" s="16" t="s">
        <v>13</v>
      </c>
      <c r="G102" s="16" t="s">
        <v>13</v>
      </c>
    </row>
    <row r="103">
      <c r="A103" s="27">
        <f>IFERROR(__xludf.DUMMYFUNCTION("""COMPUTED_VALUE"""),204.0)</f>
        <v>204</v>
      </c>
      <c r="B103" s="10" t="str">
        <f>IFERROR(__xludf.DUMMYFUNCTION("""COMPUTED_VALUE"""),"St Andrew")</f>
        <v>St Andrew</v>
      </c>
      <c r="C103" s="2" t="s">
        <v>961</v>
      </c>
      <c r="D103" s="16" t="s">
        <v>13</v>
      </c>
      <c r="E103" s="16" t="s">
        <v>1385</v>
      </c>
      <c r="F103" s="16" t="s">
        <v>13</v>
      </c>
      <c r="G103" s="16" t="s">
        <v>13</v>
      </c>
    </row>
    <row r="104">
      <c r="A104" s="27">
        <f>IFERROR(__xludf.DUMMYFUNCTION("""COMPUTED_VALUE"""),205.0)</f>
        <v>205</v>
      </c>
      <c r="B104" s="10" t="str">
        <f>IFERROR(__xludf.DUMMYFUNCTION("""COMPUTED_VALUE"""),"St Catherine")</f>
        <v>St Catherine</v>
      </c>
      <c r="C104" s="2" t="s">
        <v>961</v>
      </c>
      <c r="D104" s="16" t="s">
        <v>13</v>
      </c>
      <c r="E104" s="16" t="s">
        <v>1386</v>
      </c>
      <c r="F104" s="16" t="s">
        <v>13</v>
      </c>
      <c r="G104" s="16" t="s">
        <v>13</v>
      </c>
    </row>
    <row r="105">
      <c r="A105" s="27">
        <f>IFERROR(__xludf.DUMMYFUNCTION("""COMPUTED_VALUE"""),206.0)</f>
        <v>206</v>
      </c>
      <c r="B105" s="10" t="str">
        <f>IFERROR(__xludf.DUMMYFUNCTION("""COMPUTED_VALUE"""),"Clarendon")</f>
        <v>Clarendon</v>
      </c>
      <c r="C105" s="2" t="s">
        <v>961</v>
      </c>
      <c r="D105" s="16" t="s">
        <v>13</v>
      </c>
      <c r="E105" s="16" t="s">
        <v>1387</v>
      </c>
      <c r="F105" s="16" t="s">
        <v>13</v>
      </c>
      <c r="G105" s="16" t="s">
        <v>13</v>
      </c>
    </row>
    <row r="106">
      <c r="A106" s="27">
        <f>IFERROR(__xludf.DUMMYFUNCTION("""COMPUTED_VALUE"""),207.0)</f>
        <v>207</v>
      </c>
      <c r="B106" s="10" t="str">
        <f>IFERROR(__xludf.DUMMYFUNCTION("""COMPUTED_VALUE"""),"Manchester")</f>
        <v>Manchester</v>
      </c>
      <c r="C106" s="2" t="s">
        <v>961</v>
      </c>
      <c r="D106" s="16" t="s">
        <v>13</v>
      </c>
      <c r="E106" s="16" t="s">
        <v>1388</v>
      </c>
      <c r="F106" s="16" t="s">
        <v>13</v>
      </c>
      <c r="G106" s="16" t="s">
        <v>13</v>
      </c>
    </row>
    <row r="107">
      <c r="A107" s="27">
        <f>IFERROR(__xludf.DUMMYFUNCTION("""COMPUTED_VALUE"""),208.0)</f>
        <v>208</v>
      </c>
      <c r="B107" s="10" t="str">
        <f>IFERROR(__xludf.DUMMYFUNCTION("""COMPUTED_VALUE"""),"St Elizabeth")</f>
        <v>St Elizabeth</v>
      </c>
      <c r="C107" s="2" t="s">
        <v>961</v>
      </c>
      <c r="D107" s="16" t="s">
        <v>13</v>
      </c>
      <c r="E107" s="16" t="s">
        <v>1389</v>
      </c>
      <c r="F107" s="16" t="s">
        <v>13</v>
      </c>
      <c r="G107" s="16" t="s">
        <v>13</v>
      </c>
    </row>
    <row r="108">
      <c r="A108" s="27">
        <f>IFERROR(__xludf.DUMMYFUNCTION("""COMPUTED_VALUE"""),209.0)</f>
        <v>209</v>
      </c>
      <c r="B108" s="10" t="str">
        <f>IFERROR(__xludf.DUMMYFUNCTION("""COMPUTED_VALUE"""),"Westmoreland")</f>
        <v>Westmoreland</v>
      </c>
      <c r="C108" s="2" t="s">
        <v>961</v>
      </c>
      <c r="D108" s="16" t="s">
        <v>13</v>
      </c>
      <c r="E108" s="16" t="s">
        <v>1390</v>
      </c>
      <c r="F108" s="16" t="s">
        <v>13</v>
      </c>
      <c r="G108" s="16" t="s">
        <v>13</v>
      </c>
    </row>
    <row r="109">
      <c r="A109" s="27">
        <f>IFERROR(__xludf.DUMMYFUNCTION("""COMPUTED_VALUE"""),210.0)</f>
        <v>210</v>
      </c>
      <c r="B109" s="10" t="str">
        <f>IFERROR(__xludf.DUMMYFUNCTION("""COMPUTED_VALUE"""),"Hanover")</f>
        <v>Hanover</v>
      </c>
      <c r="C109" s="2" t="s">
        <v>961</v>
      </c>
      <c r="D109" s="16" t="s">
        <v>13</v>
      </c>
      <c r="E109" s="16" t="s">
        <v>1391</v>
      </c>
      <c r="F109" s="16" t="s">
        <v>13</v>
      </c>
      <c r="G109" s="16" t="s">
        <v>13</v>
      </c>
    </row>
    <row r="110">
      <c r="A110" s="27">
        <f>IFERROR(__xludf.DUMMYFUNCTION("""COMPUTED_VALUE"""),211.0)</f>
        <v>211</v>
      </c>
      <c r="B110" s="10" t="str">
        <f>IFERROR(__xludf.DUMMYFUNCTION("""COMPUTED_VALUE"""),"St James")</f>
        <v>St James</v>
      </c>
      <c r="C110" s="2" t="s">
        <v>961</v>
      </c>
      <c r="D110" s="16" t="s">
        <v>13</v>
      </c>
      <c r="E110" s="16" t="s">
        <v>1392</v>
      </c>
      <c r="F110" s="16" t="s">
        <v>13</v>
      </c>
      <c r="G110" s="16" t="s">
        <v>13</v>
      </c>
    </row>
    <row r="111">
      <c r="A111" s="27">
        <f>IFERROR(__xludf.DUMMYFUNCTION("""COMPUTED_VALUE"""),212.0)</f>
        <v>212</v>
      </c>
      <c r="B111" s="10" t="str">
        <f>IFERROR(__xludf.DUMMYFUNCTION("""COMPUTED_VALUE"""),"Trelawny")</f>
        <v>Trelawny</v>
      </c>
      <c r="C111" s="2" t="s">
        <v>961</v>
      </c>
      <c r="D111" s="16" t="s">
        <v>13</v>
      </c>
      <c r="E111" s="16" t="s">
        <v>1393</v>
      </c>
      <c r="F111" s="16" t="s">
        <v>13</v>
      </c>
      <c r="G111" s="16" t="s">
        <v>13</v>
      </c>
    </row>
    <row r="112">
      <c r="A112" s="27">
        <f>IFERROR(__xludf.DUMMYFUNCTION("""COMPUTED_VALUE"""),213.0)</f>
        <v>213</v>
      </c>
      <c r="B112" s="10" t="str">
        <f>IFERROR(__xludf.DUMMYFUNCTION("""COMPUTED_VALUE"""),"St Ann")</f>
        <v>St Ann</v>
      </c>
      <c r="C112" s="2" t="s">
        <v>961</v>
      </c>
      <c r="D112" s="16" t="s">
        <v>13</v>
      </c>
      <c r="E112" s="16" t="s">
        <v>1394</v>
      </c>
      <c r="F112" s="16" t="s">
        <v>13</v>
      </c>
      <c r="G112" s="16" t="s">
        <v>13</v>
      </c>
    </row>
    <row r="113">
      <c r="A113" s="27">
        <f>IFERROR(__xludf.DUMMYFUNCTION("""COMPUTED_VALUE"""),214.0)</f>
        <v>214</v>
      </c>
      <c r="B113" s="10" t="str">
        <f>IFERROR(__xludf.DUMMYFUNCTION("""COMPUTED_VALUE"""),"St Mary")</f>
        <v>St Mary</v>
      </c>
      <c r="C113" s="2" t="s">
        <v>961</v>
      </c>
      <c r="D113" s="16" t="s">
        <v>13</v>
      </c>
      <c r="E113" s="16" t="s">
        <v>1395</v>
      </c>
      <c r="F113" s="16" t="s">
        <v>13</v>
      </c>
      <c r="G113" s="16" t="s">
        <v>13</v>
      </c>
    </row>
    <row r="114">
      <c r="A114" s="27">
        <f>IFERROR(__xludf.DUMMYFUNCTION("""COMPUTED_VALUE"""),215.0)</f>
        <v>215</v>
      </c>
      <c r="B114" s="10" t="str">
        <f>IFERROR(__xludf.DUMMYFUNCTION("""COMPUTED_VALUE"""),"Portland")</f>
        <v>Portland</v>
      </c>
      <c r="C114" s="2" t="s">
        <v>961</v>
      </c>
      <c r="D114" s="16" t="s">
        <v>13</v>
      </c>
      <c r="E114" s="16" t="s">
        <v>1396</v>
      </c>
      <c r="F114" s="16" t="s">
        <v>13</v>
      </c>
      <c r="G114" s="16" t="s">
        <v>13</v>
      </c>
    </row>
    <row r="115">
      <c r="A115" s="27">
        <f>IFERROR(__xludf.DUMMYFUNCTION("""COMPUTED_VALUE"""),216.0)</f>
        <v>216</v>
      </c>
      <c r="B115" s="10" t="str">
        <f>IFERROR(__xludf.DUMMYFUNCTION("""COMPUTED_VALUE"""),"St Thomas")</f>
        <v>St Thomas</v>
      </c>
      <c r="C115" s="2" t="s">
        <v>961</v>
      </c>
      <c r="D115" s="16" t="s">
        <v>13</v>
      </c>
      <c r="E115" s="16" t="s">
        <v>1397</v>
      </c>
      <c r="F115" s="16" t="s">
        <v>13</v>
      </c>
      <c r="G115" s="16" t="s">
        <v>13</v>
      </c>
    </row>
    <row r="116">
      <c r="A116" s="27">
        <f>IFERROR(__xludf.DUMMYFUNCTION("""COMPUTED_VALUE"""),217.0)</f>
        <v>217</v>
      </c>
      <c r="B116" s="10" t="str">
        <f>IFERROR(__xludf.DUMMYFUNCTION("""COMPUTED_VALUE"""),"girl")</f>
        <v>girl</v>
      </c>
      <c r="C116" s="2" t="s">
        <v>961</v>
      </c>
      <c r="D116" s="16" t="s">
        <v>13</v>
      </c>
      <c r="E116" s="16" t="s">
        <v>1398</v>
      </c>
      <c r="F116" s="16" t="s">
        <v>13</v>
      </c>
      <c r="G116" s="16" t="s">
        <v>13</v>
      </c>
    </row>
    <row r="117">
      <c r="A117" s="27">
        <f>IFERROR(__xludf.DUMMYFUNCTION("""COMPUTED_VALUE"""),218.0)</f>
        <v>218</v>
      </c>
      <c r="B117" s="10" t="str">
        <f>IFERROR(__xludf.DUMMYFUNCTION("""COMPUTED_VALUE"""),"classroom ")</f>
        <v>classroom </v>
      </c>
      <c r="C117" s="2" t="s">
        <v>961</v>
      </c>
      <c r="D117" s="16" t="s">
        <v>13</v>
      </c>
      <c r="E117" s="16" t="s">
        <v>1399</v>
      </c>
      <c r="F117" s="16" t="s">
        <v>13</v>
      </c>
      <c r="G117" s="16" t="s">
        <v>13</v>
      </c>
    </row>
    <row r="118">
      <c r="A118" s="27">
        <f>IFERROR(__xludf.DUMMYFUNCTION("""COMPUTED_VALUE"""),219.0)</f>
        <v>219</v>
      </c>
      <c r="B118" s="10" t="str">
        <f>IFERROR(__xludf.DUMMYFUNCTION("""COMPUTED_VALUE"""),"playground")</f>
        <v>playground</v>
      </c>
      <c r="C118" s="2" t="s">
        <v>961</v>
      </c>
      <c r="D118" s="2" t="s">
        <v>1400</v>
      </c>
      <c r="E118" s="16" t="s">
        <v>1401</v>
      </c>
      <c r="F118" s="16" t="s">
        <v>1402</v>
      </c>
      <c r="G118" s="16" t="s">
        <v>13</v>
      </c>
    </row>
    <row r="119">
      <c r="A119" s="27">
        <f>IFERROR(__xludf.DUMMYFUNCTION("""COMPUTED_VALUE"""),220.0)</f>
        <v>220</v>
      </c>
      <c r="B119" s="10" t="str">
        <f>IFERROR(__xludf.DUMMYFUNCTION("""COMPUTED_VALUE"""),"church")</f>
        <v>church</v>
      </c>
      <c r="C119" s="2" t="s">
        <v>961</v>
      </c>
      <c r="D119" s="16" t="s">
        <v>1403</v>
      </c>
      <c r="E119" s="16" t="s">
        <v>1404</v>
      </c>
      <c r="F119" s="16" t="s">
        <v>13</v>
      </c>
      <c r="G119" s="16" t="s">
        <v>13</v>
      </c>
    </row>
    <row r="120">
      <c r="A120" s="27">
        <f>IFERROR(__xludf.DUMMYFUNCTION("""COMPUTED_VALUE"""),221.0)</f>
        <v>221</v>
      </c>
      <c r="B120" s="10" t="str">
        <f>IFERROR(__xludf.DUMMYFUNCTION("""COMPUTED_VALUE"""),"school")</f>
        <v>school</v>
      </c>
      <c r="C120" s="2" t="s">
        <v>961</v>
      </c>
      <c r="D120" s="16" t="s">
        <v>1405</v>
      </c>
      <c r="E120" s="16" t="s">
        <v>1406</v>
      </c>
      <c r="F120" s="16" t="s">
        <v>13</v>
      </c>
      <c r="G120" s="16" t="s">
        <v>13</v>
      </c>
    </row>
    <row r="121">
      <c r="A121" s="27">
        <f>IFERROR(__xludf.DUMMYFUNCTION("""COMPUTED_VALUE"""),222.0)</f>
        <v>222</v>
      </c>
      <c r="B121" s="10" t="str">
        <f>IFERROR(__xludf.DUMMYFUNCTION("""COMPUTED_VALUE"""),"kitchen")</f>
        <v>kitchen</v>
      </c>
      <c r="C121" s="2" t="s">
        <v>961</v>
      </c>
      <c r="D121" s="16" t="s">
        <v>1407</v>
      </c>
      <c r="E121" s="16" t="s">
        <v>1408</v>
      </c>
      <c r="F121" s="16" t="s">
        <v>13</v>
      </c>
      <c r="G121" s="16" t="s">
        <v>13</v>
      </c>
    </row>
    <row r="122">
      <c r="A122" s="27">
        <f>IFERROR(__xludf.DUMMYFUNCTION("""COMPUTED_VALUE"""),223.0)</f>
        <v>223</v>
      </c>
      <c r="B122" s="10" t="str">
        <f>IFERROR(__xludf.DUMMYFUNCTION("""COMPUTED_VALUE"""),"yard")</f>
        <v>yard</v>
      </c>
      <c r="C122" s="2" t="s">
        <v>961</v>
      </c>
      <c r="D122" s="16" t="s">
        <v>1409</v>
      </c>
      <c r="E122" s="16" t="s">
        <v>1410</v>
      </c>
      <c r="F122" s="16" t="s">
        <v>13</v>
      </c>
      <c r="G122" s="16" t="s">
        <v>13</v>
      </c>
    </row>
    <row r="123">
      <c r="A123" s="27">
        <f>IFERROR(__xludf.DUMMYFUNCTION("""COMPUTED_VALUE"""),224.0)</f>
        <v>224</v>
      </c>
      <c r="B123" s="10" t="str">
        <f>IFERROR(__xludf.DUMMYFUNCTION("""COMPUTED_VALUE"""),"pencil")</f>
        <v>pencil</v>
      </c>
      <c r="C123" s="2" t="s">
        <v>961</v>
      </c>
      <c r="D123" s="16" t="s">
        <v>1411</v>
      </c>
      <c r="E123" s="16" t="s">
        <v>1412</v>
      </c>
      <c r="F123" s="16" t="s">
        <v>13</v>
      </c>
      <c r="G123" s="16" t="s">
        <v>13</v>
      </c>
    </row>
    <row r="124">
      <c r="A124" s="27">
        <f>IFERROR(__xludf.DUMMYFUNCTION("""COMPUTED_VALUE"""),225.0)</f>
        <v>225</v>
      </c>
      <c r="B124" s="10" t="str">
        <f>IFERROR(__xludf.DUMMYFUNCTION("""COMPUTED_VALUE"""),"chair")</f>
        <v>chair</v>
      </c>
      <c r="C124" s="2" t="s">
        <v>961</v>
      </c>
      <c r="D124" s="16" t="s">
        <v>1413</v>
      </c>
      <c r="E124" s="16" t="s">
        <v>1414</v>
      </c>
      <c r="F124" s="16" t="s">
        <v>13</v>
      </c>
      <c r="G124" s="16" t="s">
        <v>13</v>
      </c>
    </row>
    <row r="125">
      <c r="A125" s="27">
        <f>IFERROR(__xludf.DUMMYFUNCTION("""COMPUTED_VALUE"""),226.0)</f>
        <v>226</v>
      </c>
      <c r="B125" s="10" t="str">
        <f>IFERROR(__xludf.DUMMYFUNCTION("""COMPUTED_VALUE"""),"ball")</f>
        <v>ball</v>
      </c>
      <c r="C125" s="2" t="s">
        <v>961</v>
      </c>
      <c r="D125" s="16" t="s">
        <v>1415</v>
      </c>
      <c r="E125" s="16" t="s">
        <v>1416</v>
      </c>
      <c r="F125" s="16" t="s">
        <v>13</v>
      </c>
      <c r="G125" s="16" t="s">
        <v>13</v>
      </c>
    </row>
    <row r="126">
      <c r="A126" s="27">
        <f>IFERROR(__xludf.DUMMYFUNCTION("""COMPUTED_VALUE"""),227.0)</f>
        <v>227</v>
      </c>
      <c r="B126" s="10" t="str">
        <f>IFERROR(__xludf.DUMMYFUNCTION("""COMPUTED_VALUE"""),"run")</f>
        <v>run</v>
      </c>
      <c r="C126" s="2" t="s">
        <v>961</v>
      </c>
      <c r="D126" s="16" t="s">
        <v>1417</v>
      </c>
      <c r="E126" s="16" t="s">
        <v>1418</v>
      </c>
      <c r="F126" s="16" t="s">
        <v>13</v>
      </c>
      <c r="G126" s="16" t="s">
        <v>13</v>
      </c>
    </row>
    <row r="127">
      <c r="A127" s="27">
        <f>IFERROR(__xludf.DUMMYFUNCTION("""COMPUTED_VALUE"""),228.0)</f>
        <v>228</v>
      </c>
      <c r="B127" s="10" t="str">
        <f>IFERROR(__xludf.DUMMYFUNCTION("""COMPUTED_VALUE"""),"car")</f>
        <v>car</v>
      </c>
      <c r="C127" s="2" t="s">
        <v>961</v>
      </c>
      <c r="D127" s="16" t="s">
        <v>1419</v>
      </c>
      <c r="E127" s="16" t="s">
        <v>1420</v>
      </c>
      <c r="F127" s="16" t="s">
        <v>13</v>
      </c>
      <c r="G127" s="16" t="s">
        <v>13</v>
      </c>
    </row>
    <row r="128">
      <c r="A128" s="27">
        <f>IFERROR(__xludf.DUMMYFUNCTION("""COMPUTED_VALUE"""),229.0)</f>
        <v>229</v>
      </c>
      <c r="B128" s="10" t="str">
        <f>IFERROR(__xludf.DUMMYFUNCTION("""COMPUTED_VALUE"""),"forehead")</f>
        <v>forehead</v>
      </c>
      <c r="C128" s="2" t="s">
        <v>961</v>
      </c>
      <c r="D128" s="16" t="s">
        <v>1421</v>
      </c>
      <c r="E128" s="16" t="s">
        <v>1422</v>
      </c>
      <c r="F128" s="16" t="s">
        <v>1402</v>
      </c>
      <c r="G128" s="16" t="s">
        <v>459</v>
      </c>
    </row>
    <row r="129">
      <c r="A129" s="27">
        <f>IFERROR(__xludf.DUMMYFUNCTION("""COMPUTED_VALUE"""),230.0)</f>
        <v>230</v>
      </c>
      <c r="B129" s="10" t="str">
        <f>IFERROR(__xludf.DUMMYFUNCTION("""COMPUTED_VALUE"""),"feet")</f>
        <v>feet</v>
      </c>
      <c r="C129" s="2" t="s">
        <v>961</v>
      </c>
      <c r="D129" s="16" t="s">
        <v>1423</v>
      </c>
      <c r="E129" s="16" t="s">
        <v>1424</v>
      </c>
      <c r="F129" s="16" t="s">
        <v>13</v>
      </c>
      <c r="G129" s="16" t="s">
        <v>13</v>
      </c>
    </row>
    <row r="130">
      <c r="A130" s="27">
        <f>IFERROR(__xludf.DUMMYFUNCTION("""COMPUTED_VALUE"""),231.0)</f>
        <v>231</v>
      </c>
      <c r="B130" s="10" t="str">
        <f>IFERROR(__xludf.DUMMYFUNCTION("""COMPUTED_VALUE"""),"pumpkin")</f>
        <v>pumpkin</v>
      </c>
      <c r="C130" s="2" t="s">
        <v>961</v>
      </c>
      <c r="D130" s="16" t="s">
        <v>1425</v>
      </c>
      <c r="E130" s="16" t="s">
        <v>1426</v>
      </c>
      <c r="F130" s="16" t="s">
        <v>13</v>
      </c>
      <c r="G130" s="16" t="s">
        <v>13</v>
      </c>
    </row>
    <row r="131">
      <c r="A131" s="27">
        <f>IFERROR(__xludf.DUMMYFUNCTION("""COMPUTED_VALUE"""),232.0)</f>
        <v>232</v>
      </c>
      <c r="B131" s="10" t="str">
        <f>IFERROR(__xludf.DUMMYFUNCTION("""COMPUTED_VALUE"""),"callaloo")</f>
        <v>callaloo</v>
      </c>
      <c r="C131" s="2" t="s">
        <v>961</v>
      </c>
      <c r="D131" s="16" t="s">
        <v>13</v>
      </c>
      <c r="E131" s="16" t="s">
        <v>13</v>
      </c>
      <c r="F131" s="16" t="s">
        <v>1427</v>
      </c>
      <c r="G131" s="16" t="s">
        <v>1427</v>
      </c>
    </row>
    <row r="132">
      <c r="A132" s="27">
        <f>IFERROR(__xludf.DUMMYFUNCTION("""COMPUTED_VALUE"""),233.0)</f>
        <v>233</v>
      </c>
      <c r="B132" s="10" t="str">
        <f>IFERROR(__xludf.DUMMYFUNCTION("""COMPUTED_VALUE"""),"friend")</f>
        <v>friend</v>
      </c>
      <c r="C132" s="2" t="s">
        <v>961</v>
      </c>
      <c r="D132" s="16" t="s">
        <v>1428</v>
      </c>
      <c r="E132" s="16" t="s">
        <v>1429</v>
      </c>
      <c r="F132" s="16" t="s">
        <v>13</v>
      </c>
      <c r="G132" s="16" t="s">
        <v>13</v>
      </c>
    </row>
    <row r="133">
      <c r="A133" s="27">
        <f>IFERROR(__xludf.DUMMYFUNCTION("""COMPUTED_VALUE"""),234.0)</f>
        <v>234</v>
      </c>
      <c r="B133" s="10" t="str">
        <f>IFERROR(__xludf.DUMMYFUNCTION("""COMPUTED_VALUE"""),"story")</f>
        <v>story</v>
      </c>
      <c r="C133" s="2" t="s">
        <v>961</v>
      </c>
      <c r="D133" s="2" t="s">
        <v>491</v>
      </c>
      <c r="E133" s="16" t="s">
        <v>1430</v>
      </c>
      <c r="F133" s="16" t="s">
        <v>13</v>
      </c>
      <c r="G133" s="16" t="s">
        <v>13</v>
      </c>
    </row>
    <row r="134">
      <c r="A134" s="27">
        <f>IFERROR(__xludf.DUMMYFUNCTION("""COMPUTED_VALUE"""),235.0)</f>
        <v>235</v>
      </c>
      <c r="B134" s="10" t="str">
        <f>IFERROR(__xludf.DUMMYFUNCTION("""COMPUTED_VALUE"""),"morning")</f>
        <v>morning</v>
      </c>
      <c r="C134" s="2" t="s">
        <v>961</v>
      </c>
      <c r="D134" s="16" t="s">
        <v>1431</v>
      </c>
      <c r="E134" s="16" t="s">
        <v>1432</v>
      </c>
      <c r="F134" s="16" t="s">
        <v>13</v>
      </c>
      <c r="G134" s="16" t="s">
        <v>13</v>
      </c>
    </row>
    <row r="135">
      <c r="A135" s="27">
        <f>IFERROR(__xludf.DUMMYFUNCTION("""COMPUTED_VALUE"""),236.0)</f>
        <v>236</v>
      </c>
      <c r="B135" s="10" t="str">
        <f>IFERROR(__xludf.DUMMYFUNCTION("""COMPUTED_VALUE"""),"night")</f>
        <v>night</v>
      </c>
      <c r="C135" s="2" t="s">
        <v>961</v>
      </c>
      <c r="D135" s="16" t="s">
        <v>1433</v>
      </c>
      <c r="E135" s="16" t="s">
        <v>1434</v>
      </c>
      <c r="F135" s="16" t="s">
        <v>13</v>
      </c>
      <c r="G135" s="16" t="s">
        <v>13</v>
      </c>
    </row>
    <row r="136">
      <c r="A136" s="27">
        <f>IFERROR(__xludf.DUMMYFUNCTION("""COMPUTED_VALUE"""),237.0)</f>
        <v>237</v>
      </c>
      <c r="B136" s="10" t="str">
        <f>IFERROR(__xludf.DUMMYFUNCTION("""COMPUTED_VALUE"""),"evening")</f>
        <v>evening</v>
      </c>
      <c r="C136" s="2" t="s">
        <v>961</v>
      </c>
      <c r="D136" s="16" t="s">
        <v>1435</v>
      </c>
      <c r="E136" s="16" t="s">
        <v>1436</v>
      </c>
      <c r="F136" s="16" t="s">
        <v>13</v>
      </c>
      <c r="G136" s="16" t="s">
        <v>13</v>
      </c>
    </row>
    <row r="137">
      <c r="A137" s="27">
        <f>IFERROR(__xludf.DUMMYFUNCTION("""COMPUTED_VALUE"""),238.0)</f>
        <v>238</v>
      </c>
      <c r="B137" s="10" t="str">
        <f>IFERROR(__xludf.DUMMYFUNCTION("""COMPUTED_VALUE"""),"illustration")</f>
        <v>illustration</v>
      </c>
      <c r="C137" s="2" t="s">
        <v>961</v>
      </c>
      <c r="D137" s="16" t="s">
        <v>1437</v>
      </c>
      <c r="E137" s="16" t="s">
        <v>1438</v>
      </c>
      <c r="F137" s="16" t="s">
        <v>13</v>
      </c>
      <c r="G137" s="16" t="s">
        <v>13</v>
      </c>
    </row>
    <row r="138">
      <c r="A138" s="27">
        <f>IFERROR(__xludf.DUMMYFUNCTION("""COMPUTED_VALUE"""),239.0)</f>
        <v>239</v>
      </c>
      <c r="B138" s="10" t="str">
        <f>IFERROR(__xludf.DUMMYFUNCTION("""COMPUTED_VALUE"""),"page")</f>
        <v>page</v>
      </c>
      <c r="C138" s="2" t="s">
        <v>961</v>
      </c>
      <c r="D138" s="16" t="s">
        <v>1439</v>
      </c>
      <c r="E138" s="16" t="s">
        <v>1440</v>
      </c>
      <c r="F138" s="16" t="s">
        <v>13</v>
      </c>
      <c r="G138" s="16" t="s">
        <v>13</v>
      </c>
    </row>
    <row r="139">
      <c r="A139" s="27">
        <f>IFERROR(__xludf.DUMMYFUNCTION("""COMPUTED_VALUE"""),240.0)</f>
        <v>240</v>
      </c>
      <c r="B139" s="10" t="str">
        <f>IFERROR(__xludf.DUMMYFUNCTION("""COMPUTED_VALUE"""),"sky")</f>
        <v>sky</v>
      </c>
      <c r="C139" s="2" t="s">
        <v>961</v>
      </c>
      <c r="D139" s="16" t="s">
        <v>1441</v>
      </c>
      <c r="E139" s="16" t="s">
        <v>1442</v>
      </c>
      <c r="F139" s="16" t="s">
        <v>13</v>
      </c>
      <c r="G139" s="16" t="s">
        <v>13</v>
      </c>
    </row>
    <row r="140">
      <c r="A140" s="27">
        <f>IFERROR(__xludf.DUMMYFUNCTION("""COMPUTED_VALUE"""),241.0)</f>
        <v>241</v>
      </c>
      <c r="B140" s="10" t="str">
        <f>IFERROR(__xludf.DUMMYFUNCTION("""COMPUTED_VALUE"""),"name")</f>
        <v>name</v>
      </c>
      <c r="C140" s="2" t="s">
        <v>961</v>
      </c>
      <c r="D140" s="16" t="s">
        <v>1443</v>
      </c>
      <c r="E140" s="16" t="s">
        <v>1444</v>
      </c>
      <c r="F140" s="16" t="s">
        <v>13</v>
      </c>
      <c r="G140" s="16" t="s">
        <v>13</v>
      </c>
    </row>
    <row r="141">
      <c r="A141" s="27">
        <f>IFERROR(__xludf.DUMMYFUNCTION("""COMPUTED_VALUE"""),242.0)</f>
        <v>242</v>
      </c>
      <c r="B141" s="10" t="str">
        <f>IFERROR(__xludf.DUMMYFUNCTION("""COMPUTED_VALUE"""),"month")</f>
        <v>month</v>
      </c>
      <c r="C141" s="2" t="s">
        <v>961</v>
      </c>
      <c r="D141" s="16" t="s">
        <v>1445</v>
      </c>
      <c r="E141" s="16" t="s">
        <v>1446</v>
      </c>
      <c r="F141" s="16" t="s">
        <v>13</v>
      </c>
      <c r="G141" s="16" t="s">
        <v>13</v>
      </c>
    </row>
    <row r="142">
      <c r="A142" s="27">
        <f>IFERROR(__xludf.DUMMYFUNCTION("""COMPUTED_VALUE"""),243.0)</f>
        <v>243</v>
      </c>
      <c r="B142" s="10" t="str">
        <f>IFERROR(__xludf.DUMMYFUNCTION("""COMPUTED_VALUE"""),"community")</f>
        <v>community</v>
      </c>
      <c r="C142" s="2" t="s">
        <v>961</v>
      </c>
      <c r="D142" s="16" t="s">
        <v>1447</v>
      </c>
      <c r="E142" s="16" t="s">
        <v>1448</v>
      </c>
      <c r="F142" s="16" t="s">
        <v>13</v>
      </c>
      <c r="G142" s="16" t="s">
        <v>13</v>
      </c>
    </row>
    <row r="143">
      <c r="A143" s="27">
        <f>IFERROR(__xludf.DUMMYFUNCTION("""COMPUTED_VALUE"""),244.0)</f>
        <v>244</v>
      </c>
      <c r="B143" s="10" t="str">
        <f>IFERROR(__xludf.DUMMYFUNCTION("""COMPUTED_VALUE"""),"country")</f>
        <v>country</v>
      </c>
      <c r="C143" s="2" t="s">
        <v>961</v>
      </c>
      <c r="D143" s="16" t="s">
        <v>38</v>
      </c>
      <c r="E143" s="16" t="s">
        <v>1449</v>
      </c>
      <c r="F143" s="16" t="s">
        <v>1450</v>
      </c>
    </row>
    <row r="144">
      <c r="A144" s="27">
        <f>IFERROR(__xludf.DUMMYFUNCTION("""COMPUTED_VALUE"""),245.0)</f>
        <v>245</v>
      </c>
      <c r="B144" s="10" t="str">
        <f>IFERROR(__xludf.DUMMYFUNCTION("""COMPUTED_VALUE"""),"chalkboard")</f>
        <v>chalkboard</v>
      </c>
      <c r="C144" s="2" t="s">
        <v>961</v>
      </c>
      <c r="D144" s="16" t="s">
        <v>1451</v>
      </c>
      <c r="E144" s="16" t="s">
        <v>1452</v>
      </c>
      <c r="F144" s="16" t="s">
        <v>13</v>
      </c>
      <c r="G144" s="16" t="s">
        <v>13</v>
      </c>
    </row>
    <row r="145">
      <c r="A145" s="27">
        <f>IFERROR(__xludf.DUMMYFUNCTION("""COMPUTED_VALUE"""),246.0)</f>
        <v>246</v>
      </c>
      <c r="B145" s="10" t="str">
        <f>IFERROR(__xludf.DUMMYFUNCTION("""COMPUTED_VALUE"""),"whiteboard")</f>
        <v>whiteboard</v>
      </c>
      <c r="C145" s="2" t="s">
        <v>961</v>
      </c>
      <c r="D145" s="16" t="s">
        <v>1453</v>
      </c>
      <c r="E145" s="16" t="s">
        <v>1454</v>
      </c>
      <c r="F145" s="16" t="s">
        <v>13</v>
      </c>
      <c r="G145" s="16" t="s">
        <v>13</v>
      </c>
    </row>
    <row r="146">
      <c r="A146" s="27">
        <f>IFERROR(__xludf.DUMMYFUNCTION("""COMPUTED_VALUE"""),247.0)</f>
        <v>247</v>
      </c>
      <c r="B146" s="10" t="str">
        <f>IFERROR(__xludf.DUMMYFUNCTION("""COMPUTED_VALUE"""),"birthday")</f>
        <v>birthday</v>
      </c>
      <c r="C146" s="2" t="s">
        <v>961</v>
      </c>
      <c r="D146" s="16" t="s">
        <v>1455</v>
      </c>
      <c r="E146" s="16" t="s">
        <v>1456</v>
      </c>
      <c r="F146" s="16" t="s">
        <v>13</v>
      </c>
      <c r="G146" s="16" t="s">
        <v>13</v>
      </c>
    </row>
    <row r="147">
      <c r="A147" s="27">
        <f>IFERROR(__xludf.DUMMYFUNCTION("""COMPUTED_VALUE"""),248.0)</f>
        <v>248</v>
      </c>
      <c r="B147" s="10" t="str">
        <f>IFERROR(__xludf.DUMMYFUNCTION("""COMPUTED_VALUE"""),"calendar")</f>
        <v>calendar</v>
      </c>
      <c r="C147" s="2" t="s">
        <v>961</v>
      </c>
      <c r="D147" s="16" t="s">
        <v>1457</v>
      </c>
      <c r="E147" s="16" t="s">
        <v>1458</v>
      </c>
      <c r="F147" s="16" t="s">
        <v>13</v>
      </c>
      <c r="G147" s="16" t="s">
        <v>13</v>
      </c>
    </row>
    <row r="148">
      <c r="A148" s="27">
        <f>IFERROR(__xludf.DUMMYFUNCTION("""COMPUTED_VALUE"""),249.0)</f>
        <v>249</v>
      </c>
      <c r="B148" s="10" t="str">
        <f>IFERROR(__xludf.DUMMYFUNCTION("""COMPUTED_VALUE"""),"values")</f>
        <v>values</v>
      </c>
      <c r="C148" s="2" t="s">
        <v>961</v>
      </c>
      <c r="D148" s="16" t="s">
        <v>1459</v>
      </c>
      <c r="E148" s="16" t="s">
        <v>1460</v>
      </c>
      <c r="F148" s="16" t="s">
        <v>13</v>
      </c>
      <c r="G148" s="16" t="s">
        <v>13</v>
      </c>
    </row>
    <row r="149">
      <c r="A149" s="27">
        <f>IFERROR(__xludf.DUMMYFUNCTION("""COMPUTED_VALUE"""),250.0)</f>
        <v>250</v>
      </c>
      <c r="B149" s="10" t="str">
        <f>IFERROR(__xludf.DUMMYFUNCTION("""COMPUTED_VALUE"""),"year")</f>
        <v>year</v>
      </c>
      <c r="C149" s="2" t="s">
        <v>961</v>
      </c>
      <c r="D149" s="16" t="s">
        <v>1461</v>
      </c>
      <c r="E149" s="16" t="s">
        <v>1462</v>
      </c>
      <c r="F149" s="16" t="s">
        <v>13</v>
      </c>
      <c r="G149" s="16" t="s">
        <v>13</v>
      </c>
    </row>
    <row r="150">
      <c r="A150" s="27">
        <f>IFERROR(__xludf.DUMMYFUNCTION("""COMPUTED_VALUE"""),251.0)</f>
        <v>251</v>
      </c>
      <c r="B150" s="10" t="str">
        <f>IFERROR(__xludf.DUMMYFUNCTION("""COMPUTED_VALUE"""),"ring-games")</f>
        <v>ring-games</v>
      </c>
      <c r="C150" s="2" t="s">
        <v>961</v>
      </c>
      <c r="D150" s="16" t="s">
        <v>1463</v>
      </c>
      <c r="E150" s="16" t="s">
        <v>1464</v>
      </c>
      <c r="F150" s="16" t="s">
        <v>13</v>
      </c>
      <c r="G150" s="16" t="s">
        <v>13</v>
      </c>
    </row>
    <row r="151">
      <c r="A151" s="27">
        <f>IFERROR(__xludf.DUMMYFUNCTION("""COMPUTED_VALUE"""),252.0)</f>
        <v>252</v>
      </c>
      <c r="B151" s="10" t="str">
        <f>IFERROR(__xludf.DUMMYFUNCTION("""COMPUTED_VALUE"""),"chiney-skip")</f>
        <v>chiney-skip</v>
      </c>
      <c r="C151" s="2" t="s">
        <v>961</v>
      </c>
      <c r="D151" s="16" t="s">
        <v>13</v>
      </c>
      <c r="E151" s="16" t="s">
        <v>13</v>
      </c>
      <c r="F151" s="16" t="s">
        <v>13</v>
      </c>
      <c r="G151" s="16" t="s">
        <v>13</v>
      </c>
    </row>
    <row r="152">
      <c r="A152" s="27">
        <f>IFERROR(__xludf.DUMMYFUNCTION("""COMPUTED_VALUE"""),253.0)</f>
        <v>253</v>
      </c>
      <c r="B152" s="10" t="str">
        <f>IFERROR(__xludf.DUMMYFUNCTION("""COMPUTED_VALUE"""),"dandy-shandy")</f>
        <v>dandy-shandy</v>
      </c>
      <c r="C152" s="2" t="s">
        <v>961</v>
      </c>
      <c r="D152" s="16" t="s">
        <v>1465</v>
      </c>
      <c r="E152" s="16" t="s">
        <v>1466</v>
      </c>
      <c r="F152" s="16" t="s">
        <v>13</v>
      </c>
      <c r="G152" s="16" t="s">
        <v>13</v>
      </c>
    </row>
    <row r="153">
      <c r="A153" s="27">
        <f>IFERROR(__xludf.DUMMYFUNCTION("""COMPUTED_VALUE"""),254.0)</f>
        <v>254</v>
      </c>
      <c r="B153" s="10" t="str">
        <f>IFERROR(__xludf.DUMMYFUNCTION("""COMPUTED_VALUE"""),"bull in a pen")</f>
        <v>bull in a pen</v>
      </c>
      <c r="C153" s="2" t="s">
        <v>961</v>
      </c>
      <c r="D153" s="16" t="s">
        <v>13</v>
      </c>
      <c r="E153" s="16" t="s">
        <v>13</v>
      </c>
      <c r="F153" s="16" t="s">
        <v>13</v>
      </c>
      <c r="G153" s="16" t="s">
        <v>13</v>
      </c>
    </row>
    <row r="154">
      <c r="A154" s="27">
        <f>IFERROR(__xludf.DUMMYFUNCTION("""COMPUTED_VALUE"""),255.0)</f>
        <v>255</v>
      </c>
      <c r="B154" s="10" t="str">
        <f>IFERROR(__xludf.DUMMYFUNCTION("""COMPUTED_VALUE"""),"hopscotch")</f>
        <v>hopscotch</v>
      </c>
      <c r="C154" s="2" t="s">
        <v>961</v>
      </c>
      <c r="D154" s="16" t="s">
        <v>13</v>
      </c>
      <c r="E154" s="16" t="s">
        <v>13</v>
      </c>
      <c r="F154" s="16" t="s">
        <v>13</v>
      </c>
      <c r="G154" s="16" t="s">
        <v>13</v>
      </c>
    </row>
    <row r="155">
      <c r="A155" s="27">
        <f>IFERROR(__xludf.DUMMYFUNCTION("""COMPUTED_VALUE"""),256.0)</f>
        <v>256</v>
      </c>
      <c r="B155" s="10" t="str">
        <f>IFERROR(__xludf.DUMMYFUNCTION("""COMPUTED_VALUE"""),"netball")</f>
        <v>netball</v>
      </c>
      <c r="C155" s="2" t="s">
        <v>961</v>
      </c>
      <c r="D155" s="16" t="s">
        <v>13</v>
      </c>
      <c r="E155" s="16" t="s">
        <v>13</v>
      </c>
      <c r="F155" s="16" t="s">
        <v>13</v>
      </c>
      <c r="G155" s="16" t="s">
        <v>13</v>
      </c>
    </row>
    <row r="156">
      <c r="A156" s="27">
        <f>IFERROR(__xludf.DUMMYFUNCTION("""COMPUTED_VALUE"""),257.0)</f>
        <v>257</v>
      </c>
      <c r="B156" s="10" t="str">
        <f>IFERROR(__xludf.DUMMYFUNCTION("""COMPUTED_VALUE"""),"basketball")</f>
        <v>basketball</v>
      </c>
      <c r="C156" s="2" t="s">
        <v>961</v>
      </c>
      <c r="D156" s="16" t="s">
        <v>13</v>
      </c>
      <c r="E156" s="16" t="s">
        <v>13</v>
      </c>
      <c r="F156" s="16" t="s">
        <v>13</v>
      </c>
      <c r="G156" s="16" t="s">
        <v>13</v>
      </c>
    </row>
    <row r="157">
      <c r="A157" s="27">
        <f>IFERROR(__xludf.DUMMYFUNCTION("""COMPUTED_VALUE"""),258.0)</f>
        <v>258</v>
      </c>
      <c r="B157" s="10" t="str">
        <f>IFERROR(__xludf.DUMMYFUNCTION("""COMPUTED_VALUE"""),"football")</f>
        <v>football</v>
      </c>
      <c r="C157" s="2" t="s">
        <v>961</v>
      </c>
      <c r="D157" s="16" t="s">
        <v>13</v>
      </c>
      <c r="E157" s="16" t="s">
        <v>13</v>
      </c>
      <c r="F157" s="16" t="s">
        <v>13</v>
      </c>
      <c r="G157" s="16" t="s">
        <v>13</v>
      </c>
    </row>
    <row r="158">
      <c r="A158" s="27">
        <f>IFERROR(__xludf.DUMMYFUNCTION("""COMPUTED_VALUE"""),259.0)</f>
        <v>259</v>
      </c>
      <c r="B158" s="10" t="str">
        <f>IFERROR(__xludf.DUMMYFUNCTION("""COMPUTED_VALUE"""),"sports")</f>
        <v>sports</v>
      </c>
      <c r="C158" s="2" t="s">
        <v>961</v>
      </c>
      <c r="D158" s="16" t="s">
        <v>1467</v>
      </c>
      <c r="E158" s="16" t="s">
        <v>1468</v>
      </c>
      <c r="F158" s="16" t="s">
        <v>13</v>
      </c>
      <c r="G158" s="16" t="s">
        <v>13</v>
      </c>
    </row>
    <row r="159">
      <c r="A159" s="27">
        <f>IFERROR(__xludf.DUMMYFUNCTION("""COMPUTED_VALUE"""),260.0)</f>
        <v>260</v>
      </c>
      <c r="B159" s="10" t="str">
        <f>IFERROR(__xludf.DUMMYFUNCTION("""COMPUTED_VALUE"""),"game")</f>
        <v>game</v>
      </c>
      <c r="C159" s="2" t="s">
        <v>961</v>
      </c>
      <c r="D159" s="16" t="s">
        <v>1469</v>
      </c>
      <c r="E159" s="16" t="s">
        <v>1470</v>
      </c>
      <c r="F159" s="16" t="s">
        <v>13</v>
      </c>
      <c r="G159" s="16" t="s">
        <v>13</v>
      </c>
    </row>
    <row r="160">
      <c r="A160" s="27">
        <f>IFERROR(__xludf.DUMMYFUNCTION("""COMPUTED_VALUE"""),261.0)</f>
        <v>261</v>
      </c>
      <c r="B160" s="10" t="str">
        <f>IFERROR(__xludf.DUMMYFUNCTION("""COMPUTED_VALUE"""),"Christmas")</f>
        <v>Christmas</v>
      </c>
      <c r="C160" s="2" t="s">
        <v>961</v>
      </c>
      <c r="D160" s="16" t="s">
        <v>1471</v>
      </c>
      <c r="E160" s="16" t="s">
        <v>1472</v>
      </c>
      <c r="F160" s="16" t="s">
        <v>13</v>
      </c>
      <c r="G160" s="16" t="s">
        <v>13</v>
      </c>
    </row>
    <row r="161">
      <c r="A161" s="27">
        <f>IFERROR(__xludf.DUMMYFUNCTION("""COMPUTED_VALUE"""),262.0)</f>
        <v>262</v>
      </c>
      <c r="B161" s="10" t="str">
        <f>IFERROR(__xludf.DUMMYFUNCTION("""COMPUTED_VALUE"""),"medicine")</f>
        <v>medicine</v>
      </c>
      <c r="C161" s="2" t="s">
        <v>961</v>
      </c>
      <c r="D161" s="16" t="s">
        <v>13</v>
      </c>
      <c r="E161" s="16" t="s">
        <v>13</v>
      </c>
      <c r="F161" s="16" t="s">
        <v>13</v>
      </c>
      <c r="G161" s="16" t="s">
        <v>13</v>
      </c>
    </row>
    <row r="162">
      <c r="A162" s="27">
        <f>IFERROR(__xludf.DUMMYFUNCTION("""COMPUTED_VALUE"""),263.0)</f>
        <v>263</v>
      </c>
      <c r="B162" s="10" t="str">
        <f>IFERROR(__xludf.DUMMYFUNCTION("""COMPUTED_VALUE"""),"safety")</f>
        <v>safety</v>
      </c>
      <c r="C162" s="2" t="s">
        <v>961</v>
      </c>
      <c r="D162" s="16" t="s">
        <v>1473</v>
      </c>
      <c r="E162" s="16" t="s">
        <v>1474</v>
      </c>
      <c r="F162" s="16" t="s">
        <v>13</v>
      </c>
      <c r="G162" s="16" t="s">
        <v>13</v>
      </c>
    </row>
    <row r="163">
      <c r="A163" s="27">
        <f>IFERROR(__xludf.DUMMYFUNCTION("""COMPUTED_VALUE"""),264.0)</f>
        <v>264</v>
      </c>
      <c r="B163" s="10" t="str">
        <f>IFERROR(__xludf.DUMMYFUNCTION("""COMPUTED_VALUE"""),"nostril ")</f>
        <v>nostril </v>
      </c>
      <c r="C163" s="2" t="s">
        <v>961</v>
      </c>
      <c r="D163" s="16" t="s">
        <v>13</v>
      </c>
      <c r="E163" s="16" t="s">
        <v>13</v>
      </c>
      <c r="F163" s="16" t="s">
        <v>13</v>
      </c>
      <c r="G163" s="16" t="s">
        <v>13</v>
      </c>
    </row>
    <row r="164">
      <c r="A164" s="27">
        <f>IFERROR(__xludf.DUMMYFUNCTION("""COMPUTED_VALUE"""),265.0)</f>
        <v>265</v>
      </c>
      <c r="B164" s="10" t="str">
        <f>IFERROR(__xludf.DUMMYFUNCTION("""COMPUTED_VALUE"""),"thigh")</f>
        <v>thigh</v>
      </c>
      <c r="C164" s="2" t="s">
        <v>961</v>
      </c>
      <c r="D164" s="16" t="s">
        <v>1475</v>
      </c>
      <c r="E164" s="16" t="s">
        <v>1476</v>
      </c>
      <c r="F164" s="16" t="s">
        <v>13</v>
      </c>
      <c r="G164" s="16" t="s">
        <v>13</v>
      </c>
    </row>
    <row r="165">
      <c r="A165" s="27">
        <f>IFERROR(__xludf.DUMMYFUNCTION("""COMPUTED_VALUE"""),266.0)</f>
        <v>266</v>
      </c>
      <c r="B165" s="10" t="str">
        <f>IFERROR(__xludf.DUMMYFUNCTION("""COMPUTED_VALUE"""),"hour")</f>
        <v>hour</v>
      </c>
      <c r="C165" s="2" t="s">
        <v>961</v>
      </c>
      <c r="D165" s="16" t="s">
        <v>1477</v>
      </c>
      <c r="E165" s="16" t="s">
        <v>1478</v>
      </c>
      <c r="F165" s="16" t="s">
        <v>13</v>
      </c>
      <c r="G165" s="16" t="s">
        <v>13</v>
      </c>
    </row>
    <row r="166">
      <c r="A166" s="27">
        <f>IFERROR(__xludf.DUMMYFUNCTION("""COMPUTED_VALUE"""),267.0)</f>
        <v>267</v>
      </c>
      <c r="B166" s="10" t="str">
        <f>IFERROR(__xludf.DUMMYFUNCTION("""COMPUTED_VALUE"""),"time")</f>
        <v>time</v>
      </c>
      <c r="C166" s="2" t="s">
        <v>961</v>
      </c>
      <c r="D166" s="16" t="s">
        <v>1479</v>
      </c>
      <c r="E166" s="16" t="s">
        <v>1480</v>
      </c>
      <c r="F166" s="16" t="s">
        <v>13</v>
      </c>
      <c r="G166" s="16" t="s">
        <v>13</v>
      </c>
    </row>
    <row r="167">
      <c r="A167" s="27">
        <f>IFERROR(__xludf.DUMMYFUNCTION("""COMPUTED_VALUE"""),268.0)</f>
        <v>268</v>
      </c>
      <c r="B167" s="10" t="str">
        <f>IFERROR(__xludf.DUMMYFUNCTION("""COMPUTED_VALUE"""),"minute")</f>
        <v>minute</v>
      </c>
      <c r="C167" s="2" t="s">
        <v>961</v>
      </c>
      <c r="D167" s="16" t="s">
        <v>1481</v>
      </c>
      <c r="E167" s="16" t="s">
        <v>1482</v>
      </c>
      <c r="F167" s="16" t="s">
        <v>13</v>
      </c>
      <c r="G167" s="16" t="s">
        <v>13</v>
      </c>
    </row>
    <row r="168">
      <c r="A168" s="27">
        <f>IFERROR(__xludf.DUMMYFUNCTION("""COMPUTED_VALUE"""),269.0)</f>
        <v>269</v>
      </c>
      <c r="B168" s="10" t="str">
        <f>IFERROR(__xludf.DUMMYFUNCTION("""COMPUTED_VALUE"""),"second")</f>
        <v>second</v>
      </c>
      <c r="C168" s="2" t="s">
        <v>961</v>
      </c>
      <c r="D168" s="16" t="s">
        <v>1483</v>
      </c>
      <c r="E168" s="16" t="s">
        <v>1484</v>
      </c>
      <c r="F168" s="16" t="s">
        <v>13</v>
      </c>
      <c r="G168" s="16" t="s">
        <v>13</v>
      </c>
    </row>
    <row r="169">
      <c r="A169" s="27">
        <f>IFERROR(__xludf.DUMMYFUNCTION("""COMPUTED_VALUE"""),270.0)</f>
        <v>270</v>
      </c>
      <c r="B169" s="10" t="str">
        <f>IFERROR(__xludf.DUMMYFUNCTION("""COMPUTED_VALUE"""),"body")</f>
        <v>body</v>
      </c>
      <c r="C169" s="2" t="s">
        <v>961</v>
      </c>
      <c r="D169" s="16" t="s">
        <v>1485</v>
      </c>
      <c r="E169" s="16" t="s">
        <v>1486</v>
      </c>
      <c r="F169" s="16" t="s">
        <v>13</v>
      </c>
      <c r="G169" s="16" t="s">
        <v>13</v>
      </c>
    </row>
    <row r="170">
      <c r="A170" s="27">
        <f>IFERROR(__xludf.DUMMYFUNCTION("""COMPUTED_VALUE"""),271.0)</f>
        <v>271</v>
      </c>
      <c r="B170" s="10" t="str">
        <f>IFERROR(__xludf.DUMMYFUNCTION("""COMPUTED_VALUE"""),"tree")</f>
        <v>tree</v>
      </c>
      <c r="C170" s="2" t="s">
        <v>961</v>
      </c>
      <c r="D170" s="16" t="s">
        <v>1487</v>
      </c>
      <c r="E170" s="16" t="s">
        <v>1488</v>
      </c>
      <c r="F170" s="16" t="s">
        <v>13</v>
      </c>
      <c r="G170" s="16" t="s">
        <v>13</v>
      </c>
    </row>
    <row r="171">
      <c r="A171" s="27">
        <f>IFERROR(__xludf.DUMMYFUNCTION("""COMPUTED_VALUE"""),272.0)</f>
        <v>272</v>
      </c>
      <c r="B171" s="10" t="str">
        <f>IFERROR(__xludf.DUMMYFUNCTION("""COMPUTED_VALUE"""),"water")</f>
        <v>water</v>
      </c>
      <c r="C171" s="2" t="s">
        <v>961</v>
      </c>
      <c r="D171" s="16" t="s">
        <v>13</v>
      </c>
      <c r="E171" s="16" t="s">
        <v>13</v>
      </c>
      <c r="F171" s="16" t="s">
        <v>13</v>
      </c>
      <c r="G171" s="16" t="s">
        <v>13</v>
      </c>
    </row>
    <row r="172">
      <c r="A172" s="27">
        <f>IFERROR(__xludf.DUMMYFUNCTION("""COMPUTED_VALUE"""),273.0)</f>
        <v>273</v>
      </c>
      <c r="B172" s="10" t="str">
        <f>IFERROR(__xludf.DUMMYFUNCTION("""COMPUTED_VALUE"""),"river")</f>
        <v>river</v>
      </c>
      <c r="C172" s="2" t="s">
        <v>961</v>
      </c>
      <c r="D172" s="16" t="s">
        <v>1489</v>
      </c>
      <c r="E172" s="16" t="s">
        <v>1490</v>
      </c>
      <c r="F172" s="16" t="s">
        <v>13</v>
      </c>
      <c r="G172" s="16" t="s">
        <v>13</v>
      </c>
    </row>
    <row r="173">
      <c r="A173" s="27">
        <f>IFERROR(__xludf.DUMMYFUNCTION("""COMPUTED_VALUE"""),274.0)</f>
        <v>274</v>
      </c>
      <c r="B173" s="10" t="str">
        <f>IFERROR(__xludf.DUMMYFUNCTION("""COMPUTED_VALUE"""),"beach")</f>
        <v>beach</v>
      </c>
      <c r="C173" s="2" t="s">
        <v>961</v>
      </c>
      <c r="D173" s="16" t="s">
        <v>1491</v>
      </c>
      <c r="E173" s="16" t="s">
        <v>1492</v>
      </c>
      <c r="F173" s="16" t="s">
        <v>13</v>
      </c>
      <c r="G173" s="16" t="s">
        <v>13</v>
      </c>
    </row>
    <row r="174">
      <c r="A174" s="27">
        <f>IFERROR(__xludf.DUMMYFUNCTION("""COMPUTED_VALUE"""),275.0)</f>
        <v>275</v>
      </c>
      <c r="B174" s="10" t="str">
        <f>IFERROR(__xludf.DUMMYFUNCTION("""COMPUTED_VALUE"""),"mountain")</f>
        <v>mountain</v>
      </c>
      <c r="C174" s="2" t="s">
        <v>961</v>
      </c>
      <c r="D174" s="16" t="s">
        <v>1493</v>
      </c>
      <c r="E174" s="16" t="s">
        <v>1494</v>
      </c>
      <c r="F174" s="16" t="s">
        <v>13</v>
      </c>
      <c r="G174" s="16" t="s">
        <v>13</v>
      </c>
    </row>
    <row r="175">
      <c r="A175" s="27">
        <f>IFERROR(__xludf.DUMMYFUNCTION("""COMPUTED_VALUE"""),276.0)</f>
        <v>276</v>
      </c>
      <c r="B175" s="10" t="str">
        <f>IFERROR(__xludf.DUMMYFUNCTION("""COMPUTED_VALUE"""),"hill")</f>
        <v>hill</v>
      </c>
      <c r="C175" s="2" t="s">
        <v>961</v>
      </c>
      <c r="D175" s="16" t="s">
        <v>1495</v>
      </c>
      <c r="E175" s="16" t="s">
        <v>1496</v>
      </c>
      <c r="F175" s="16" t="s">
        <v>13</v>
      </c>
      <c r="G175" s="16" t="s">
        <v>13</v>
      </c>
    </row>
    <row r="176">
      <c r="A176" s="27">
        <f>IFERROR(__xludf.DUMMYFUNCTION("""COMPUTED_VALUE"""),277.0)</f>
        <v>277</v>
      </c>
      <c r="B176" s="10" t="str">
        <f>IFERROR(__xludf.DUMMYFUNCTION("""COMPUTED_VALUE"""),"nature")</f>
        <v>nature</v>
      </c>
      <c r="C176" s="2" t="s">
        <v>961</v>
      </c>
      <c r="D176" s="16" t="s">
        <v>1497</v>
      </c>
      <c r="E176" s="16" t="s">
        <v>1498</v>
      </c>
      <c r="F176" s="16" t="s">
        <v>13</v>
      </c>
      <c r="G176" s="16" t="s">
        <v>13</v>
      </c>
    </row>
    <row r="177">
      <c r="A177" s="27">
        <f>IFERROR(__xludf.DUMMYFUNCTION("""COMPUTED_VALUE"""),278.0)</f>
        <v>278</v>
      </c>
      <c r="B177" s="10" t="str">
        <f>IFERROR(__xludf.DUMMYFUNCTION("""COMPUTED_VALUE"""),"lips")</f>
        <v>lips</v>
      </c>
      <c r="C177" s="2" t="s">
        <v>961</v>
      </c>
      <c r="D177" s="16" t="s">
        <v>1499</v>
      </c>
      <c r="E177" s="16" t="s">
        <v>1500</v>
      </c>
      <c r="F177" s="16" t="s">
        <v>13</v>
      </c>
      <c r="G177" s="16" t="s">
        <v>13</v>
      </c>
    </row>
    <row r="178">
      <c r="A178" s="27">
        <f>IFERROR(__xludf.DUMMYFUNCTION("""COMPUTED_VALUE"""),279.0)</f>
        <v>279</v>
      </c>
      <c r="B178" s="10" t="str">
        <f>IFERROR(__xludf.DUMMYFUNCTION("""COMPUTED_VALUE"""),"thing")</f>
        <v>thing</v>
      </c>
      <c r="C178" s="2" t="s">
        <v>961</v>
      </c>
      <c r="D178" s="16" t="s">
        <v>13</v>
      </c>
      <c r="E178" s="16" t="s">
        <v>13</v>
      </c>
      <c r="F178" s="16" t="s">
        <v>13</v>
      </c>
      <c r="G178" s="16" t="s">
        <v>13</v>
      </c>
    </row>
    <row r="179">
      <c r="A179" s="27">
        <f>IFERROR(__xludf.DUMMYFUNCTION("""COMPUTED_VALUE"""),280.0)</f>
        <v>280</v>
      </c>
      <c r="B179" s="10" t="str">
        <f>IFERROR(__xludf.DUMMYFUNCTION("""COMPUTED_VALUE"""),"food")</f>
        <v>food</v>
      </c>
      <c r="C179" s="2" t="s">
        <v>961</v>
      </c>
      <c r="D179" s="16" t="s">
        <v>1501</v>
      </c>
      <c r="E179" s="16" t="s">
        <v>1502</v>
      </c>
      <c r="F179" s="16" t="s">
        <v>13</v>
      </c>
      <c r="G179" s="16" t="s">
        <v>13</v>
      </c>
    </row>
    <row r="180">
      <c r="A180" s="27">
        <f>IFERROR(__xludf.DUMMYFUNCTION("""COMPUTED_VALUE"""),281.0)</f>
        <v>281</v>
      </c>
      <c r="B180" s="10" t="str">
        <f>IFERROR(__xludf.DUMMYFUNCTION("""COMPUTED_VALUE"""),"meal")</f>
        <v>meal</v>
      </c>
      <c r="C180" s="2" t="s">
        <v>961</v>
      </c>
      <c r="D180" s="16" t="s">
        <v>1503</v>
      </c>
      <c r="E180" s="16" t="s">
        <v>1504</v>
      </c>
      <c r="F180" s="16" t="s">
        <v>13</v>
      </c>
      <c r="G180" s="16" t="s">
        <v>13</v>
      </c>
    </row>
    <row r="181">
      <c r="A181" s="27">
        <f>IFERROR(__xludf.DUMMYFUNCTION("""COMPUTED_VALUE"""),282.0)</f>
        <v>282</v>
      </c>
      <c r="B181" s="10" t="str">
        <f>IFERROR(__xludf.DUMMYFUNCTION("""COMPUTED_VALUE"""),"breakfast")</f>
        <v>breakfast</v>
      </c>
      <c r="C181" s="2" t="s">
        <v>961</v>
      </c>
      <c r="D181" s="16" t="s">
        <v>1505</v>
      </c>
      <c r="E181" s="16" t="s">
        <v>1506</v>
      </c>
      <c r="F181" s="16" t="s">
        <v>13</v>
      </c>
      <c r="G181" s="16" t="s">
        <v>13</v>
      </c>
    </row>
    <row r="182">
      <c r="A182" s="27">
        <f>IFERROR(__xludf.DUMMYFUNCTION("""COMPUTED_VALUE"""),283.0)</f>
        <v>283</v>
      </c>
      <c r="B182" s="10" t="str">
        <f>IFERROR(__xludf.DUMMYFUNCTION("""COMPUTED_VALUE"""),"lunch")</f>
        <v>lunch</v>
      </c>
      <c r="C182" s="2" t="s">
        <v>961</v>
      </c>
      <c r="D182" s="16" t="s">
        <v>1507</v>
      </c>
      <c r="E182" s="16" t="s">
        <v>1508</v>
      </c>
      <c r="F182" s="16" t="s">
        <v>13</v>
      </c>
      <c r="G182" s="16" t="s">
        <v>13</v>
      </c>
    </row>
    <row r="183">
      <c r="A183" s="27">
        <f>IFERROR(__xludf.DUMMYFUNCTION("""COMPUTED_VALUE"""),284.0)</f>
        <v>284</v>
      </c>
      <c r="B183" s="10" t="str">
        <f>IFERROR(__xludf.DUMMYFUNCTION("""COMPUTED_VALUE"""),"dinner")</f>
        <v>dinner</v>
      </c>
      <c r="C183" s="2" t="s">
        <v>961</v>
      </c>
      <c r="D183" s="16" t="s">
        <v>13</v>
      </c>
      <c r="E183" s="16" t="s">
        <v>13</v>
      </c>
      <c r="F183" s="16" t="s">
        <v>13</v>
      </c>
      <c r="G183" s="16" t="s">
        <v>13</v>
      </c>
    </row>
    <row r="184">
      <c r="A184" s="27">
        <f>IFERROR(__xludf.DUMMYFUNCTION("""COMPUTED_VALUE"""),285.0)</f>
        <v>285</v>
      </c>
      <c r="B184" s="10" t="str">
        <f>IFERROR(__xludf.DUMMYFUNCTION("""COMPUTED_VALUE"""),"banana")</f>
        <v>banana</v>
      </c>
      <c r="C184" s="2" t="s">
        <v>961</v>
      </c>
      <c r="D184" s="16" t="s">
        <v>13</v>
      </c>
      <c r="E184" s="16" t="s">
        <v>13</v>
      </c>
      <c r="F184" s="16" t="s">
        <v>1509</v>
      </c>
      <c r="G184" s="16" t="s">
        <v>1509</v>
      </c>
    </row>
    <row r="185">
      <c r="A185" s="27">
        <f>IFERROR(__xludf.DUMMYFUNCTION("""COMPUTED_VALUE"""),286.0)</f>
        <v>286</v>
      </c>
      <c r="B185" s="10" t="str">
        <f>IFERROR(__xludf.DUMMYFUNCTION("""COMPUTED_VALUE"""),"dumpling")</f>
        <v>dumpling</v>
      </c>
      <c r="C185" s="2" t="s">
        <v>961</v>
      </c>
      <c r="D185" s="16" t="s">
        <v>1510</v>
      </c>
      <c r="E185" s="16" t="s">
        <v>1511</v>
      </c>
      <c r="F185" s="16" t="s">
        <v>13</v>
      </c>
      <c r="G185" s="16" t="s">
        <v>13</v>
      </c>
    </row>
    <row r="186">
      <c r="A186" s="27">
        <f>IFERROR(__xludf.DUMMYFUNCTION("""COMPUTED_VALUE"""),289.0)</f>
        <v>289</v>
      </c>
      <c r="B186" s="10" t="str">
        <f>IFERROR(__xludf.DUMMYFUNCTION("""COMPUTED_VALUE"""),"egg")</f>
        <v>egg</v>
      </c>
      <c r="C186" s="2" t="s">
        <v>961</v>
      </c>
      <c r="D186" s="16" t="s">
        <v>13</v>
      </c>
      <c r="E186" s="16" t="s">
        <v>13</v>
      </c>
      <c r="F186" s="16" t="s">
        <v>13</v>
      </c>
      <c r="G186" s="16" t="s">
        <v>13</v>
      </c>
    </row>
    <row r="187">
      <c r="A187" s="27">
        <f>IFERROR(__xludf.DUMMYFUNCTION("""COMPUTED_VALUE"""),290.0)</f>
        <v>290</v>
      </c>
      <c r="B187" s="10" t="str">
        <f>IFERROR(__xludf.DUMMYFUNCTION("""COMPUTED_VALUE"""),"bread")</f>
        <v>bread</v>
      </c>
      <c r="C187" s="2" t="s">
        <v>961</v>
      </c>
      <c r="D187" s="16" t="s">
        <v>1512</v>
      </c>
      <c r="E187" s="16" t="s">
        <v>1513</v>
      </c>
      <c r="F187" s="16" t="s">
        <v>13</v>
      </c>
      <c r="G187" s="16" t="s">
        <v>13</v>
      </c>
    </row>
    <row r="188">
      <c r="A188" s="27">
        <f>IFERROR(__xludf.DUMMYFUNCTION("""COMPUTED_VALUE"""),291.0)</f>
        <v>291</v>
      </c>
      <c r="B188" s="10" t="str">
        <f>IFERROR(__xludf.DUMMYFUNCTION("""COMPUTED_VALUE"""),"butter")</f>
        <v>butter</v>
      </c>
      <c r="C188" s="2" t="s">
        <v>961</v>
      </c>
      <c r="D188" s="16" t="s">
        <v>1514</v>
      </c>
      <c r="E188" s="16" t="s">
        <v>1515</v>
      </c>
      <c r="F188" s="16" t="s">
        <v>13</v>
      </c>
      <c r="G188" s="16" t="s">
        <v>13</v>
      </c>
    </row>
    <row r="189">
      <c r="A189" s="27">
        <f>IFERROR(__xludf.DUMMYFUNCTION("""COMPUTED_VALUE"""),292.0)</f>
        <v>292</v>
      </c>
      <c r="B189" s="10" t="str">
        <f>IFERROR(__xludf.DUMMYFUNCTION("""COMPUTED_VALUE"""),"fat")</f>
        <v>fat</v>
      </c>
      <c r="C189" s="2" t="s">
        <v>961</v>
      </c>
      <c r="D189" s="16" t="s">
        <v>1516</v>
      </c>
      <c r="E189" s="16" t="s">
        <v>1517</v>
      </c>
      <c r="F189" s="16" t="s">
        <v>13</v>
      </c>
      <c r="G189" s="16" t="s">
        <v>13</v>
      </c>
    </row>
    <row r="190">
      <c r="A190" s="27">
        <f>IFERROR(__xludf.DUMMYFUNCTION("""COMPUTED_VALUE"""),293.0)</f>
        <v>293</v>
      </c>
      <c r="B190" s="10" t="str">
        <f>IFERROR(__xludf.DUMMYFUNCTION("""COMPUTED_VALUE"""),"carbohydrate")</f>
        <v>carbohydrate</v>
      </c>
      <c r="C190" s="2" t="s">
        <v>961</v>
      </c>
      <c r="D190" s="16" t="s">
        <v>1518</v>
      </c>
      <c r="E190" s="16" t="s">
        <v>1519</v>
      </c>
      <c r="F190" s="16" t="s">
        <v>13</v>
      </c>
      <c r="G190" s="16" t="s">
        <v>13</v>
      </c>
    </row>
    <row r="191">
      <c r="A191" s="27">
        <f>IFERROR(__xludf.DUMMYFUNCTION("""COMPUTED_VALUE"""),294.0)</f>
        <v>294</v>
      </c>
      <c r="B191" s="10" t="str">
        <f>IFERROR(__xludf.DUMMYFUNCTION("""COMPUTED_VALUE"""),"legume")</f>
        <v>legume</v>
      </c>
      <c r="C191" s="2" t="s">
        <v>961</v>
      </c>
      <c r="D191" s="16" t="s">
        <v>1520</v>
      </c>
      <c r="E191" s="16" t="s">
        <v>1521</v>
      </c>
      <c r="F191" s="16" t="s">
        <v>13</v>
      </c>
      <c r="G191" s="16" t="s">
        <v>13</v>
      </c>
    </row>
    <row r="192">
      <c r="A192" s="27">
        <f>IFERROR(__xludf.DUMMYFUNCTION("""COMPUTED_VALUE"""),295.0)</f>
        <v>295</v>
      </c>
      <c r="B192" s="10" t="str">
        <f>IFERROR(__xludf.DUMMYFUNCTION("""COMPUTED_VALUE"""),"protein ")</f>
        <v>protein </v>
      </c>
      <c r="C192" s="2" t="s">
        <v>961</v>
      </c>
      <c r="D192" s="16" t="s">
        <v>13</v>
      </c>
      <c r="E192" s="16" t="s">
        <v>13</v>
      </c>
      <c r="F192" s="16" t="s">
        <v>13</v>
      </c>
      <c r="G192" s="16" t="s">
        <v>13</v>
      </c>
    </row>
    <row r="193">
      <c r="A193" s="27">
        <f>IFERROR(__xludf.DUMMYFUNCTION("""COMPUTED_VALUE"""),296.0)</f>
        <v>296</v>
      </c>
      <c r="B193" s="10" t="str">
        <f>IFERROR(__xludf.DUMMYFUNCTION("""COMPUTED_VALUE"""),"cereal")</f>
        <v>cereal</v>
      </c>
      <c r="C193" s="2" t="s">
        <v>961</v>
      </c>
      <c r="D193" s="16" t="s">
        <v>13</v>
      </c>
      <c r="E193" s="16" t="s">
        <v>13</v>
      </c>
      <c r="F193" s="16" t="s">
        <v>13</v>
      </c>
      <c r="G193" s="16" t="s">
        <v>13</v>
      </c>
    </row>
    <row r="194">
      <c r="A194" s="27">
        <f>IFERROR(__xludf.DUMMYFUNCTION("""COMPUTED_VALUE"""),297.0)</f>
        <v>297</v>
      </c>
      <c r="B194" s="10" t="str">
        <f>IFERROR(__xludf.DUMMYFUNCTION("""COMPUTED_VALUE"""),"oats")</f>
        <v>oats</v>
      </c>
      <c r="C194" s="2" t="s">
        <v>961</v>
      </c>
      <c r="D194" s="16" t="s">
        <v>13</v>
      </c>
      <c r="E194" s="16" t="s">
        <v>13</v>
      </c>
      <c r="F194" s="16" t="s">
        <v>13</v>
      </c>
      <c r="G194" s="16" t="s">
        <v>13</v>
      </c>
    </row>
    <row r="195">
      <c r="A195" s="27">
        <f>IFERROR(__xludf.DUMMYFUNCTION("""COMPUTED_VALUE"""),298.0)</f>
        <v>298</v>
      </c>
      <c r="B195" s="10" t="str">
        <f>IFERROR(__xludf.DUMMYFUNCTION("""COMPUTED_VALUE"""),"potato")</f>
        <v>potato</v>
      </c>
      <c r="C195" s="2" t="s">
        <v>961</v>
      </c>
      <c r="D195" s="16" t="s">
        <v>13</v>
      </c>
      <c r="E195" s="16" t="s">
        <v>13</v>
      </c>
      <c r="F195" s="16" t="s">
        <v>13</v>
      </c>
      <c r="G195" s="16" t="s">
        <v>13</v>
      </c>
    </row>
    <row r="196">
      <c r="A196" s="27">
        <f>IFERROR(__xludf.DUMMYFUNCTION("""COMPUTED_VALUE"""),299.0)</f>
        <v>299</v>
      </c>
      <c r="B196" s="10" t="str">
        <f>IFERROR(__xludf.DUMMYFUNCTION("""COMPUTED_VALUE"""),"bacon")</f>
        <v>bacon</v>
      </c>
      <c r="C196" s="2" t="s">
        <v>961</v>
      </c>
      <c r="D196" s="16" t="s">
        <v>13</v>
      </c>
      <c r="E196" s="16" t="s">
        <v>13</v>
      </c>
      <c r="F196" s="16" t="s">
        <v>13</v>
      </c>
      <c r="G196" s="16" t="s">
        <v>13</v>
      </c>
    </row>
    <row r="197">
      <c r="A197" s="27">
        <f>IFERROR(__xludf.DUMMYFUNCTION("""COMPUTED_VALUE"""),300.0)</f>
        <v>300</v>
      </c>
      <c r="B197" s="10" t="str">
        <f>IFERROR(__xludf.DUMMYFUNCTION("""COMPUTED_VALUE"""),"apple")</f>
        <v>apple</v>
      </c>
      <c r="C197" s="2" t="s">
        <v>961</v>
      </c>
      <c r="D197" s="16" t="s">
        <v>1522</v>
      </c>
      <c r="E197" s="16" t="s">
        <v>1523</v>
      </c>
      <c r="F197" s="16" t="s">
        <v>13</v>
      </c>
      <c r="G197" s="16" t="s">
        <v>13</v>
      </c>
    </row>
    <row r="198">
      <c r="A198" s="27">
        <f>IFERROR(__xludf.DUMMYFUNCTION("""COMPUTED_VALUE"""),301.0)</f>
        <v>301</v>
      </c>
      <c r="B198" s="10" t="str">
        <f>IFERROR(__xludf.DUMMYFUNCTION("""COMPUTED_VALUE"""),"rice and peas")</f>
        <v>rice and peas</v>
      </c>
      <c r="C198" s="2" t="s">
        <v>961</v>
      </c>
      <c r="D198" s="16" t="s">
        <v>1524</v>
      </c>
      <c r="E198" s="16" t="s">
        <v>1525</v>
      </c>
      <c r="F198" s="16" t="s">
        <v>13</v>
      </c>
      <c r="G198" s="16" t="s">
        <v>13</v>
      </c>
    </row>
    <row r="199">
      <c r="A199" s="27">
        <f>IFERROR(__xludf.DUMMYFUNCTION("""COMPUTED_VALUE"""),302.0)</f>
        <v>302</v>
      </c>
      <c r="B199" s="10" t="str">
        <f>IFERROR(__xludf.DUMMYFUNCTION("""COMPUTED_VALUE"""),"beans")</f>
        <v>beans</v>
      </c>
      <c r="C199" s="2" t="s">
        <v>961</v>
      </c>
      <c r="D199" s="16" t="s">
        <v>1526</v>
      </c>
      <c r="E199" s="16" t="s">
        <v>1527</v>
      </c>
      <c r="F199" s="16" t="s">
        <v>13</v>
      </c>
      <c r="G199" s="16" t="s">
        <v>13</v>
      </c>
    </row>
    <row r="200">
      <c r="A200" s="27">
        <f>IFERROR(__xludf.DUMMYFUNCTION("""COMPUTED_VALUE"""),303.0)</f>
        <v>303</v>
      </c>
      <c r="B200" s="10" t="str">
        <f>IFERROR(__xludf.DUMMYFUNCTION("""COMPUTED_VALUE"""),"farmer")</f>
        <v>farmer</v>
      </c>
      <c r="C200" s="2" t="s">
        <v>961</v>
      </c>
      <c r="D200" s="16" t="s">
        <v>1528</v>
      </c>
      <c r="E200" s="16" t="s">
        <v>1529</v>
      </c>
      <c r="F200" s="16" t="s">
        <v>13</v>
      </c>
      <c r="G200" s="16" t="s">
        <v>13</v>
      </c>
    </row>
    <row r="201">
      <c r="A201" s="27">
        <f>IFERROR(__xludf.DUMMYFUNCTION("""COMPUTED_VALUE"""),304.0)</f>
        <v>304</v>
      </c>
      <c r="B201" s="10" t="str">
        <f>IFERROR(__xludf.DUMMYFUNCTION("""COMPUTED_VALUE"""),"vendor")</f>
        <v>vendor</v>
      </c>
      <c r="C201" s="2" t="s">
        <v>961</v>
      </c>
      <c r="D201" s="16" t="s">
        <v>615</v>
      </c>
      <c r="E201" s="16" t="s">
        <v>1530</v>
      </c>
      <c r="F201" s="16" t="s">
        <v>13</v>
      </c>
      <c r="G201" s="16" t="s">
        <v>13</v>
      </c>
    </row>
    <row r="202">
      <c r="A202" s="27">
        <f>IFERROR(__xludf.DUMMYFUNCTION("""COMPUTED_VALUE"""),305.0)</f>
        <v>305</v>
      </c>
      <c r="B202" s="10" t="str">
        <f>IFERROR(__xludf.DUMMYFUNCTION("""COMPUTED_VALUE"""),"guardian")</f>
        <v>guardian</v>
      </c>
      <c r="C202" s="2" t="s">
        <v>961</v>
      </c>
      <c r="D202" s="16" t="s">
        <v>1531</v>
      </c>
      <c r="E202" s="16" t="s">
        <v>1532</v>
      </c>
      <c r="F202" s="16" t="s">
        <v>13</v>
      </c>
      <c r="G202" s="16" t="s">
        <v>13</v>
      </c>
    </row>
    <row r="203">
      <c r="A203" s="27">
        <f>IFERROR(__xludf.DUMMYFUNCTION("""COMPUTED_VALUE"""),364.0)</f>
        <v>364</v>
      </c>
      <c r="B203" s="10" t="str">
        <f>IFERROR(__xludf.DUMMYFUNCTION("""COMPUTED_VALUE"""),"dislike")</f>
        <v>dislike</v>
      </c>
      <c r="C203" s="2" t="s">
        <v>961</v>
      </c>
      <c r="D203" s="16" t="s">
        <v>1533</v>
      </c>
      <c r="E203" s="16" t="s">
        <v>1534</v>
      </c>
      <c r="F203" s="16" t="s">
        <v>13</v>
      </c>
      <c r="G203" s="16" t="s">
        <v>13</v>
      </c>
    </row>
    <row r="204">
      <c r="A204" s="27">
        <f>IFERROR(__xludf.DUMMYFUNCTION("""COMPUTED_VALUE"""),365.0)</f>
        <v>365</v>
      </c>
      <c r="B204" s="10" t="str">
        <f>IFERROR(__xludf.DUMMYFUNCTION("""COMPUTED_VALUE"""),"prayer")</f>
        <v>prayer</v>
      </c>
      <c r="C204" s="2" t="s">
        <v>961</v>
      </c>
      <c r="D204" s="16" t="s">
        <v>1535</v>
      </c>
      <c r="E204" s="16" t="s">
        <v>1536</v>
      </c>
      <c r="F204" s="16" t="s">
        <v>13</v>
      </c>
      <c r="G204" s="16" t="s">
        <v>13</v>
      </c>
    </row>
    <row r="205">
      <c r="A205" s="27">
        <f>IFERROR(__xludf.DUMMYFUNCTION("""COMPUTED_VALUE"""),366.0)</f>
        <v>366</v>
      </c>
      <c r="B205" s="10" t="str">
        <f>IFERROR(__xludf.DUMMYFUNCTION("""COMPUTED_VALUE"""),"praise")</f>
        <v>praise</v>
      </c>
      <c r="C205" s="2" t="s">
        <v>961</v>
      </c>
      <c r="D205" s="16" t="s">
        <v>1537</v>
      </c>
      <c r="E205" s="16" t="s">
        <v>1538</v>
      </c>
      <c r="F205" s="16" t="s">
        <v>13</v>
      </c>
      <c r="G205" s="16" t="s">
        <v>13</v>
      </c>
    </row>
    <row r="206">
      <c r="A206" s="27">
        <f>IFERROR(__xludf.DUMMYFUNCTION("""COMPUTED_VALUE"""),367.0)</f>
        <v>367</v>
      </c>
      <c r="B206" s="10" t="str">
        <f>IFERROR(__xludf.DUMMYFUNCTION("""COMPUTED_VALUE"""),"God")</f>
        <v>God</v>
      </c>
      <c r="C206" s="2" t="s">
        <v>961</v>
      </c>
      <c r="D206" s="16" t="s">
        <v>13</v>
      </c>
      <c r="E206" s="16" t="s">
        <v>13</v>
      </c>
      <c r="F206" s="16" t="s">
        <v>13</v>
      </c>
      <c r="G206" s="16" t="s">
        <v>13</v>
      </c>
    </row>
    <row r="207">
      <c r="A207" s="27">
        <f>IFERROR(__xludf.DUMMYFUNCTION("""COMPUTED_VALUE"""),368.0)</f>
        <v>368</v>
      </c>
      <c r="B207" s="10" t="str">
        <f>IFERROR(__xludf.DUMMYFUNCTION("""COMPUTED_VALUE"""),"tomorrow")</f>
        <v>tomorrow</v>
      </c>
      <c r="C207" s="2" t="s">
        <v>961</v>
      </c>
      <c r="D207" s="16" t="s">
        <v>625</v>
      </c>
      <c r="E207" s="16" t="s">
        <v>1539</v>
      </c>
      <c r="F207" s="16" t="s">
        <v>13</v>
      </c>
      <c r="G207" s="16" t="s">
        <v>13</v>
      </c>
    </row>
    <row r="208">
      <c r="A208" s="27">
        <f>IFERROR(__xludf.DUMMYFUNCTION("""COMPUTED_VALUE"""),369.0)</f>
        <v>369</v>
      </c>
      <c r="B208" s="10" t="str">
        <f>IFERROR(__xludf.DUMMYFUNCTION("""COMPUTED_VALUE"""),"yesterday")</f>
        <v>yesterday</v>
      </c>
      <c r="C208" s="2" t="s">
        <v>961</v>
      </c>
      <c r="D208" s="16" t="s">
        <v>1540</v>
      </c>
      <c r="E208" s="16" t="s">
        <v>1541</v>
      </c>
      <c r="F208" s="16" t="s">
        <v>13</v>
      </c>
      <c r="G208" s="16" t="s">
        <v>1542</v>
      </c>
    </row>
    <row r="209">
      <c r="A209" s="27">
        <f>IFERROR(__xludf.DUMMYFUNCTION("""COMPUTED_VALUE"""),378.0)</f>
        <v>378</v>
      </c>
      <c r="B209" s="10" t="str">
        <f>IFERROR(__xludf.DUMMYFUNCTION("""COMPUTED_VALUE"""),"poison")</f>
        <v>poison</v>
      </c>
      <c r="C209" s="2" t="s">
        <v>961</v>
      </c>
      <c r="D209" s="16" t="s">
        <v>1543</v>
      </c>
      <c r="E209" s="16" t="s">
        <v>1544</v>
      </c>
      <c r="F209" s="16" t="s">
        <v>13</v>
      </c>
      <c r="G209" s="16" t="s">
        <v>1545</v>
      </c>
    </row>
    <row r="210">
      <c r="A210" s="27">
        <f>IFERROR(__xludf.DUMMYFUNCTION("""COMPUTED_VALUE"""),380.0)</f>
        <v>380</v>
      </c>
      <c r="B210" s="10" t="str">
        <f>IFERROR(__xludf.DUMMYFUNCTION("""COMPUTED_VALUE"""),"group")</f>
        <v>group</v>
      </c>
      <c r="C210" s="2" t="s">
        <v>961</v>
      </c>
      <c r="D210" s="16" t="s">
        <v>1546</v>
      </c>
      <c r="E210" s="16" t="s">
        <v>1547</v>
      </c>
      <c r="F210" s="16" t="s">
        <v>366</v>
      </c>
      <c r="G210" s="16" t="s">
        <v>364</v>
      </c>
    </row>
    <row r="211">
      <c r="A211" s="27">
        <f>IFERROR(__xludf.DUMMYFUNCTION("""COMPUTED_VALUE"""),382.0)</f>
        <v>382</v>
      </c>
      <c r="B211" s="28">
        <f>IFERROR(__xludf.DUMMYFUNCTION("""COMPUTED_VALUE"""),0.0)</f>
        <v>0</v>
      </c>
      <c r="C211" s="2" t="s">
        <v>961</v>
      </c>
      <c r="D211" s="16" t="s">
        <v>1548</v>
      </c>
      <c r="E211" s="16" t="s">
        <v>1549</v>
      </c>
      <c r="F211" s="16" t="s">
        <v>13</v>
      </c>
      <c r="G211" s="16" t="s">
        <v>13</v>
      </c>
    </row>
    <row r="212">
      <c r="A212" s="27">
        <f>IFERROR(__xludf.DUMMYFUNCTION("""COMPUTED_VALUE"""),383.0)</f>
        <v>383</v>
      </c>
      <c r="B212" s="28">
        <f>IFERROR(__xludf.DUMMYFUNCTION("""COMPUTED_VALUE"""),0.041666666666666664)</f>
        <v>0.04166666667</v>
      </c>
      <c r="C212" s="2" t="s">
        <v>961</v>
      </c>
      <c r="D212" s="16" t="s">
        <v>13</v>
      </c>
      <c r="E212" s="16" t="s">
        <v>13</v>
      </c>
      <c r="F212" s="16" t="s">
        <v>13</v>
      </c>
      <c r="G212" s="16" t="s">
        <v>13</v>
      </c>
    </row>
    <row r="213">
      <c r="A213" s="27">
        <f>IFERROR(__xludf.DUMMYFUNCTION("""COMPUTED_VALUE"""),384.0)</f>
        <v>384</v>
      </c>
      <c r="B213" s="28">
        <f>IFERROR(__xludf.DUMMYFUNCTION("""COMPUTED_VALUE"""),0.08333333333333333)</f>
        <v>0.08333333333</v>
      </c>
      <c r="C213" s="2" t="s">
        <v>961</v>
      </c>
      <c r="D213" s="16" t="s">
        <v>13</v>
      </c>
      <c r="E213" s="16" t="s">
        <v>13</v>
      </c>
      <c r="F213" s="16" t="s">
        <v>13</v>
      </c>
      <c r="G213" s="16" t="s">
        <v>13</v>
      </c>
    </row>
    <row r="214">
      <c r="A214" s="27">
        <f>IFERROR(__xludf.DUMMYFUNCTION("""COMPUTED_VALUE"""),385.0)</f>
        <v>385</v>
      </c>
      <c r="B214" s="28">
        <f>IFERROR(__xludf.DUMMYFUNCTION("""COMPUTED_VALUE"""),0.125)</f>
        <v>0.125</v>
      </c>
      <c r="C214" s="2" t="s">
        <v>961</v>
      </c>
      <c r="D214" s="16" t="s">
        <v>13</v>
      </c>
      <c r="E214" s="16" t="s">
        <v>13</v>
      </c>
      <c r="F214" s="16" t="s">
        <v>13</v>
      </c>
      <c r="G214" s="16" t="s">
        <v>13</v>
      </c>
    </row>
    <row r="215">
      <c r="A215" s="27">
        <f>IFERROR(__xludf.DUMMYFUNCTION("""COMPUTED_VALUE"""),386.0)</f>
        <v>386</v>
      </c>
      <c r="B215" s="28">
        <f>IFERROR(__xludf.DUMMYFUNCTION("""COMPUTED_VALUE"""),0.16666666666666666)</f>
        <v>0.1666666667</v>
      </c>
      <c r="C215" s="2" t="s">
        <v>961</v>
      </c>
      <c r="D215" s="16" t="s">
        <v>13</v>
      </c>
      <c r="E215" s="16" t="s">
        <v>13</v>
      </c>
      <c r="F215" s="16" t="s">
        <v>13</v>
      </c>
      <c r="G215" s="16" t="s">
        <v>13</v>
      </c>
    </row>
    <row r="216">
      <c r="A216" s="27">
        <f>IFERROR(__xludf.DUMMYFUNCTION("""COMPUTED_VALUE"""),387.0)</f>
        <v>387</v>
      </c>
      <c r="B216" s="28">
        <f>IFERROR(__xludf.DUMMYFUNCTION("""COMPUTED_VALUE"""),0.20833333333333334)</f>
        <v>0.2083333333</v>
      </c>
      <c r="C216" s="2" t="s">
        <v>961</v>
      </c>
      <c r="D216" s="16" t="s">
        <v>13</v>
      </c>
      <c r="E216" s="16" t="s">
        <v>13</v>
      </c>
      <c r="F216" s="16" t="s">
        <v>13</v>
      </c>
      <c r="G216" s="16" t="s">
        <v>13</v>
      </c>
    </row>
    <row r="217">
      <c r="A217" s="27">
        <f>IFERROR(__xludf.DUMMYFUNCTION("""COMPUTED_VALUE"""),388.0)</f>
        <v>388</v>
      </c>
      <c r="B217" s="28">
        <f>IFERROR(__xludf.DUMMYFUNCTION("""COMPUTED_VALUE"""),0.25)</f>
        <v>0.25</v>
      </c>
      <c r="C217" s="2" t="s">
        <v>961</v>
      </c>
      <c r="D217" s="16" t="s">
        <v>13</v>
      </c>
      <c r="E217" s="16" t="s">
        <v>13</v>
      </c>
      <c r="F217" s="16" t="s">
        <v>13</v>
      </c>
      <c r="G217" s="16" t="s">
        <v>13</v>
      </c>
    </row>
    <row r="218">
      <c r="A218" s="27">
        <f>IFERROR(__xludf.DUMMYFUNCTION("""COMPUTED_VALUE"""),389.0)</f>
        <v>389</v>
      </c>
      <c r="B218" s="28">
        <f>IFERROR(__xludf.DUMMYFUNCTION("""COMPUTED_VALUE"""),0.2916666666666667)</f>
        <v>0.2916666667</v>
      </c>
      <c r="C218" s="2" t="s">
        <v>961</v>
      </c>
      <c r="D218" s="16" t="s">
        <v>13</v>
      </c>
      <c r="E218" s="16" t="s">
        <v>13</v>
      </c>
      <c r="F218" s="16" t="s">
        <v>13</v>
      </c>
      <c r="G218" s="16" t="s">
        <v>13</v>
      </c>
    </row>
    <row r="219">
      <c r="A219" s="27">
        <f>IFERROR(__xludf.DUMMYFUNCTION("""COMPUTED_VALUE"""),390.0)</f>
        <v>390</v>
      </c>
      <c r="B219" s="28">
        <f>IFERROR(__xludf.DUMMYFUNCTION("""COMPUTED_VALUE"""),0.3333333333333333)</f>
        <v>0.3333333333</v>
      </c>
      <c r="C219" s="2" t="s">
        <v>961</v>
      </c>
      <c r="D219" s="16" t="s">
        <v>13</v>
      </c>
      <c r="E219" s="16" t="s">
        <v>13</v>
      </c>
      <c r="F219" s="16" t="s">
        <v>13</v>
      </c>
      <c r="G219" s="16" t="s">
        <v>13</v>
      </c>
    </row>
    <row r="220">
      <c r="A220" s="27">
        <f>IFERROR(__xludf.DUMMYFUNCTION("""COMPUTED_VALUE"""),391.0)</f>
        <v>391</v>
      </c>
      <c r="B220" s="28">
        <f>IFERROR(__xludf.DUMMYFUNCTION("""COMPUTED_VALUE"""),0.375)</f>
        <v>0.375</v>
      </c>
      <c r="C220" s="2" t="s">
        <v>961</v>
      </c>
      <c r="D220" s="16" t="s">
        <v>13</v>
      </c>
      <c r="E220" s="16" t="s">
        <v>13</v>
      </c>
      <c r="F220" s="16" t="s">
        <v>13</v>
      </c>
      <c r="G220" s="16" t="s">
        <v>13</v>
      </c>
    </row>
    <row r="221">
      <c r="A221" s="27">
        <f>IFERROR(__xludf.DUMMYFUNCTION("""COMPUTED_VALUE"""),392.0)</f>
        <v>392</v>
      </c>
      <c r="B221" s="28">
        <f>IFERROR(__xludf.DUMMYFUNCTION("""COMPUTED_VALUE"""),0.4166666666666667)</f>
        <v>0.4166666667</v>
      </c>
      <c r="C221" s="2" t="s">
        <v>961</v>
      </c>
      <c r="D221" s="16" t="s">
        <v>13</v>
      </c>
      <c r="E221" s="16" t="s">
        <v>13</v>
      </c>
      <c r="F221" s="16" t="s">
        <v>13</v>
      </c>
      <c r="G221" s="16" t="s">
        <v>13</v>
      </c>
    </row>
    <row r="222">
      <c r="A222" s="27">
        <f>IFERROR(__xludf.DUMMYFUNCTION("""COMPUTED_VALUE"""),393.0)</f>
        <v>393</v>
      </c>
      <c r="B222" s="28">
        <f>IFERROR(__xludf.DUMMYFUNCTION("""COMPUTED_VALUE"""),0.4583333333333333)</f>
        <v>0.4583333333</v>
      </c>
      <c r="C222" s="2" t="s">
        <v>961</v>
      </c>
      <c r="D222" s="16" t="s">
        <v>13</v>
      </c>
      <c r="E222" s="16" t="s">
        <v>13</v>
      </c>
      <c r="F222" s="16" t="s">
        <v>13</v>
      </c>
      <c r="G222" s="16" t="s">
        <v>13</v>
      </c>
    </row>
    <row r="223">
      <c r="A223" s="27">
        <f>IFERROR(__xludf.DUMMYFUNCTION("""COMPUTED_VALUE"""),394.0)</f>
        <v>394</v>
      </c>
      <c r="B223" s="28">
        <f>IFERROR(__xludf.DUMMYFUNCTION("""COMPUTED_VALUE"""),0.5)</f>
        <v>0.5</v>
      </c>
      <c r="C223" s="2" t="s">
        <v>961</v>
      </c>
      <c r="D223" s="16" t="s">
        <v>13</v>
      </c>
      <c r="E223" s="16" t="s">
        <v>13</v>
      </c>
      <c r="F223" s="16" t="s">
        <v>13</v>
      </c>
      <c r="G223" s="16" t="s">
        <v>13</v>
      </c>
    </row>
    <row r="224">
      <c r="A224" s="27">
        <f>IFERROR(__xludf.DUMMYFUNCTION("""COMPUTED_VALUE"""),395.0)</f>
        <v>395</v>
      </c>
      <c r="B224" s="28">
        <f>IFERROR(__xludf.DUMMYFUNCTION("""COMPUTED_VALUE"""),0.5416666666666666)</f>
        <v>0.5416666667</v>
      </c>
      <c r="C224" s="2" t="s">
        <v>961</v>
      </c>
      <c r="D224" s="16" t="s">
        <v>13</v>
      </c>
      <c r="E224" s="16" t="s">
        <v>13</v>
      </c>
      <c r="F224" s="16" t="s">
        <v>13</v>
      </c>
      <c r="G224" s="16" t="s">
        <v>13</v>
      </c>
    </row>
    <row r="225">
      <c r="A225" s="27">
        <f>IFERROR(__xludf.DUMMYFUNCTION("""COMPUTED_VALUE"""),396.0)</f>
        <v>396</v>
      </c>
      <c r="B225" s="28">
        <f>IFERROR(__xludf.DUMMYFUNCTION("""COMPUTED_VALUE"""),0.5833333333333334)</f>
        <v>0.5833333333</v>
      </c>
      <c r="C225" s="2" t="s">
        <v>961</v>
      </c>
      <c r="D225" s="16" t="s">
        <v>13</v>
      </c>
      <c r="E225" s="16" t="s">
        <v>13</v>
      </c>
      <c r="F225" s="16" t="s">
        <v>13</v>
      </c>
      <c r="G225" s="16" t="s">
        <v>13</v>
      </c>
    </row>
    <row r="226">
      <c r="A226" s="27">
        <f>IFERROR(__xludf.DUMMYFUNCTION("""COMPUTED_VALUE"""),397.0)</f>
        <v>397</v>
      </c>
      <c r="B226" s="28">
        <f>IFERROR(__xludf.DUMMYFUNCTION("""COMPUTED_VALUE"""),0.625)</f>
        <v>0.625</v>
      </c>
      <c r="C226" s="2" t="s">
        <v>961</v>
      </c>
      <c r="D226" s="16" t="s">
        <v>13</v>
      </c>
      <c r="E226" s="16" t="s">
        <v>13</v>
      </c>
      <c r="F226" s="16" t="s">
        <v>13</v>
      </c>
      <c r="G226" s="16" t="s">
        <v>13</v>
      </c>
    </row>
    <row r="227">
      <c r="A227" s="27">
        <f>IFERROR(__xludf.DUMMYFUNCTION("""COMPUTED_VALUE"""),398.0)</f>
        <v>398</v>
      </c>
      <c r="B227" s="28">
        <f>IFERROR(__xludf.DUMMYFUNCTION("""COMPUTED_VALUE"""),0.6666666666666666)</f>
        <v>0.6666666667</v>
      </c>
      <c r="C227" s="2" t="s">
        <v>961</v>
      </c>
      <c r="D227" s="16" t="s">
        <v>13</v>
      </c>
      <c r="E227" s="16" t="s">
        <v>13</v>
      </c>
      <c r="F227" s="16" t="s">
        <v>13</v>
      </c>
      <c r="G227" s="16" t="s">
        <v>13</v>
      </c>
    </row>
    <row r="228">
      <c r="A228" s="27">
        <f>IFERROR(__xludf.DUMMYFUNCTION("""COMPUTED_VALUE"""),399.0)</f>
        <v>399</v>
      </c>
      <c r="B228" s="28">
        <f>IFERROR(__xludf.DUMMYFUNCTION("""COMPUTED_VALUE"""),0.7083333333333334)</f>
        <v>0.7083333333</v>
      </c>
      <c r="C228" s="2" t="s">
        <v>961</v>
      </c>
      <c r="D228" s="16" t="s">
        <v>13</v>
      </c>
      <c r="E228" s="16" t="s">
        <v>13</v>
      </c>
      <c r="F228" s="16" t="s">
        <v>13</v>
      </c>
      <c r="G228" s="16" t="s">
        <v>13</v>
      </c>
    </row>
    <row r="229">
      <c r="A229" s="27">
        <f>IFERROR(__xludf.DUMMYFUNCTION("""COMPUTED_VALUE"""),400.0)</f>
        <v>400</v>
      </c>
      <c r="B229" s="28">
        <f>IFERROR(__xludf.DUMMYFUNCTION("""COMPUTED_VALUE"""),0.75)</f>
        <v>0.75</v>
      </c>
      <c r="C229" s="2" t="s">
        <v>961</v>
      </c>
      <c r="D229" s="16" t="s">
        <v>13</v>
      </c>
      <c r="E229" s="16" t="s">
        <v>13</v>
      </c>
      <c r="F229" s="16" t="s">
        <v>13</v>
      </c>
      <c r="G229" s="16" t="s">
        <v>13</v>
      </c>
    </row>
    <row r="230">
      <c r="A230" s="27">
        <f>IFERROR(__xludf.DUMMYFUNCTION("""COMPUTED_VALUE"""),401.0)</f>
        <v>401</v>
      </c>
      <c r="B230" s="28">
        <f>IFERROR(__xludf.DUMMYFUNCTION("""COMPUTED_VALUE"""),0.7916666666666666)</f>
        <v>0.7916666667</v>
      </c>
      <c r="C230" s="2" t="s">
        <v>961</v>
      </c>
      <c r="D230" s="16" t="s">
        <v>13</v>
      </c>
      <c r="E230" s="16" t="s">
        <v>13</v>
      </c>
      <c r="F230" s="16" t="s">
        <v>13</v>
      </c>
      <c r="G230" s="16" t="s">
        <v>13</v>
      </c>
    </row>
    <row r="231">
      <c r="A231" s="27">
        <f>IFERROR(__xludf.DUMMYFUNCTION("""COMPUTED_VALUE"""),402.0)</f>
        <v>402</v>
      </c>
      <c r="B231" s="28">
        <f>IFERROR(__xludf.DUMMYFUNCTION("""COMPUTED_VALUE"""),0.8333333333333334)</f>
        <v>0.8333333333</v>
      </c>
      <c r="C231" s="2" t="s">
        <v>961</v>
      </c>
      <c r="D231" s="16" t="s">
        <v>13</v>
      </c>
      <c r="E231" s="16" t="s">
        <v>13</v>
      </c>
      <c r="F231" s="16" t="s">
        <v>13</v>
      </c>
      <c r="G231" s="16" t="s">
        <v>13</v>
      </c>
    </row>
    <row r="232">
      <c r="A232" s="27">
        <f>IFERROR(__xludf.DUMMYFUNCTION("""COMPUTED_VALUE"""),403.0)</f>
        <v>403</v>
      </c>
      <c r="B232" s="28">
        <f>IFERROR(__xludf.DUMMYFUNCTION("""COMPUTED_VALUE"""),0.875)</f>
        <v>0.875</v>
      </c>
      <c r="C232" s="2" t="s">
        <v>961</v>
      </c>
      <c r="D232" s="16" t="s">
        <v>13</v>
      </c>
      <c r="E232" s="16" t="s">
        <v>13</v>
      </c>
      <c r="F232" s="16" t="s">
        <v>13</v>
      </c>
      <c r="G232" s="16" t="s">
        <v>13</v>
      </c>
    </row>
    <row r="233">
      <c r="A233" s="27">
        <f>IFERROR(__xludf.DUMMYFUNCTION("""COMPUTED_VALUE"""),404.0)</f>
        <v>404</v>
      </c>
      <c r="B233" s="28">
        <f>IFERROR(__xludf.DUMMYFUNCTION("""COMPUTED_VALUE"""),0.9166666666666666)</f>
        <v>0.9166666667</v>
      </c>
      <c r="C233" s="2" t="s">
        <v>961</v>
      </c>
      <c r="D233" s="16" t="s">
        <v>13</v>
      </c>
      <c r="E233" s="16" t="s">
        <v>13</v>
      </c>
      <c r="F233" s="16" t="s">
        <v>13</v>
      </c>
      <c r="G233" s="16" t="s">
        <v>13</v>
      </c>
    </row>
    <row r="234">
      <c r="A234" s="27">
        <f>IFERROR(__xludf.DUMMYFUNCTION("""COMPUTED_VALUE"""),405.0)</f>
        <v>405</v>
      </c>
      <c r="B234" s="28">
        <f>IFERROR(__xludf.DUMMYFUNCTION("""COMPUTED_VALUE"""),0.9583333333333334)</f>
        <v>0.9583333333</v>
      </c>
      <c r="C234" s="2" t="s">
        <v>961</v>
      </c>
      <c r="D234" s="16" t="s">
        <v>13</v>
      </c>
      <c r="E234" s="16" t="s">
        <v>13</v>
      </c>
      <c r="F234" s="16" t="s">
        <v>13</v>
      </c>
      <c r="G234" s="16" t="s">
        <v>13</v>
      </c>
    </row>
    <row r="235">
      <c r="A235" s="27">
        <f>IFERROR(__xludf.DUMMYFUNCTION("""COMPUTED_VALUE"""),423.0)</f>
        <v>423</v>
      </c>
      <c r="B235" s="10" t="str">
        <f>IFERROR(__xludf.DUMMYFUNCTION("""COMPUTED_VALUE"""),"friendship")</f>
        <v>friendship</v>
      </c>
      <c r="C235" s="2" t="s">
        <v>961</v>
      </c>
      <c r="D235" s="16" t="s">
        <v>13</v>
      </c>
      <c r="E235" s="16" t="s">
        <v>13</v>
      </c>
      <c r="F235" s="16" t="s">
        <v>13</v>
      </c>
      <c r="G235" s="16" t="s">
        <v>13</v>
      </c>
    </row>
    <row r="236">
      <c r="A236" s="27">
        <f>IFERROR(__xludf.DUMMYFUNCTION("""COMPUTED_VALUE"""),438.0)</f>
        <v>438</v>
      </c>
      <c r="B236" s="10" t="str">
        <f>IFERROR(__xludf.DUMMYFUNCTION("""COMPUTED_VALUE"""),"different")</f>
        <v>different</v>
      </c>
    </row>
    <row r="237">
      <c r="A237" s="27">
        <f>IFERROR(__xludf.DUMMYFUNCTION("""COMPUTED_VALUE"""),444.0)</f>
        <v>444</v>
      </c>
      <c r="B237" s="10" t="str">
        <f>IFERROR(__xludf.DUMMYFUNCTION("""COMPUTED_VALUE"""),"light")</f>
        <v>light</v>
      </c>
    </row>
    <row r="238">
      <c r="A238" s="27">
        <f>IFERROR(__xludf.DUMMYFUNCTION("""COMPUTED_VALUE"""),450.0)</f>
        <v>450</v>
      </c>
      <c r="B238" s="10" t="str">
        <f>IFERROR(__xludf.DUMMYFUNCTION("""COMPUTED_VALUE"""),"round")</f>
        <v>round</v>
      </c>
    </row>
    <row r="239">
      <c r="A239" s="27">
        <f>IFERROR(__xludf.DUMMYFUNCTION("""COMPUTED_VALUE"""),452.0)</f>
        <v>452</v>
      </c>
      <c r="B239" s="10" t="str">
        <f>IFERROR(__xludf.DUMMYFUNCTION("""COMPUTED_VALUE"""),"square")</f>
        <v>square</v>
      </c>
    </row>
    <row r="240">
      <c r="A240" s="27">
        <f>IFERROR(__xludf.DUMMYFUNCTION("""COMPUTED_VALUE"""),454.0)</f>
        <v>454</v>
      </c>
      <c r="B240" s="10" t="str">
        <f>IFERROR(__xludf.DUMMYFUNCTION("""COMPUTED_VALUE"""),"oval ")</f>
        <v>oval </v>
      </c>
    </row>
    <row r="241">
      <c r="A241" s="27">
        <f>IFERROR(__xludf.DUMMYFUNCTION("""COMPUTED_VALUE"""),457.0)</f>
        <v>457</v>
      </c>
      <c r="B241" s="10" t="str">
        <f>IFERROR(__xludf.DUMMYFUNCTION("""COMPUTED_VALUE"""),"straight")</f>
        <v>straight</v>
      </c>
    </row>
    <row r="242">
      <c r="A242" s="27">
        <f>IFERROR(__xludf.DUMMYFUNCTION("""COMPUTED_VALUE"""),459.0)</f>
        <v>459</v>
      </c>
      <c r="B242" s="10" t="str">
        <f>IFERROR(__xludf.DUMMYFUNCTION("""COMPUTED_VALUE"""),"smooth")</f>
        <v>smooth</v>
      </c>
    </row>
    <row r="243">
      <c r="A243" s="27">
        <f>IFERROR(__xludf.DUMMYFUNCTION("""COMPUTED_VALUE"""),460.0)</f>
        <v>460</v>
      </c>
      <c r="B243" s="10" t="str">
        <f>IFERROR(__xludf.DUMMYFUNCTION("""COMPUTED_VALUE"""),"senior")</f>
        <v>senior</v>
      </c>
    </row>
    <row r="244">
      <c r="A244" s="27">
        <f>IFERROR(__xludf.DUMMYFUNCTION("""COMPUTED_VALUE"""),461.0)</f>
        <v>461</v>
      </c>
      <c r="B244" s="10" t="str">
        <f>IFERROR(__xludf.DUMMYFUNCTION("""COMPUTED_VALUE"""),"elder")</f>
        <v>elder</v>
      </c>
    </row>
    <row r="245">
      <c r="A245" s="27">
        <f>IFERROR(__xludf.DUMMYFUNCTION("""COMPUTED_VALUE"""),464.0)</f>
        <v>464</v>
      </c>
      <c r="B245" s="10" t="str">
        <f>IFERROR(__xludf.DUMMYFUNCTION("""COMPUTED_VALUE"""),"right")</f>
        <v>right</v>
      </c>
    </row>
    <row r="246">
      <c r="A246" s="27">
        <f>IFERROR(__xludf.DUMMYFUNCTION("""COMPUTED_VALUE"""),466.0)</f>
        <v>466</v>
      </c>
      <c r="B246" s="10" t="str">
        <f>IFERROR(__xludf.DUMMYFUNCTION("""COMPUTED_VALUE"""),"left")</f>
        <v>left</v>
      </c>
    </row>
    <row r="247">
      <c r="A247" s="27">
        <f>IFERROR(__xludf.DUMMYFUNCTION("""COMPUTED_VALUE"""),468.0)</f>
        <v>468</v>
      </c>
      <c r="B247" s="10" t="str">
        <f>IFERROR(__xludf.DUMMYFUNCTION("""COMPUTED_VALUE"""),"good")</f>
        <v>good</v>
      </c>
    </row>
    <row r="248">
      <c r="A248" s="27">
        <f>IFERROR(__xludf.DUMMYFUNCTION("""COMPUTED_VALUE"""),472.0)</f>
        <v>472</v>
      </c>
      <c r="B248" s="10" t="str">
        <f>IFERROR(__xludf.DUMMYFUNCTION("""COMPUTED_VALUE"""),"at")</f>
        <v>at</v>
      </c>
    </row>
    <row r="249">
      <c r="A249" s="27">
        <f>IFERROR(__xludf.DUMMYFUNCTION("""COMPUTED_VALUE"""),474.0)</f>
        <v>474</v>
      </c>
      <c r="B249" s="10" t="str">
        <f>IFERROR(__xludf.DUMMYFUNCTION("""COMPUTED_VALUE"""),"Sunday")</f>
        <v>Sunday</v>
      </c>
    </row>
    <row r="250">
      <c r="A250" s="27">
        <f>IFERROR(__xludf.DUMMYFUNCTION("""COMPUTED_VALUE"""),475.0)</f>
        <v>475</v>
      </c>
      <c r="B250" s="10" t="str">
        <f>IFERROR(__xludf.DUMMYFUNCTION("""COMPUTED_VALUE"""),"cousin ")</f>
        <v>cousin </v>
      </c>
    </row>
    <row r="251">
      <c r="A251" s="27">
        <f>IFERROR(__xludf.DUMMYFUNCTION("""COMPUTED_VALUE"""),476.0)</f>
        <v>476</v>
      </c>
      <c r="B251" s="10" t="str">
        <f>IFERROR(__xludf.DUMMYFUNCTION("""COMPUTED_VALUE"""),"rice")</f>
        <v>rice</v>
      </c>
    </row>
    <row r="252">
      <c r="A252" s="27">
        <f>IFERROR(__xludf.DUMMYFUNCTION("""COMPUTED_VALUE"""),480.0)</f>
        <v>480</v>
      </c>
      <c r="B252" s="10" t="str">
        <f>IFERROR(__xludf.DUMMYFUNCTION("""COMPUTED_VALUE"""),"friend")</f>
        <v>friend</v>
      </c>
    </row>
    <row r="253">
      <c r="A253" s="27">
        <f>IFERROR(__xludf.DUMMYFUNCTION("""COMPUTED_VALUE"""),481.0)</f>
        <v>481</v>
      </c>
      <c r="B253" s="10" t="str">
        <f>IFERROR(__xludf.DUMMYFUNCTION("""COMPUTED_VALUE"""),"calendar")</f>
        <v>calendar</v>
      </c>
    </row>
    <row r="254">
      <c r="A254" s="27">
        <f>IFERROR(__xludf.DUMMYFUNCTION("""COMPUTED_VALUE"""),482.0)</f>
        <v>482</v>
      </c>
      <c r="B254" s="10" t="str">
        <f>IFERROR(__xludf.DUMMYFUNCTION("""COMPUTED_VALUE"""),"student")</f>
        <v>student</v>
      </c>
    </row>
    <row r="255">
      <c r="A255" s="27">
        <f>IFERROR(__xludf.DUMMYFUNCTION("""COMPUTED_VALUE"""),483.0)</f>
        <v>483</v>
      </c>
      <c r="B255" s="10" t="str">
        <f>IFERROR(__xludf.DUMMYFUNCTION("""COMPUTED_VALUE"""),"football")</f>
        <v>football</v>
      </c>
    </row>
    <row r="256">
      <c r="A256" s="27">
        <f>IFERROR(__xludf.DUMMYFUNCTION("""COMPUTED_VALUE"""),484.0)</f>
        <v>484</v>
      </c>
      <c r="B256" s="10" t="str">
        <f>IFERROR(__xludf.DUMMYFUNCTION("""COMPUTED_VALUE"""),"last week")</f>
        <v>last week</v>
      </c>
    </row>
    <row r="257">
      <c r="A257" s="27">
        <f>IFERROR(__xludf.DUMMYFUNCTION("""COMPUTED_VALUE"""),498.0)</f>
        <v>498</v>
      </c>
      <c r="B257" s="10" t="str">
        <f>IFERROR(__xludf.DUMMYFUNCTION("""COMPUTED_VALUE"""),"up")</f>
        <v>up</v>
      </c>
    </row>
    <row r="258">
      <c r="A258" s="27">
        <f>IFERROR(__xludf.DUMMYFUNCTION("""COMPUTED_VALUE"""),502.0)</f>
        <v>502</v>
      </c>
      <c r="B258" s="10" t="str">
        <f>IFERROR(__xludf.DUMMYFUNCTION("""COMPUTED_VALUE"""),"down ")</f>
        <v>down </v>
      </c>
    </row>
    <row r="259">
      <c r="A259" s="27">
        <f>IFERROR(__xludf.DUMMYFUNCTION("""COMPUTED_VALUE"""),507.0)</f>
        <v>507</v>
      </c>
      <c r="B259" s="10" t="str">
        <f>IFERROR(__xludf.DUMMYFUNCTION("""COMPUTED_VALUE"""),"behind")</f>
        <v>behind</v>
      </c>
    </row>
    <row r="260">
      <c r="A260" s="27">
        <f>IFERROR(__xludf.DUMMYFUNCTION("""COMPUTED_VALUE"""),509.0)</f>
        <v>509</v>
      </c>
      <c r="B260" s="10" t="str">
        <f>IFERROR(__xludf.DUMMYFUNCTION("""COMPUTED_VALUE"""),"in")</f>
        <v>in</v>
      </c>
    </row>
    <row r="261">
      <c r="A261" s="27">
        <f>IFERROR(__xludf.DUMMYFUNCTION("""COMPUTED_VALUE"""),513.0)</f>
        <v>513</v>
      </c>
      <c r="B261" s="10" t="str">
        <f>IFERROR(__xludf.DUMMYFUNCTION("""COMPUTED_VALUE"""),"over")</f>
        <v>over</v>
      </c>
    </row>
    <row r="262">
      <c r="A262" s="27">
        <f>IFERROR(__xludf.DUMMYFUNCTION("""COMPUTED_VALUE"""),517.0)</f>
        <v>517</v>
      </c>
      <c r="B262" s="10" t="str">
        <f>IFERROR(__xludf.DUMMYFUNCTION("""COMPUTED_VALUE"""),"above")</f>
        <v>above</v>
      </c>
    </row>
    <row r="263">
      <c r="A263" s="27">
        <f>IFERROR(__xludf.DUMMYFUNCTION("""COMPUTED_VALUE"""),524.0)</f>
        <v>524</v>
      </c>
      <c r="B263" s="10" t="str">
        <f>IFERROR(__xludf.DUMMYFUNCTION("""COMPUTED_VALUE"""),"next")</f>
        <v>next</v>
      </c>
    </row>
    <row r="264">
      <c r="A264" s="27">
        <f>IFERROR(__xludf.DUMMYFUNCTION("""COMPUTED_VALUE"""),527.0)</f>
        <v>527</v>
      </c>
      <c r="B264" s="10" t="str">
        <f>IFERROR(__xludf.DUMMYFUNCTION("""COMPUTED_VALUE"""),"I ")</f>
        <v>I </v>
      </c>
    </row>
    <row r="265">
      <c r="A265" s="27">
        <f>IFERROR(__xludf.DUMMYFUNCTION("""COMPUTED_VALUE"""),528.0)</f>
        <v>528</v>
      </c>
      <c r="B265" s="10" t="str">
        <f>IFERROR(__xludf.DUMMYFUNCTION("""COMPUTED_VALUE"""),"He")</f>
        <v>He</v>
      </c>
    </row>
    <row r="266">
      <c r="A266" s="27">
        <f>IFERROR(__xludf.DUMMYFUNCTION("""COMPUTED_VALUE"""),530.0)</f>
        <v>530</v>
      </c>
      <c r="B266" s="10" t="str">
        <f>IFERROR(__xludf.DUMMYFUNCTION("""COMPUTED_VALUE"""),"it")</f>
        <v>it</v>
      </c>
    </row>
    <row r="267">
      <c r="A267" s="27">
        <f>IFERROR(__xludf.DUMMYFUNCTION("""COMPUTED_VALUE"""),532.0)</f>
        <v>532</v>
      </c>
      <c r="B267" s="10" t="str">
        <f>IFERROR(__xludf.DUMMYFUNCTION("""COMPUTED_VALUE"""),"title")</f>
        <v>title</v>
      </c>
    </row>
    <row r="268">
      <c r="A268" s="27">
        <f>IFERROR(__xludf.DUMMYFUNCTION("""COMPUTED_VALUE"""),533.0)</f>
        <v>533</v>
      </c>
      <c r="B268" s="10" t="str">
        <f>IFERROR(__xludf.DUMMYFUNCTION("""COMPUTED_VALUE"""),"text")</f>
        <v>text</v>
      </c>
    </row>
    <row r="269">
      <c r="A269" s="27">
        <f>IFERROR(__xludf.DUMMYFUNCTION("""COMPUTED_VALUE"""),534.0)</f>
        <v>534</v>
      </c>
      <c r="B269" s="10" t="str">
        <f>IFERROR(__xludf.DUMMYFUNCTION("""COMPUTED_VALUE"""),"tell")</f>
        <v>tell</v>
      </c>
    </row>
    <row r="270">
      <c r="A270" s="27">
        <f>IFERROR(__xludf.DUMMYFUNCTION("""COMPUTED_VALUE"""),535.0)</f>
        <v>535</v>
      </c>
      <c r="B270" s="10" t="str">
        <f>IFERROR(__xludf.DUMMYFUNCTION("""COMPUTED_VALUE"""),"walk")</f>
        <v>walk</v>
      </c>
    </row>
    <row r="271">
      <c r="A271" s="27">
        <f>IFERROR(__xludf.DUMMYFUNCTION("""COMPUTED_VALUE"""),536.0)</f>
        <v>536</v>
      </c>
      <c r="B271" s="10" t="str">
        <f>IFERROR(__xludf.DUMMYFUNCTION("""COMPUTED_VALUE"""),"read")</f>
        <v>read</v>
      </c>
    </row>
    <row r="272">
      <c r="A272" s="27">
        <f>IFERROR(__xludf.DUMMYFUNCTION("""COMPUTED_VALUE"""),539.0)</f>
        <v>539</v>
      </c>
      <c r="B272" s="10" t="str">
        <f>IFERROR(__xludf.DUMMYFUNCTION("""COMPUTED_VALUE"""),"throw")</f>
        <v>throw</v>
      </c>
    </row>
    <row r="273">
      <c r="A273" s="27">
        <f>IFERROR(__xludf.DUMMYFUNCTION("""COMPUTED_VALUE"""),540.0)</f>
        <v>540</v>
      </c>
      <c r="B273" s="10" t="str">
        <f>IFERROR(__xludf.DUMMYFUNCTION("""COMPUTED_VALUE"""),"baby")</f>
        <v>baby</v>
      </c>
    </row>
    <row r="274">
      <c r="A274" s="27">
        <f>IFERROR(__xludf.DUMMYFUNCTION("""COMPUTED_VALUE"""),541.0)</f>
        <v>541</v>
      </c>
      <c r="B274" s="10" t="str">
        <f>IFERROR(__xludf.DUMMYFUNCTION("""COMPUTED_VALUE"""),"see")</f>
        <v>see</v>
      </c>
    </row>
    <row r="275">
      <c r="A275" s="27">
        <f>IFERROR(__xludf.DUMMYFUNCTION("""COMPUTED_VALUE"""),542.0)</f>
        <v>542</v>
      </c>
      <c r="B275" s="10" t="str">
        <f>IFERROR(__xludf.DUMMYFUNCTION("""COMPUTED_VALUE"""),"go")</f>
        <v>go</v>
      </c>
    </row>
    <row r="276">
      <c r="A276" s="27">
        <f>IFERROR(__xludf.DUMMYFUNCTION("""COMPUTED_VALUE"""),543.0)</f>
        <v>543</v>
      </c>
      <c r="B276" s="10" t="str">
        <f>IFERROR(__xludf.DUMMYFUNCTION("""COMPUTED_VALUE"""),"tap")</f>
        <v>tap</v>
      </c>
    </row>
    <row r="277">
      <c r="A277" s="27">
        <f>IFERROR(__xludf.DUMMYFUNCTION("""COMPUTED_VALUE"""),544.0)</f>
        <v>544</v>
      </c>
      <c r="B277" s="10" t="str">
        <f>IFERROR(__xludf.DUMMYFUNCTION("""COMPUTED_VALUE"""),"snap")</f>
        <v>snap</v>
      </c>
    </row>
    <row r="278">
      <c r="A278" s="27">
        <f>IFERROR(__xludf.DUMMYFUNCTION("""COMPUTED_VALUE"""),545.0)</f>
        <v>545</v>
      </c>
      <c r="B278" s="10" t="str">
        <f>IFERROR(__xludf.DUMMYFUNCTION("""COMPUTED_VALUE"""),"clap")</f>
        <v>clap</v>
      </c>
    </row>
    <row r="279">
      <c r="A279" s="27">
        <f>IFERROR(__xludf.DUMMYFUNCTION("""COMPUTED_VALUE"""),547.0)</f>
        <v>547</v>
      </c>
      <c r="B279" s="10" t="str">
        <f>IFERROR(__xludf.DUMMYFUNCTION("""COMPUTED_VALUE"""),"kick")</f>
        <v>kick</v>
      </c>
    </row>
    <row r="280">
      <c r="A280" s="27">
        <f>IFERROR(__xludf.DUMMYFUNCTION("""COMPUTED_VALUE"""),548.0)</f>
        <v>548</v>
      </c>
      <c r="B280" s="10" t="str">
        <f>IFERROR(__xludf.DUMMYFUNCTION("""COMPUTED_VALUE"""),"shoot")</f>
        <v>shoot</v>
      </c>
    </row>
    <row r="281">
      <c r="A281" s="27">
        <f>IFERROR(__xludf.DUMMYFUNCTION("""COMPUTED_VALUE"""),549.0)</f>
        <v>549</v>
      </c>
      <c r="B281" s="10" t="str">
        <f>IFERROR(__xludf.DUMMYFUNCTION("""COMPUTED_VALUE"""),"dance")</f>
        <v>dance</v>
      </c>
    </row>
    <row r="282">
      <c r="A282" s="27">
        <f>IFERROR(__xludf.DUMMYFUNCTION("""COMPUTED_VALUE"""),550.0)</f>
        <v>550</v>
      </c>
      <c r="B282" s="10" t="str">
        <f>IFERROR(__xludf.DUMMYFUNCTION("""COMPUTED_VALUE"""),"sing")</f>
        <v>sing</v>
      </c>
    </row>
    <row r="283">
      <c r="A283" s="27">
        <f>IFERROR(__xludf.DUMMYFUNCTION("""COMPUTED_VALUE"""),552.0)</f>
        <v>552</v>
      </c>
      <c r="B283" s="10" t="str">
        <f>IFERROR(__xludf.DUMMYFUNCTION("""COMPUTED_VALUE"""),"jump")</f>
        <v>jump</v>
      </c>
    </row>
    <row r="284">
      <c r="A284" s="27">
        <f>IFERROR(__xludf.DUMMYFUNCTION("""COMPUTED_VALUE"""),553.0)</f>
        <v>553</v>
      </c>
      <c r="B284" s="10" t="str">
        <f>IFERROR(__xludf.DUMMYFUNCTION("""COMPUTED_VALUE"""),"bend ")</f>
        <v>bend </v>
      </c>
    </row>
    <row r="285">
      <c r="A285" s="27">
        <f>IFERROR(__xludf.DUMMYFUNCTION("""COMPUTED_VALUE"""),554.0)</f>
        <v>554</v>
      </c>
      <c r="B285" s="10" t="str">
        <f>IFERROR(__xludf.DUMMYFUNCTION("""COMPUTED_VALUE"""),"stretch")</f>
        <v>stretch</v>
      </c>
    </row>
    <row r="286">
      <c r="A286" s="27">
        <f>IFERROR(__xludf.DUMMYFUNCTION("""COMPUTED_VALUE"""),555.0)</f>
        <v>555</v>
      </c>
      <c r="B286" s="10" t="str">
        <f>IFERROR(__xludf.DUMMYFUNCTION("""COMPUTED_VALUE"""),"dodge")</f>
        <v>dodge</v>
      </c>
    </row>
    <row r="287">
      <c r="A287" s="27">
        <f>IFERROR(__xludf.DUMMYFUNCTION("""COMPUTED_VALUE"""),556.0)</f>
        <v>556</v>
      </c>
      <c r="B287" s="10" t="str">
        <f>IFERROR(__xludf.DUMMYFUNCTION("""COMPUTED_VALUE"""),"catch")</f>
        <v>catch</v>
      </c>
    </row>
    <row r="288">
      <c r="A288" s="27">
        <f>IFERROR(__xludf.DUMMYFUNCTION("""COMPUTED_VALUE"""),557.0)</f>
        <v>557</v>
      </c>
      <c r="B288" s="10" t="str">
        <f>IFERROR(__xludf.DUMMYFUNCTION("""COMPUTED_VALUE"""),"bounce")</f>
        <v>bounce</v>
      </c>
    </row>
    <row r="289">
      <c r="A289" s="27">
        <f>IFERROR(__xludf.DUMMYFUNCTION("""COMPUTED_VALUE"""),558.0)</f>
        <v>558</v>
      </c>
      <c r="B289" s="10" t="str">
        <f>IFERROR(__xludf.DUMMYFUNCTION("""COMPUTED_VALUE"""),"toss")</f>
        <v>toss</v>
      </c>
    </row>
    <row r="290">
      <c r="A290" s="27">
        <f>IFERROR(__xludf.DUMMYFUNCTION("""COMPUTED_VALUE"""),559.0)</f>
        <v>559</v>
      </c>
      <c r="B290" s="10" t="str">
        <f>IFERROR(__xludf.DUMMYFUNCTION("""COMPUTED_VALUE"""),"exercise")</f>
        <v>exercise</v>
      </c>
    </row>
    <row r="291">
      <c r="A291" s="27">
        <f>IFERROR(__xludf.DUMMYFUNCTION("""COMPUTED_VALUE"""),565.0)</f>
        <v>565</v>
      </c>
      <c r="B291" s="10" t="str">
        <f>IFERROR(__xludf.DUMMYFUNCTION("""COMPUTED_VALUE"""),"like")</f>
        <v>like</v>
      </c>
    </row>
    <row r="292">
      <c r="A292" s="27">
        <f>IFERROR(__xludf.DUMMYFUNCTION("""COMPUTED_VALUE"""),567.0)</f>
        <v>567</v>
      </c>
      <c r="B292" s="10" t="str">
        <f>IFERROR(__xludf.DUMMYFUNCTION("""COMPUTED_VALUE"""),"dislike")</f>
        <v>dislike</v>
      </c>
    </row>
    <row r="293">
      <c r="A293" s="27">
        <f>IFERROR(__xludf.DUMMYFUNCTION("""COMPUTED_VALUE"""),569.0)</f>
        <v>569</v>
      </c>
      <c r="B293" s="10" t="str">
        <f>IFERROR(__xludf.DUMMYFUNCTION("""COMPUTED_VALUE"""),"prayer")</f>
        <v>prayer</v>
      </c>
    </row>
    <row r="294">
      <c r="A294" s="27">
        <f>IFERROR(__xludf.DUMMYFUNCTION("""COMPUTED_VALUE"""),570.0)</f>
        <v>570</v>
      </c>
      <c r="B294" s="10" t="str">
        <f>IFERROR(__xludf.DUMMYFUNCTION("""COMPUTED_VALUE"""),"praise")</f>
        <v>praise</v>
      </c>
    </row>
    <row r="295">
      <c r="A295" s="27">
        <f>IFERROR(__xludf.DUMMYFUNCTION("""COMPUTED_VALUE"""),572.0)</f>
        <v>572</v>
      </c>
      <c r="B295" s="10" t="str">
        <f>IFERROR(__xludf.DUMMYFUNCTION("""COMPUTED_VALUE"""),"tomorrow")</f>
        <v>tomorrow</v>
      </c>
    </row>
    <row r="296">
      <c r="A296" s="27">
        <f>IFERROR(__xludf.DUMMYFUNCTION("""COMPUTED_VALUE"""),574.0)</f>
        <v>574</v>
      </c>
      <c r="B296" s="10" t="str">
        <f>IFERROR(__xludf.DUMMYFUNCTION("""COMPUTED_VALUE"""),"yesterday")</f>
        <v>yesterday</v>
      </c>
    </row>
    <row r="297">
      <c r="A297" s="27">
        <f>IFERROR(__xludf.DUMMYFUNCTION("""COMPUTED_VALUE"""),576.0)</f>
        <v>576</v>
      </c>
      <c r="B297" s="10" t="str">
        <f>IFERROR(__xludf.DUMMYFUNCTION("""COMPUTED_VALUE"""),"last night")</f>
        <v>last night</v>
      </c>
    </row>
    <row r="298">
      <c r="A298" s="27">
        <f>IFERROR(__xludf.DUMMYFUNCTION("""COMPUTED_VALUE"""),578.0)</f>
        <v>578</v>
      </c>
      <c r="B298" s="10" t="str">
        <f>IFERROR(__xludf.DUMMYFUNCTION("""COMPUTED_VALUE"""),"next week ")</f>
        <v>next week </v>
      </c>
    </row>
    <row r="299">
      <c r="A299" s="27">
        <f>IFERROR(__xludf.DUMMYFUNCTION("""COMPUTED_VALUE"""),579.0)</f>
        <v>579</v>
      </c>
      <c r="B299" s="10" t="str">
        <f>IFERROR(__xludf.DUMMYFUNCTION("""COMPUTED_VALUE"""),"next day")</f>
        <v>next day</v>
      </c>
    </row>
    <row r="300">
      <c r="A300" s="27">
        <f>IFERROR(__xludf.DUMMYFUNCTION("""COMPUTED_VALUE"""),580.0)</f>
        <v>580</v>
      </c>
      <c r="B300" s="10" t="str">
        <f>IFERROR(__xludf.DUMMYFUNCTION("""COMPUTED_VALUE"""),"next month")</f>
        <v>next month</v>
      </c>
    </row>
    <row r="301">
      <c r="A301" s="27">
        <f>IFERROR(__xludf.DUMMYFUNCTION("""COMPUTED_VALUE"""),581.0)</f>
        <v>581</v>
      </c>
      <c r="B301" s="10" t="str">
        <f>IFERROR(__xludf.DUMMYFUNCTION("""COMPUTED_VALUE"""),"last month")</f>
        <v>last month</v>
      </c>
    </row>
    <row r="302">
      <c r="A302" s="27">
        <f>IFERROR(__xludf.DUMMYFUNCTION("""COMPUTED_VALUE"""),582.0)</f>
        <v>582</v>
      </c>
      <c r="B302" s="10" t="str">
        <f>IFERROR(__xludf.DUMMYFUNCTION("""COMPUTED_VALUE"""),"last year")</f>
        <v>last year</v>
      </c>
    </row>
    <row r="303">
      <c r="A303" s="27">
        <f>IFERROR(__xludf.DUMMYFUNCTION("""COMPUTED_VALUE"""),583.0)</f>
        <v>583</v>
      </c>
      <c r="B303" s="10" t="str">
        <f>IFERROR(__xludf.DUMMYFUNCTION("""COMPUTED_VALUE"""),"goal")</f>
        <v>goal</v>
      </c>
    </row>
    <row r="304">
      <c r="A304" s="27">
        <f>IFERROR(__xludf.DUMMYFUNCTION("""COMPUTED_VALUE"""),584.0)</f>
        <v>584</v>
      </c>
      <c r="B304" s="10" t="str">
        <f>IFERROR(__xludf.DUMMYFUNCTION("""COMPUTED_VALUE"""),"poison")</f>
        <v>poison</v>
      </c>
    </row>
    <row r="305">
      <c r="A305" s="27">
        <f>IFERROR(__xludf.DUMMYFUNCTION("""COMPUTED_VALUE"""),587.0)</f>
        <v>587</v>
      </c>
      <c r="B305" s="10" t="str">
        <f>IFERROR(__xludf.DUMMYFUNCTION("""COMPUTED_VALUE"""),"set")</f>
        <v>set</v>
      </c>
    </row>
    <row r="306">
      <c r="A306" s="27">
        <f>IFERROR(__xludf.DUMMYFUNCTION("""COMPUTED_VALUE"""),589.0)</f>
        <v>589</v>
      </c>
      <c r="B306" s="10" t="str">
        <f>IFERROR(__xludf.DUMMYFUNCTION("""COMPUTED_VALUE"""),"group")</f>
        <v>group</v>
      </c>
    </row>
    <row r="307">
      <c r="A307" s="27">
        <f>IFERROR(__xludf.DUMMYFUNCTION("""COMPUTED_VALUE"""),591.0)</f>
        <v>591</v>
      </c>
      <c r="B307" s="10" t="str">
        <f>IFERROR(__xludf.DUMMYFUNCTION("""COMPUTED_VALUE"""),"deed")</f>
        <v>deed</v>
      </c>
    </row>
    <row r="308">
      <c r="A308" s="27">
        <f>IFERROR(__xludf.DUMMYFUNCTION("""COMPUTED_VALUE"""),593.0)</f>
        <v>593</v>
      </c>
      <c r="B308" s="10" t="str">
        <f>IFERROR(__xludf.DUMMYFUNCTION("""COMPUTED_VALUE"""),"beginning")</f>
        <v>beginning</v>
      </c>
    </row>
    <row r="309">
      <c r="A309" s="27">
        <f>IFERROR(__xludf.DUMMYFUNCTION("""COMPUTED_VALUE"""),595.0)</f>
        <v>595</v>
      </c>
      <c r="B309" s="10" t="str">
        <f>IFERROR(__xludf.DUMMYFUNCTION("""COMPUTED_VALUE"""),"middle")</f>
        <v>middle</v>
      </c>
    </row>
    <row r="310">
      <c r="A310" s="27">
        <f>IFERROR(__xludf.DUMMYFUNCTION("""COMPUTED_VALUE"""),597.0)</f>
        <v>597</v>
      </c>
      <c r="B310" s="10" t="str">
        <f>IFERROR(__xludf.DUMMYFUNCTION("""COMPUTED_VALUE"""),"end")</f>
        <v>end</v>
      </c>
    </row>
    <row r="311">
      <c r="A311" s="27">
        <f>IFERROR(__xludf.DUMMYFUNCTION("""COMPUTED_VALUE"""),599.0)</f>
        <v>599</v>
      </c>
      <c r="B311" s="10" t="str">
        <f>IFERROR(__xludf.DUMMYFUNCTION("""COMPUTED_VALUE"""),"cold")</f>
        <v>cold</v>
      </c>
    </row>
    <row r="312">
      <c r="A312" s="27">
        <f>IFERROR(__xludf.DUMMYFUNCTION("""COMPUTED_VALUE"""),604.0)</f>
        <v>604</v>
      </c>
      <c r="B312" s="10" t="str">
        <f>IFERROR(__xludf.DUMMYFUNCTION("""COMPUTED_VALUE"""),"spin")</f>
        <v>spin</v>
      </c>
    </row>
    <row r="313">
      <c r="A313" s="27">
        <f>IFERROR(__xludf.DUMMYFUNCTION("""COMPUTED_VALUE"""),605.0)</f>
        <v>605</v>
      </c>
      <c r="B313" s="10" t="str">
        <f>IFERROR(__xludf.DUMMYFUNCTION("""COMPUTED_VALUE"""),"sour")</f>
        <v>sour</v>
      </c>
    </row>
    <row r="314">
      <c r="A314" s="27">
        <f>IFERROR(__xludf.DUMMYFUNCTION("""COMPUTED_VALUE"""),608.0)</f>
        <v>608</v>
      </c>
      <c r="B314" s="10" t="str">
        <f>IFERROR(__xludf.DUMMYFUNCTION("""COMPUTED_VALUE"""),"pretty")</f>
        <v>pretty</v>
      </c>
    </row>
    <row r="315">
      <c r="A315" s="27">
        <f>IFERROR(__xludf.DUMMYFUNCTION("""COMPUTED_VALUE"""),610.0)</f>
        <v>610</v>
      </c>
      <c r="B315" s="10" t="str">
        <f>IFERROR(__xludf.DUMMYFUNCTION("""COMPUTED_VALUE"""),"ugly")</f>
        <v>ugly</v>
      </c>
    </row>
    <row r="316">
      <c r="A316" s="27">
        <f>IFERROR(__xludf.DUMMYFUNCTION("""COMPUTED_VALUE"""),612.0)</f>
        <v>612</v>
      </c>
      <c r="B316" s="10" t="str">
        <f>IFERROR(__xludf.DUMMYFUNCTION("""COMPUTED_VALUE"""),"bad")</f>
        <v>bad</v>
      </c>
    </row>
    <row r="317">
      <c r="A317" s="27">
        <f>IFERROR(__xludf.DUMMYFUNCTION("""COMPUTED_VALUE"""),613.0)</f>
        <v>613</v>
      </c>
      <c r="B317" s="10" t="str">
        <f>IFERROR(__xludf.DUMMYFUNCTION("""COMPUTED_VALUE"""),"main idea")</f>
        <v>main idea</v>
      </c>
    </row>
    <row r="318">
      <c r="A318" s="27">
        <f>IFERROR(__xludf.DUMMYFUNCTION("""COMPUTED_VALUE"""),614.0)</f>
        <v>614</v>
      </c>
      <c r="B318" s="10" t="str">
        <f>IFERROR(__xludf.DUMMYFUNCTION("""COMPUTED_VALUE"""),"think")</f>
        <v>think</v>
      </c>
    </row>
    <row r="319">
      <c r="A319" s="27">
        <f>IFERROR(__xludf.DUMMYFUNCTION("""COMPUTED_VALUE"""),620.0)</f>
        <v>620</v>
      </c>
      <c r="B319" s="10" t="str">
        <f>IFERROR(__xludf.DUMMYFUNCTION("""COMPUTED_VALUE"""),"growth ")</f>
        <v>growth </v>
      </c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1" t="s">
        <v>977</v>
      </c>
      <c r="B1" s="1" t="s">
        <v>0</v>
      </c>
      <c r="C1" s="1" t="s">
        <v>959</v>
      </c>
      <c r="D1" s="1" t="s">
        <v>1180</v>
      </c>
      <c r="E1" s="1" t="s">
        <v>1550</v>
      </c>
      <c r="F1" s="1" t="s">
        <v>1551</v>
      </c>
      <c r="G1" s="1" t="s">
        <v>1552</v>
      </c>
      <c r="H1" s="1" t="s">
        <v>1553</v>
      </c>
      <c r="I1" s="29" t="s">
        <v>1554</v>
      </c>
      <c r="J1" s="29" t="s">
        <v>1555</v>
      </c>
    </row>
    <row r="2">
      <c r="A2" s="27">
        <f>IFERROR(__xludf.DUMMYFUNCTION("FILTER(Words!A:B,Words!C:C=""Verb"")"),332.0)</f>
        <v>332</v>
      </c>
      <c r="B2" s="10" t="str">
        <f>IFERROR(__xludf.DUMMYFUNCTION("""COMPUTED_VALUE"""),"eat")</f>
        <v>eat</v>
      </c>
      <c r="C2" s="2" t="s">
        <v>975</v>
      </c>
      <c r="D2" s="16" t="s">
        <v>1556</v>
      </c>
      <c r="E2" s="16" t="s">
        <v>1557</v>
      </c>
      <c r="F2" s="16" t="s">
        <v>1558</v>
      </c>
      <c r="G2" s="16" t="s">
        <v>1559</v>
      </c>
      <c r="H2" s="16" t="s">
        <v>1560</v>
      </c>
      <c r="I2" s="30" t="s">
        <v>1561</v>
      </c>
      <c r="J2" s="30" t="s">
        <v>1562</v>
      </c>
    </row>
    <row r="3">
      <c r="A3" s="27">
        <f>IFERROR(__xludf.DUMMYFUNCTION("""COMPUTED_VALUE"""),333.0)</f>
        <v>333</v>
      </c>
      <c r="B3" s="10" t="str">
        <f>IFERROR(__xludf.DUMMYFUNCTION("""COMPUTED_VALUE"""),"cry")</f>
        <v>cry</v>
      </c>
      <c r="C3" s="2" t="s">
        <v>975</v>
      </c>
      <c r="D3" s="16" t="s">
        <v>1563</v>
      </c>
      <c r="E3" s="16" t="s">
        <v>1564</v>
      </c>
      <c r="F3" s="16" t="s">
        <v>1565</v>
      </c>
      <c r="G3" s="16" t="s">
        <v>1566</v>
      </c>
      <c r="H3" s="16" t="s">
        <v>1567</v>
      </c>
      <c r="I3" s="30" t="s">
        <v>1568</v>
      </c>
      <c r="J3" s="30" t="s">
        <v>1569</v>
      </c>
    </row>
    <row r="4">
      <c r="A4" s="27">
        <f>IFERROR(__xludf.DUMMYFUNCTION("""COMPUTED_VALUE"""),334.0)</f>
        <v>334</v>
      </c>
      <c r="B4" s="10" t="str">
        <f>IFERROR(__xludf.DUMMYFUNCTION("""COMPUTED_VALUE"""),"title")</f>
        <v>title</v>
      </c>
      <c r="C4" s="2" t="s">
        <v>975</v>
      </c>
      <c r="D4" s="16" t="s">
        <v>1570</v>
      </c>
      <c r="E4" s="16" t="s">
        <v>1571</v>
      </c>
      <c r="F4" s="16" t="s">
        <v>1572</v>
      </c>
      <c r="G4" s="16" t="s">
        <v>1573</v>
      </c>
      <c r="H4" s="16" t="s">
        <v>1574</v>
      </c>
      <c r="I4" s="30" t="s">
        <v>1575</v>
      </c>
      <c r="J4" s="30" t="s">
        <v>1576</v>
      </c>
    </row>
    <row r="5">
      <c r="A5" s="27">
        <f>IFERROR(__xludf.DUMMYFUNCTION("""COMPUTED_VALUE"""),335.0)</f>
        <v>335</v>
      </c>
      <c r="B5" s="10" t="str">
        <f>IFERROR(__xludf.DUMMYFUNCTION("""COMPUTED_VALUE"""),"text")</f>
        <v>text</v>
      </c>
      <c r="C5" s="2" t="s">
        <v>975</v>
      </c>
      <c r="D5" s="16" t="s">
        <v>1577</v>
      </c>
      <c r="E5" s="16" t="s">
        <v>1578</v>
      </c>
      <c r="F5" s="16" t="s">
        <v>1579</v>
      </c>
      <c r="G5" s="16" t="s">
        <v>1580</v>
      </c>
      <c r="H5" s="16" t="s">
        <v>1581</v>
      </c>
      <c r="I5" s="30" t="s">
        <v>1582</v>
      </c>
      <c r="J5" s="30" t="s">
        <v>1583</v>
      </c>
    </row>
    <row r="6">
      <c r="A6" s="27">
        <f>IFERROR(__xludf.DUMMYFUNCTION("""COMPUTED_VALUE"""),336.0)</f>
        <v>336</v>
      </c>
      <c r="B6" s="10" t="str">
        <f>IFERROR(__xludf.DUMMYFUNCTION("""COMPUTED_VALUE"""),"tell")</f>
        <v>tell</v>
      </c>
      <c r="C6" s="2" t="s">
        <v>975</v>
      </c>
      <c r="D6" s="16" t="s">
        <v>1584</v>
      </c>
      <c r="E6" s="16" t="s">
        <v>1585</v>
      </c>
      <c r="F6" s="16" t="s">
        <v>1586</v>
      </c>
      <c r="G6" s="16" t="s">
        <v>1587</v>
      </c>
      <c r="H6" s="16" t="s">
        <v>1588</v>
      </c>
      <c r="I6" s="30" t="s">
        <v>1589</v>
      </c>
      <c r="J6" s="30" t="s">
        <v>1590</v>
      </c>
    </row>
    <row r="7">
      <c r="A7" s="27">
        <f>IFERROR(__xludf.DUMMYFUNCTION("""COMPUTED_VALUE"""),337.0)</f>
        <v>337</v>
      </c>
      <c r="B7" s="10" t="str">
        <f>IFERROR(__xludf.DUMMYFUNCTION("""COMPUTED_VALUE"""),"walk")</f>
        <v>walk</v>
      </c>
      <c r="C7" s="2" t="s">
        <v>975</v>
      </c>
      <c r="D7" s="16" t="s">
        <v>1591</v>
      </c>
      <c r="E7" s="16" t="s">
        <v>1592</v>
      </c>
      <c r="F7" s="16" t="s">
        <v>1593</v>
      </c>
      <c r="G7" s="16" t="s">
        <v>1594</v>
      </c>
      <c r="H7" s="16" t="s">
        <v>1595</v>
      </c>
      <c r="I7" s="30" t="s">
        <v>1596</v>
      </c>
      <c r="J7" s="30" t="s">
        <v>1597</v>
      </c>
    </row>
    <row r="8">
      <c r="A8" s="27">
        <f>IFERROR(__xludf.DUMMYFUNCTION("""COMPUTED_VALUE"""),338.0)</f>
        <v>338</v>
      </c>
      <c r="B8" s="10" t="str">
        <f>IFERROR(__xludf.DUMMYFUNCTION("""COMPUTED_VALUE"""),"read")</f>
        <v>read</v>
      </c>
      <c r="C8" s="2" t="s">
        <v>975</v>
      </c>
      <c r="D8" s="16" t="s">
        <v>1598</v>
      </c>
      <c r="E8" s="16" t="s">
        <v>700</v>
      </c>
      <c r="F8" s="16" t="s">
        <v>1599</v>
      </c>
      <c r="G8" s="16" t="s">
        <v>1600</v>
      </c>
      <c r="H8" s="16" t="s">
        <v>1601</v>
      </c>
      <c r="I8" s="30" t="s">
        <v>1602</v>
      </c>
      <c r="J8" s="30" t="s">
        <v>1603</v>
      </c>
    </row>
    <row r="9">
      <c r="A9" s="27">
        <f>IFERROR(__xludf.DUMMYFUNCTION("""COMPUTED_VALUE"""),339.0)</f>
        <v>339</v>
      </c>
      <c r="B9" s="10" t="str">
        <f>IFERROR(__xludf.DUMMYFUNCTION("""COMPUTED_VALUE"""),"throw")</f>
        <v>throw</v>
      </c>
      <c r="C9" s="2" t="s">
        <v>975</v>
      </c>
      <c r="D9" s="16" t="s">
        <v>1604</v>
      </c>
      <c r="E9" s="16" t="s">
        <v>1605</v>
      </c>
      <c r="F9" s="16" t="s">
        <v>1606</v>
      </c>
      <c r="G9" s="16" t="s">
        <v>1607</v>
      </c>
      <c r="H9" s="16" t="s">
        <v>1608</v>
      </c>
      <c r="I9" s="30" t="s">
        <v>1609</v>
      </c>
      <c r="J9" s="30" t="s">
        <v>1610</v>
      </c>
    </row>
    <row r="10">
      <c r="A10" s="27">
        <f>IFERROR(__xludf.DUMMYFUNCTION("""COMPUTED_VALUE"""),340.0)</f>
        <v>340</v>
      </c>
      <c r="B10" s="10" t="str">
        <f>IFERROR(__xludf.DUMMYFUNCTION("""COMPUTED_VALUE"""),"see")</f>
        <v>see</v>
      </c>
      <c r="C10" s="2" t="s">
        <v>975</v>
      </c>
      <c r="D10" s="16" t="s">
        <v>1611</v>
      </c>
      <c r="E10" s="16" t="s">
        <v>1612</v>
      </c>
      <c r="F10" s="16" t="s">
        <v>1613</v>
      </c>
      <c r="G10" s="16" t="s">
        <v>1614</v>
      </c>
      <c r="H10" s="16" t="s">
        <v>1615</v>
      </c>
      <c r="I10" s="30" t="s">
        <v>1616</v>
      </c>
      <c r="J10" s="30" t="s">
        <v>1617</v>
      </c>
    </row>
    <row r="11">
      <c r="A11" s="27">
        <f>IFERROR(__xludf.DUMMYFUNCTION("""COMPUTED_VALUE"""),341.0)</f>
        <v>341</v>
      </c>
      <c r="B11" s="10" t="str">
        <f>IFERROR(__xludf.DUMMYFUNCTION("""COMPUTED_VALUE"""),"be")</f>
        <v>be</v>
      </c>
      <c r="C11" s="2" t="s">
        <v>975</v>
      </c>
      <c r="D11" s="16" t="s">
        <v>1618</v>
      </c>
      <c r="E11" s="16" t="s">
        <v>1619</v>
      </c>
      <c r="F11" s="16" t="s">
        <v>1620</v>
      </c>
      <c r="G11" s="16" t="s">
        <v>1621</v>
      </c>
      <c r="H11" s="16" t="s">
        <v>1622</v>
      </c>
      <c r="I11" s="30" t="s">
        <v>1623</v>
      </c>
      <c r="J11" s="30" t="s">
        <v>1624</v>
      </c>
    </row>
    <row r="12">
      <c r="A12" s="27">
        <f>IFERROR(__xludf.DUMMYFUNCTION("""COMPUTED_VALUE"""),342.0)</f>
        <v>342</v>
      </c>
      <c r="B12" s="10" t="str">
        <f>IFERROR(__xludf.DUMMYFUNCTION("""COMPUTED_VALUE"""),"go")</f>
        <v>go</v>
      </c>
      <c r="C12" s="2" t="s">
        <v>975</v>
      </c>
      <c r="D12" s="16" t="s">
        <v>707</v>
      </c>
      <c r="E12" s="16" t="s">
        <v>1625</v>
      </c>
      <c r="F12" s="16" t="s">
        <v>1626</v>
      </c>
      <c r="G12" s="16" t="s">
        <v>1627</v>
      </c>
      <c r="H12" s="16" t="s">
        <v>1628</v>
      </c>
      <c r="I12" s="30" t="s">
        <v>1629</v>
      </c>
      <c r="J12" s="30" t="s">
        <v>1630</v>
      </c>
    </row>
    <row r="13">
      <c r="A13" s="27">
        <f>IFERROR(__xludf.DUMMYFUNCTION("""COMPUTED_VALUE"""),343.0)</f>
        <v>343</v>
      </c>
      <c r="B13" s="10" t="str">
        <f>IFERROR(__xludf.DUMMYFUNCTION("""COMPUTED_VALUE"""),"have")</f>
        <v>have</v>
      </c>
      <c r="C13" s="2" t="s">
        <v>975</v>
      </c>
      <c r="D13" s="16" t="s">
        <v>709</v>
      </c>
      <c r="E13" s="16" t="s">
        <v>1631</v>
      </c>
      <c r="F13" s="16" t="s">
        <v>1632</v>
      </c>
      <c r="G13" s="16" t="s">
        <v>1633</v>
      </c>
      <c r="H13" s="16" t="s">
        <v>1634</v>
      </c>
      <c r="I13" s="30" t="s">
        <v>1635</v>
      </c>
      <c r="J13" s="30" t="s">
        <v>1636</v>
      </c>
    </row>
    <row r="14">
      <c r="A14" s="27">
        <f>IFERROR(__xludf.DUMMYFUNCTION("""COMPUTED_VALUE"""),344.0)</f>
        <v>344</v>
      </c>
      <c r="B14" s="10" t="str">
        <f>IFERROR(__xludf.DUMMYFUNCTION("""COMPUTED_VALUE"""),"march")</f>
        <v>march</v>
      </c>
      <c r="C14" s="2" t="s">
        <v>975</v>
      </c>
      <c r="D14" s="16" t="s">
        <v>1637</v>
      </c>
      <c r="E14" s="16" t="s">
        <v>1638</v>
      </c>
      <c r="F14" s="16" t="s">
        <v>1639</v>
      </c>
      <c r="G14" s="16" t="s">
        <v>1640</v>
      </c>
      <c r="H14" s="16" t="s">
        <v>1641</v>
      </c>
      <c r="I14" s="30" t="s">
        <v>1642</v>
      </c>
      <c r="J14" s="30" t="s">
        <v>1643</v>
      </c>
    </row>
    <row r="15">
      <c r="A15" s="27">
        <f>IFERROR(__xludf.DUMMYFUNCTION("""COMPUTED_VALUE"""),345.0)</f>
        <v>345</v>
      </c>
      <c r="B15" s="10" t="str">
        <f>IFERROR(__xludf.DUMMYFUNCTION("""COMPUTED_VALUE"""),"tap")</f>
        <v>tap</v>
      </c>
      <c r="C15" s="2" t="s">
        <v>975</v>
      </c>
      <c r="D15" s="16" t="s">
        <v>1644</v>
      </c>
      <c r="E15" s="16" t="s">
        <v>1645</v>
      </c>
      <c r="F15" s="16" t="s">
        <v>1646</v>
      </c>
      <c r="G15" s="16" t="s">
        <v>1647</v>
      </c>
      <c r="H15" s="16" t="s">
        <v>1648</v>
      </c>
      <c r="I15" s="30" t="s">
        <v>1649</v>
      </c>
      <c r="J15" s="30" t="s">
        <v>1650</v>
      </c>
    </row>
    <row r="16">
      <c r="A16" s="27">
        <f>IFERROR(__xludf.DUMMYFUNCTION("""COMPUTED_VALUE"""),346.0)</f>
        <v>346</v>
      </c>
      <c r="B16" s="10" t="str">
        <f>IFERROR(__xludf.DUMMYFUNCTION("""COMPUTED_VALUE"""),"snap")</f>
        <v>snap</v>
      </c>
      <c r="C16" s="2" t="s">
        <v>975</v>
      </c>
      <c r="D16" s="16" t="s">
        <v>1651</v>
      </c>
      <c r="E16" s="16" t="s">
        <v>1652</v>
      </c>
      <c r="F16" s="16" t="s">
        <v>1653</v>
      </c>
      <c r="G16" s="16" t="s">
        <v>1654</v>
      </c>
      <c r="H16" s="16" t="s">
        <v>1655</v>
      </c>
      <c r="I16" s="30" t="s">
        <v>1656</v>
      </c>
      <c r="J16" s="30" t="s">
        <v>1657</v>
      </c>
    </row>
    <row r="17">
      <c r="A17" s="27">
        <f>IFERROR(__xludf.DUMMYFUNCTION("""COMPUTED_VALUE"""),347.0)</f>
        <v>347</v>
      </c>
      <c r="B17" s="10" t="str">
        <f>IFERROR(__xludf.DUMMYFUNCTION("""COMPUTED_VALUE"""),"clap")</f>
        <v>clap</v>
      </c>
      <c r="C17" s="2" t="s">
        <v>975</v>
      </c>
      <c r="D17" s="16" t="s">
        <v>1658</v>
      </c>
      <c r="E17" s="16" t="s">
        <v>1659</v>
      </c>
      <c r="F17" s="16" t="s">
        <v>1660</v>
      </c>
      <c r="G17" s="16" t="s">
        <v>1661</v>
      </c>
      <c r="H17" s="16" t="s">
        <v>1662</v>
      </c>
      <c r="I17" s="30" t="s">
        <v>1663</v>
      </c>
      <c r="J17" s="30" t="s">
        <v>1664</v>
      </c>
    </row>
    <row r="18">
      <c r="A18" s="27">
        <f>IFERROR(__xludf.DUMMYFUNCTION("""COMPUTED_VALUE"""),348.0)</f>
        <v>348</v>
      </c>
      <c r="B18" s="10" t="str">
        <f>IFERROR(__xludf.DUMMYFUNCTION("""COMPUTED_VALUE"""),"kick")</f>
        <v>kick</v>
      </c>
      <c r="C18" s="2" t="s">
        <v>975</v>
      </c>
      <c r="D18" s="16" t="s">
        <v>1665</v>
      </c>
      <c r="E18" s="16" t="s">
        <v>1666</v>
      </c>
      <c r="F18" s="16" t="s">
        <v>1667</v>
      </c>
      <c r="G18" s="16" t="s">
        <v>1668</v>
      </c>
      <c r="H18" s="16" t="s">
        <v>1669</v>
      </c>
      <c r="I18" s="30" t="s">
        <v>1670</v>
      </c>
      <c r="J18" s="30" t="s">
        <v>1671</v>
      </c>
    </row>
    <row r="19">
      <c r="A19" s="27">
        <f>IFERROR(__xludf.DUMMYFUNCTION("""COMPUTED_VALUE"""),349.0)</f>
        <v>349</v>
      </c>
      <c r="B19" s="10" t="str">
        <f>IFERROR(__xludf.DUMMYFUNCTION("""COMPUTED_VALUE"""),"shoot")</f>
        <v>shoot</v>
      </c>
      <c r="C19" s="2" t="s">
        <v>975</v>
      </c>
      <c r="D19" s="16" t="s">
        <v>1672</v>
      </c>
      <c r="E19" s="16" t="s">
        <v>1673</v>
      </c>
      <c r="F19" s="16" t="s">
        <v>1674</v>
      </c>
      <c r="G19" s="16" t="s">
        <v>1675</v>
      </c>
      <c r="H19" s="16" t="s">
        <v>1676</v>
      </c>
      <c r="I19" s="30" t="s">
        <v>1677</v>
      </c>
      <c r="J19" s="30" t="s">
        <v>1678</v>
      </c>
    </row>
    <row r="20">
      <c r="A20" s="27">
        <f>IFERROR(__xludf.DUMMYFUNCTION("""COMPUTED_VALUE"""),350.0)</f>
        <v>350</v>
      </c>
      <c r="B20" s="10" t="str">
        <f>IFERROR(__xludf.DUMMYFUNCTION("""COMPUTED_VALUE"""),"dance")</f>
        <v>dance</v>
      </c>
      <c r="C20" s="2" t="s">
        <v>975</v>
      </c>
      <c r="D20" s="16" t="s">
        <v>1679</v>
      </c>
      <c r="E20" s="16" t="s">
        <v>1680</v>
      </c>
      <c r="F20" s="16" t="s">
        <v>1681</v>
      </c>
      <c r="G20" s="16" t="s">
        <v>1682</v>
      </c>
      <c r="H20" s="16" t="s">
        <v>1683</v>
      </c>
      <c r="I20" s="30" t="s">
        <v>1684</v>
      </c>
      <c r="J20" s="30" t="s">
        <v>1685</v>
      </c>
    </row>
    <row r="21">
      <c r="A21" s="27">
        <f>IFERROR(__xludf.DUMMYFUNCTION("""COMPUTED_VALUE"""),351.0)</f>
        <v>351</v>
      </c>
      <c r="B21" s="10" t="str">
        <f>IFERROR(__xludf.DUMMYFUNCTION("""COMPUTED_VALUE"""),"sing")</f>
        <v>sing</v>
      </c>
      <c r="C21" s="2" t="s">
        <v>975</v>
      </c>
      <c r="D21" s="16" t="s">
        <v>1686</v>
      </c>
      <c r="E21" s="16" t="s">
        <v>1687</v>
      </c>
      <c r="F21" s="16" t="s">
        <v>1688</v>
      </c>
      <c r="G21" s="16" t="s">
        <v>1689</v>
      </c>
      <c r="H21" s="16" t="s">
        <v>1690</v>
      </c>
      <c r="I21" s="30" t="s">
        <v>1691</v>
      </c>
      <c r="J21" s="30" t="s">
        <v>1692</v>
      </c>
    </row>
    <row r="22">
      <c r="A22" s="27">
        <f>IFERROR(__xludf.DUMMYFUNCTION("""COMPUTED_VALUE"""),352.0)</f>
        <v>352</v>
      </c>
      <c r="B22" s="10" t="str">
        <f>IFERROR(__xludf.DUMMYFUNCTION("""COMPUTED_VALUE"""),"jump")</f>
        <v>jump</v>
      </c>
      <c r="C22" s="2" t="s">
        <v>975</v>
      </c>
      <c r="D22" s="16" t="s">
        <v>1693</v>
      </c>
      <c r="E22" s="16" t="s">
        <v>1694</v>
      </c>
      <c r="F22" s="16" t="s">
        <v>1695</v>
      </c>
      <c r="G22" s="16" t="s">
        <v>1696</v>
      </c>
      <c r="H22" s="16" t="s">
        <v>1697</v>
      </c>
      <c r="I22" s="30" t="s">
        <v>1698</v>
      </c>
      <c r="J22" s="30" t="s">
        <v>1699</v>
      </c>
    </row>
    <row r="23">
      <c r="A23" s="27">
        <f>IFERROR(__xludf.DUMMYFUNCTION("""COMPUTED_VALUE"""),353.0)</f>
        <v>353</v>
      </c>
      <c r="B23" s="10" t="str">
        <f>IFERROR(__xludf.DUMMYFUNCTION("""COMPUTED_VALUE"""),"bend ")</f>
        <v>bend </v>
      </c>
      <c r="C23" s="2" t="s">
        <v>975</v>
      </c>
      <c r="D23" s="16" t="s">
        <v>1700</v>
      </c>
      <c r="E23" s="16" t="s">
        <v>1701</v>
      </c>
      <c r="F23" s="16" t="s">
        <v>1702</v>
      </c>
      <c r="G23" s="16" t="s">
        <v>1703</v>
      </c>
      <c r="H23" s="16" t="s">
        <v>1704</v>
      </c>
      <c r="I23" s="30" t="s">
        <v>1705</v>
      </c>
      <c r="J23" s="30" t="s">
        <v>1706</v>
      </c>
    </row>
    <row r="24">
      <c r="A24" s="27">
        <f>IFERROR(__xludf.DUMMYFUNCTION("""COMPUTED_VALUE"""),354.0)</f>
        <v>354</v>
      </c>
      <c r="B24" s="10" t="str">
        <f>IFERROR(__xludf.DUMMYFUNCTION("""COMPUTED_VALUE"""),"stretch")</f>
        <v>stretch</v>
      </c>
      <c r="C24" s="2" t="s">
        <v>975</v>
      </c>
      <c r="D24" s="16" t="s">
        <v>1707</v>
      </c>
      <c r="E24" s="16" t="s">
        <v>1708</v>
      </c>
      <c r="F24" s="16" t="s">
        <v>1709</v>
      </c>
      <c r="G24" s="16" t="s">
        <v>1710</v>
      </c>
      <c r="H24" s="16" t="s">
        <v>1711</v>
      </c>
      <c r="I24" s="30" t="s">
        <v>1712</v>
      </c>
      <c r="J24" s="30" t="s">
        <v>1713</v>
      </c>
    </row>
    <row r="25">
      <c r="A25" s="27">
        <f>IFERROR(__xludf.DUMMYFUNCTION("""COMPUTED_VALUE"""),355.0)</f>
        <v>355</v>
      </c>
      <c r="B25" s="10" t="str">
        <f>IFERROR(__xludf.DUMMYFUNCTION("""COMPUTED_VALUE"""),"grow")</f>
        <v>grow</v>
      </c>
      <c r="C25" s="2" t="s">
        <v>975</v>
      </c>
      <c r="D25" s="16" t="s">
        <v>1714</v>
      </c>
      <c r="E25" s="16" t="s">
        <v>1715</v>
      </c>
      <c r="F25" s="16" t="s">
        <v>1716</v>
      </c>
      <c r="G25" s="16" t="s">
        <v>1717</v>
      </c>
      <c r="H25" s="16" t="s">
        <v>1718</v>
      </c>
      <c r="I25" s="30" t="s">
        <v>1719</v>
      </c>
      <c r="J25" s="30" t="s">
        <v>1720</v>
      </c>
    </row>
    <row r="26">
      <c r="A26" s="27">
        <f>IFERROR(__xludf.DUMMYFUNCTION("""COMPUTED_VALUE"""),356.0)</f>
        <v>356</v>
      </c>
      <c r="B26" s="10" t="str">
        <f>IFERROR(__xludf.DUMMYFUNCTION("""COMPUTED_VALUE"""),"urinate")</f>
        <v>urinate</v>
      </c>
      <c r="C26" s="2" t="s">
        <v>975</v>
      </c>
      <c r="D26" s="16" t="s">
        <v>1721</v>
      </c>
      <c r="E26" s="16" t="s">
        <v>1722</v>
      </c>
      <c r="F26" s="16" t="s">
        <v>1723</v>
      </c>
      <c r="G26" s="16" t="s">
        <v>1724</v>
      </c>
      <c r="H26" s="16" t="s">
        <v>1725</v>
      </c>
      <c r="I26" s="30" t="s">
        <v>1726</v>
      </c>
      <c r="J26" s="30" t="s">
        <v>1727</v>
      </c>
    </row>
    <row r="27">
      <c r="A27" s="27">
        <f>IFERROR(__xludf.DUMMYFUNCTION("""COMPUTED_VALUE"""),357.0)</f>
        <v>357</v>
      </c>
      <c r="B27" s="10" t="str">
        <f>IFERROR(__xludf.DUMMYFUNCTION("""COMPUTED_VALUE"""),"defecate")</f>
        <v>defecate</v>
      </c>
      <c r="C27" s="2" t="s">
        <v>975</v>
      </c>
      <c r="D27" s="16" t="s">
        <v>1728</v>
      </c>
      <c r="E27" s="16" t="s">
        <v>1729</v>
      </c>
      <c r="F27" s="16" t="s">
        <v>1730</v>
      </c>
      <c r="G27" s="16" t="s">
        <v>1731</v>
      </c>
      <c r="H27" s="16" t="s">
        <v>1732</v>
      </c>
      <c r="I27" s="30" t="s">
        <v>1733</v>
      </c>
      <c r="J27" s="30" t="s">
        <v>1734</v>
      </c>
    </row>
    <row r="28">
      <c r="A28" s="27">
        <f>IFERROR(__xludf.DUMMYFUNCTION("""COMPUTED_VALUE"""),358.0)</f>
        <v>358</v>
      </c>
      <c r="B28" s="10" t="str">
        <f>IFERROR(__xludf.DUMMYFUNCTION("""COMPUTED_VALUE"""),"dodge")</f>
        <v>dodge</v>
      </c>
      <c r="C28" s="2" t="s">
        <v>975</v>
      </c>
      <c r="D28" s="16" t="s">
        <v>1735</v>
      </c>
      <c r="E28" s="16" t="s">
        <v>1736</v>
      </c>
      <c r="F28" s="16" t="s">
        <v>1737</v>
      </c>
      <c r="G28" s="16" t="s">
        <v>1738</v>
      </c>
      <c r="H28" s="16" t="s">
        <v>1739</v>
      </c>
      <c r="I28" s="30" t="s">
        <v>1740</v>
      </c>
      <c r="J28" s="30" t="s">
        <v>1741</v>
      </c>
    </row>
    <row r="29">
      <c r="A29" s="27">
        <f>IFERROR(__xludf.DUMMYFUNCTION("""COMPUTED_VALUE"""),359.0)</f>
        <v>359</v>
      </c>
      <c r="B29" s="10" t="str">
        <f>IFERROR(__xludf.DUMMYFUNCTION("""COMPUTED_VALUE"""),"catch")</f>
        <v>catch</v>
      </c>
      <c r="C29" s="2" t="s">
        <v>975</v>
      </c>
      <c r="D29" s="16" t="s">
        <v>1742</v>
      </c>
      <c r="E29" s="16" t="s">
        <v>1743</v>
      </c>
      <c r="F29" s="16" t="s">
        <v>1744</v>
      </c>
      <c r="G29" s="16" t="s">
        <v>1745</v>
      </c>
      <c r="H29" s="16" t="s">
        <v>1746</v>
      </c>
      <c r="I29" s="30" t="s">
        <v>1747</v>
      </c>
      <c r="J29" s="30" t="s">
        <v>1748</v>
      </c>
    </row>
    <row r="30">
      <c r="A30" s="27">
        <f>IFERROR(__xludf.DUMMYFUNCTION("""COMPUTED_VALUE"""),360.0)</f>
        <v>360</v>
      </c>
      <c r="B30" s="10" t="str">
        <f>IFERROR(__xludf.DUMMYFUNCTION("""COMPUTED_VALUE"""),"bounce")</f>
        <v>bounce</v>
      </c>
      <c r="C30" s="2" t="s">
        <v>975</v>
      </c>
      <c r="D30" s="16" t="s">
        <v>1749</v>
      </c>
      <c r="E30" s="16" t="s">
        <v>1750</v>
      </c>
      <c r="F30" s="16" t="s">
        <v>1751</v>
      </c>
      <c r="G30" s="16" t="s">
        <v>1752</v>
      </c>
      <c r="H30" s="16" t="s">
        <v>1753</v>
      </c>
      <c r="I30" s="30" t="s">
        <v>1754</v>
      </c>
      <c r="J30" s="30" t="s">
        <v>1755</v>
      </c>
    </row>
    <row r="31">
      <c r="A31" s="27">
        <f>IFERROR(__xludf.DUMMYFUNCTION("""COMPUTED_VALUE"""),361.0)</f>
        <v>361</v>
      </c>
      <c r="B31" s="10" t="str">
        <f>IFERROR(__xludf.DUMMYFUNCTION("""COMPUTED_VALUE"""),"toss")</f>
        <v>toss</v>
      </c>
      <c r="C31" s="2" t="s">
        <v>975</v>
      </c>
      <c r="D31" s="16" t="s">
        <v>1604</v>
      </c>
      <c r="E31" s="2" t="s">
        <v>1756</v>
      </c>
      <c r="F31" s="16" t="s">
        <v>1606</v>
      </c>
      <c r="G31" s="16" t="s">
        <v>1607</v>
      </c>
      <c r="H31" s="16" t="s">
        <v>1608</v>
      </c>
      <c r="I31" s="30" t="s">
        <v>1609</v>
      </c>
      <c r="J31" s="30" t="s">
        <v>1610</v>
      </c>
    </row>
    <row r="32">
      <c r="A32" s="27">
        <f>IFERROR(__xludf.DUMMYFUNCTION("""COMPUTED_VALUE"""),362.0)</f>
        <v>362</v>
      </c>
      <c r="B32" s="10" t="str">
        <f>IFERROR(__xludf.DUMMYFUNCTION("""COMPUTED_VALUE"""),"exercise")</f>
        <v>exercise</v>
      </c>
      <c r="C32" s="2" t="s">
        <v>975</v>
      </c>
      <c r="D32" s="16" t="s">
        <v>1757</v>
      </c>
      <c r="E32" s="16" t="s">
        <v>1758</v>
      </c>
      <c r="F32" s="16" t="s">
        <v>1759</v>
      </c>
      <c r="G32" s="16" t="s">
        <v>1760</v>
      </c>
      <c r="H32" s="16" t="s">
        <v>1761</v>
      </c>
      <c r="I32" s="30" t="s">
        <v>1762</v>
      </c>
      <c r="J32" s="30" t="s">
        <v>1763</v>
      </c>
    </row>
    <row r="33">
      <c r="A33" s="27">
        <f>IFERROR(__xludf.DUMMYFUNCTION("""COMPUTED_VALUE"""),409.0)</f>
        <v>409</v>
      </c>
      <c r="B33" s="10" t="str">
        <f>IFERROR(__xludf.DUMMYFUNCTION("""COMPUTED_VALUE"""),"is")</f>
        <v>is</v>
      </c>
      <c r="C33" s="2" t="s">
        <v>975</v>
      </c>
      <c r="D33" s="16" t="s">
        <v>1618</v>
      </c>
      <c r="E33" s="16" t="s">
        <v>1764</v>
      </c>
      <c r="F33" s="16" t="s">
        <v>1620</v>
      </c>
      <c r="G33" s="16" t="s">
        <v>1621</v>
      </c>
      <c r="H33" s="16" t="s">
        <v>1622</v>
      </c>
      <c r="I33" s="30" t="s">
        <v>1623</v>
      </c>
      <c r="J33" s="30" t="s">
        <v>1624</v>
      </c>
    </row>
    <row r="34">
      <c r="A34" s="27">
        <f>IFERROR(__xludf.DUMMYFUNCTION("""COMPUTED_VALUE"""),424.0)</f>
        <v>424</v>
      </c>
      <c r="B34" s="10" t="str">
        <f>IFERROR(__xludf.DUMMYFUNCTION("""COMPUTED_VALUE"""),"share")</f>
        <v>share</v>
      </c>
      <c r="C34" s="2" t="s">
        <v>975</v>
      </c>
      <c r="D34" s="2" t="s">
        <v>1765</v>
      </c>
      <c r="E34" s="2" t="s">
        <v>1766</v>
      </c>
      <c r="F34" s="2" t="s">
        <v>1767</v>
      </c>
      <c r="G34" s="2" t="s">
        <v>1768</v>
      </c>
      <c r="H34" s="2" t="s">
        <v>1769</v>
      </c>
    </row>
    <row r="35">
      <c r="A35" s="27">
        <f>IFERROR(__xludf.DUMMYFUNCTION("""COMPUTED_VALUE"""),433.0)</f>
        <v>433</v>
      </c>
      <c r="B35" s="10" t="str">
        <f>IFERROR(__xludf.DUMMYFUNCTION("""COMPUTED_VALUE"""),"does")</f>
        <v>does</v>
      </c>
      <c r="C35" s="2" t="s">
        <v>975</v>
      </c>
      <c r="D35" s="16" t="s">
        <v>1770</v>
      </c>
      <c r="E35" s="16" t="s">
        <v>1771</v>
      </c>
      <c r="F35" s="16" t="s">
        <v>1772</v>
      </c>
      <c r="G35" s="16" t="s">
        <v>1773</v>
      </c>
      <c r="H35" s="16" t="s">
        <v>1774</v>
      </c>
      <c r="I35" s="30" t="s">
        <v>1775</v>
      </c>
      <c r="J35" s="30" t="s">
        <v>1776</v>
      </c>
    </row>
    <row r="36">
      <c r="A36" s="27">
        <f>IFERROR(__xludf.DUMMYFUNCTION("""COMPUTED_VALUE"""),437.0)</f>
        <v>437</v>
      </c>
      <c r="B36" s="10" t="str">
        <f>IFERROR(__xludf.DUMMYFUNCTION("""COMPUTED_VALUE"""),"rare")</f>
        <v>rare</v>
      </c>
      <c r="I36" s="31"/>
      <c r="J36" s="31"/>
    </row>
    <row r="37">
      <c r="A37" s="27">
        <f>IFERROR(__xludf.DUMMYFUNCTION("""COMPUTED_VALUE"""),442.0)</f>
        <v>442</v>
      </c>
      <c r="B37" s="10" t="str">
        <f>IFERROR(__xludf.DUMMYFUNCTION("""COMPUTED_VALUE"""),"light")</f>
        <v>light</v>
      </c>
      <c r="I37" s="31"/>
      <c r="J37" s="31"/>
    </row>
    <row r="38">
      <c r="A38" s="27">
        <f>IFERROR(__xludf.DUMMYFUNCTION("""COMPUTED_VALUE"""),447.0)</f>
        <v>447</v>
      </c>
      <c r="B38" s="10" t="str">
        <f>IFERROR(__xludf.DUMMYFUNCTION("""COMPUTED_VALUE"""),"narrow")</f>
        <v>narrow</v>
      </c>
      <c r="I38" s="31"/>
      <c r="J38" s="31"/>
    </row>
    <row r="39">
      <c r="A39" s="27">
        <f>IFERROR(__xludf.DUMMYFUNCTION("""COMPUTED_VALUE"""),451.0)</f>
        <v>451</v>
      </c>
      <c r="B39" s="10" t="str">
        <f>IFERROR(__xludf.DUMMYFUNCTION("""COMPUTED_VALUE"""),"round")</f>
        <v>round</v>
      </c>
      <c r="I39" s="31"/>
      <c r="J39" s="31"/>
    </row>
    <row r="40">
      <c r="A40" s="27">
        <f>IFERROR(__xludf.DUMMYFUNCTION("""COMPUTED_VALUE"""),453.0)</f>
        <v>453</v>
      </c>
      <c r="B40" s="10" t="str">
        <f>IFERROR(__xludf.DUMMYFUNCTION("""COMPUTED_VALUE"""),"square")</f>
        <v>square</v>
      </c>
      <c r="I40" s="31"/>
      <c r="J40" s="31"/>
    </row>
    <row r="41">
      <c r="A41" s="27">
        <f>IFERROR(__xludf.DUMMYFUNCTION("""COMPUTED_VALUE"""),455.0)</f>
        <v>455</v>
      </c>
      <c r="B41" s="10" t="str">
        <f>IFERROR(__xludf.DUMMYFUNCTION("""COMPUTED_VALUE"""),"curved")</f>
        <v>curved</v>
      </c>
      <c r="I41" s="31"/>
      <c r="J41" s="31"/>
    </row>
    <row r="42">
      <c r="A42" s="27">
        <f>IFERROR(__xludf.DUMMYFUNCTION("""COMPUTED_VALUE"""),456.0)</f>
        <v>456</v>
      </c>
      <c r="B42" s="10" t="str">
        <f>IFERROR(__xludf.DUMMYFUNCTION("""COMPUTED_VALUE"""),"straight")</f>
        <v>straight</v>
      </c>
      <c r="I42" s="31"/>
      <c r="J42" s="31"/>
    </row>
    <row r="43">
      <c r="A43" s="27">
        <f>IFERROR(__xludf.DUMMYFUNCTION("""COMPUTED_VALUE"""),458.0)</f>
        <v>458</v>
      </c>
      <c r="B43" s="10" t="str">
        <f>IFERROR(__xludf.DUMMYFUNCTION("""COMPUTED_VALUE"""),"smooth")</f>
        <v>smooth</v>
      </c>
      <c r="I43" s="31"/>
      <c r="J43" s="31"/>
    </row>
    <row r="44">
      <c r="A44" s="27">
        <f>IFERROR(__xludf.DUMMYFUNCTION("""COMPUTED_VALUE"""),462.0)</f>
        <v>462</v>
      </c>
      <c r="B44" s="10" t="str">
        <f>IFERROR(__xludf.DUMMYFUNCTION("""COMPUTED_VALUE"""),"baby")</f>
        <v>baby</v>
      </c>
      <c r="I44" s="31"/>
      <c r="J44" s="31"/>
    </row>
    <row r="45">
      <c r="A45" s="27">
        <f>IFERROR(__xludf.DUMMYFUNCTION("""COMPUTED_VALUE"""),467.0)</f>
        <v>467</v>
      </c>
      <c r="B45" s="10" t="str">
        <f>IFERROR(__xludf.DUMMYFUNCTION("""COMPUTED_VALUE"""),"left")</f>
        <v>left</v>
      </c>
      <c r="I45" s="31"/>
      <c r="J45" s="31"/>
    </row>
    <row r="46">
      <c r="A46" s="27">
        <f>IFERROR(__xludf.DUMMYFUNCTION("""COMPUTED_VALUE"""),471.0)</f>
        <v>471</v>
      </c>
      <c r="B46" s="10" t="str">
        <f>IFERROR(__xludf.DUMMYFUNCTION("""COMPUTED_VALUE"""),"bad")</f>
        <v>bad</v>
      </c>
      <c r="I46" s="31"/>
      <c r="J46" s="31"/>
    </row>
    <row r="47">
      <c r="A47" s="27">
        <f>IFERROR(__xludf.DUMMYFUNCTION("""COMPUTED_VALUE"""),479.0)</f>
        <v>479</v>
      </c>
      <c r="B47" s="10" t="str">
        <f>IFERROR(__xludf.DUMMYFUNCTION("""COMPUTED_VALUE"""),"run")</f>
        <v>run</v>
      </c>
      <c r="I47" s="31"/>
      <c r="J47" s="31"/>
    </row>
    <row r="48">
      <c r="A48" s="27">
        <f>IFERROR(__xludf.DUMMYFUNCTION("""COMPUTED_VALUE"""),485.0)</f>
        <v>485</v>
      </c>
      <c r="B48" s="10" t="str">
        <f>IFERROR(__xludf.DUMMYFUNCTION("""COMPUTED_VALUE"""),"water")</f>
        <v>water</v>
      </c>
      <c r="I48" s="31"/>
      <c r="J48" s="31"/>
    </row>
    <row r="49">
      <c r="A49" s="27">
        <f>IFERROR(__xludf.DUMMYFUNCTION("""COMPUTED_VALUE"""),487.0)</f>
        <v>487</v>
      </c>
      <c r="B49" s="10" t="str">
        <f>IFERROR(__xludf.DUMMYFUNCTION("""COMPUTED_VALUE"""),"beach")</f>
        <v>beach</v>
      </c>
      <c r="I49" s="31"/>
      <c r="J49" s="31"/>
    </row>
    <row r="50">
      <c r="A50" s="27">
        <f>IFERROR(__xludf.DUMMYFUNCTION("""COMPUTED_VALUE"""),489.0)</f>
        <v>489</v>
      </c>
      <c r="B50" s="10" t="str">
        <f>IFERROR(__xludf.DUMMYFUNCTION("""COMPUTED_VALUE"""),"breakfast")</f>
        <v>breakfast</v>
      </c>
      <c r="I50" s="31"/>
      <c r="J50" s="31"/>
    </row>
    <row r="51">
      <c r="A51" s="27">
        <f>IFERROR(__xludf.DUMMYFUNCTION("""COMPUTED_VALUE"""),490.0)</f>
        <v>490</v>
      </c>
      <c r="B51" s="10" t="str">
        <f>IFERROR(__xludf.DUMMYFUNCTION("""COMPUTED_VALUE"""),"lunch")</f>
        <v>lunch</v>
      </c>
      <c r="I51" s="31"/>
      <c r="J51" s="31"/>
    </row>
    <row r="52">
      <c r="A52" s="27">
        <f>IFERROR(__xludf.DUMMYFUNCTION("""COMPUTED_VALUE"""),492.0)</f>
        <v>492</v>
      </c>
      <c r="B52" s="10" t="str">
        <f>IFERROR(__xludf.DUMMYFUNCTION("""COMPUTED_VALUE"""),"fried")</f>
        <v>fried</v>
      </c>
      <c r="I52" s="31"/>
      <c r="J52" s="31"/>
    </row>
    <row r="53">
      <c r="A53" s="27">
        <f>IFERROR(__xludf.DUMMYFUNCTION("""COMPUTED_VALUE"""),493.0)</f>
        <v>493</v>
      </c>
      <c r="B53" s="10" t="str">
        <f>IFERROR(__xludf.DUMMYFUNCTION("""COMPUTED_VALUE"""),"boiled")</f>
        <v>boiled</v>
      </c>
      <c r="I53" s="31"/>
      <c r="J53" s="31"/>
    </row>
    <row r="54">
      <c r="A54" s="27">
        <f>IFERROR(__xludf.DUMMYFUNCTION("""COMPUTED_VALUE"""),494.0)</f>
        <v>494</v>
      </c>
      <c r="B54" s="10" t="str">
        <f>IFERROR(__xludf.DUMMYFUNCTION("""COMPUTED_VALUE"""),"bread")</f>
        <v>bread</v>
      </c>
      <c r="I54" s="31"/>
      <c r="J54" s="31"/>
    </row>
    <row r="55">
      <c r="A55" s="27">
        <f>IFERROR(__xludf.DUMMYFUNCTION("""COMPUTED_VALUE"""),495.0)</f>
        <v>495</v>
      </c>
      <c r="B55" s="10" t="str">
        <f>IFERROR(__xludf.DUMMYFUNCTION("""COMPUTED_VALUE"""),"butter")</f>
        <v>butter</v>
      </c>
      <c r="I55" s="31"/>
      <c r="J55" s="31"/>
    </row>
    <row r="56">
      <c r="A56" s="27">
        <f>IFERROR(__xludf.DUMMYFUNCTION("""COMPUTED_VALUE"""),497.0)</f>
        <v>497</v>
      </c>
      <c r="B56" s="10" t="str">
        <f>IFERROR(__xludf.DUMMYFUNCTION("""COMPUTED_VALUE"""),"parent")</f>
        <v>parent</v>
      </c>
      <c r="I56" s="31"/>
      <c r="J56" s="31"/>
    </row>
    <row r="57">
      <c r="A57" s="27">
        <f>IFERROR(__xludf.DUMMYFUNCTION("""COMPUTED_VALUE"""),500.0)</f>
        <v>500</v>
      </c>
      <c r="B57" s="10" t="str">
        <f>IFERROR(__xludf.DUMMYFUNCTION("""COMPUTED_VALUE"""),"up")</f>
        <v>up</v>
      </c>
      <c r="I57" s="31"/>
      <c r="J57" s="31"/>
    </row>
    <row r="58">
      <c r="A58" s="27">
        <f>IFERROR(__xludf.DUMMYFUNCTION("""COMPUTED_VALUE"""),505.0)</f>
        <v>505</v>
      </c>
      <c r="B58" s="10" t="str">
        <f>IFERROR(__xludf.DUMMYFUNCTION("""COMPUTED_VALUE"""),"down ")</f>
        <v>down </v>
      </c>
      <c r="I58" s="31"/>
      <c r="J58" s="31"/>
    </row>
    <row r="59">
      <c r="A59" s="27">
        <f>IFERROR(__xludf.DUMMYFUNCTION("""COMPUTED_VALUE"""),521.0)</f>
        <v>521</v>
      </c>
      <c r="B59" s="10" t="str">
        <f>IFERROR(__xludf.DUMMYFUNCTION("""COMPUTED_VALUE"""),"back")</f>
        <v>back</v>
      </c>
      <c r="I59" s="31"/>
      <c r="J59" s="31"/>
    </row>
    <row r="60">
      <c r="A60" s="27">
        <f>IFERROR(__xludf.DUMMYFUNCTION("""COMPUTED_VALUE"""),538.0)</f>
        <v>538</v>
      </c>
      <c r="B60" s="10" t="str">
        <f>IFERROR(__xludf.DUMMYFUNCTION("""COMPUTED_VALUE"""),"read")</f>
        <v>read</v>
      </c>
      <c r="I60" s="31"/>
      <c r="J60" s="31"/>
    </row>
    <row r="61">
      <c r="A61" s="27">
        <f>IFERROR(__xludf.DUMMYFUNCTION("""COMPUTED_VALUE"""),566.0)</f>
        <v>566</v>
      </c>
      <c r="B61" s="10" t="str">
        <f>IFERROR(__xludf.DUMMYFUNCTION("""COMPUTED_VALUE"""),"like")</f>
        <v>like</v>
      </c>
      <c r="I61" s="31"/>
      <c r="J61" s="31"/>
    </row>
    <row r="62">
      <c r="A62" s="27">
        <f>IFERROR(__xludf.DUMMYFUNCTION("""COMPUTED_VALUE"""),568.0)</f>
        <v>568</v>
      </c>
      <c r="B62" s="10" t="str">
        <f>IFERROR(__xludf.DUMMYFUNCTION("""COMPUTED_VALUE"""),"dislike")</f>
        <v>dislike</v>
      </c>
      <c r="I62" s="31"/>
      <c r="J62" s="31"/>
    </row>
    <row r="63">
      <c r="A63" s="27">
        <f>IFERROR(__xludf.DUMMYFUNCTION("""COMPUTED_VALUE"""),571.0)</f>
        <v>571</v>
      </c>
      <c r="B63" s="10" t="str">
        <f>IFERROR(__xludf.DUMMYFUNCTION("""COMPUTED_VALUE"""),"praise")</f>
        <v>praise</v>
      </c>
      <c r="I63" s="31"/>
      <c r="J63" s="31"/>
    </row>
    <row r="64">
      <c r="A64" s="27">
        <f>IFERROR(__xludf.DUMMYFUNCTION("""COMPUTED_VALUE"""),586.0)</f>
        <v>586</v>
      </c>
      <c r="B64" s="10" t="str">
        <f>IFERROR(__xludf.DUMMYFUNCTION("""COMPUTED_VALUE"""),"set")</f>
        <v>set</v>
      </c>
      <c r="I64" s="31"/>
      <c r="J64" s="31"/>
    </row>
    <row r="65">
      <c r="A65" s="27">
        <f>IFERROR(__xludf.DUMMYFUNCTION("""COMPUTED_VALUE"""),588.0)</f>
        <v>588</v>
      </c>
      <c r="B65" s="10" t="str">
        <f>IFERROR(__xludf.DUMMYFUNCTION("""COMPUTED_VALUE"""),"group")</f>
        <v>group</v>
      </c>
      <c r="I65" s="31"/>
      <c r="J65" s="31"/>
    </row>
    <row r="66">
      <c r="A66" s="27">
        <f>IFERROR(__xludf.DUMMYFUNCTION("""COMPUTED_VALUE"""),590.0)</f>
        <v>590</v>
      </c>
      <c r="B66" s="10" t="str">
        <f>IFERROR(__xludf.DUMMYFUNCTION("""COMPUTED_VALUE"""),"deed")</f>
        <v>deed</v>
      </c>
      <c r="I66" s="31"/>
      <c r="J66" s="31"/>
    </row>
    <row r="67">
      <c r="A67" s="27">
        <f>IFERROR(__xludf.DUMMYFUNCTION("""COMPUTED_VALUE"""),594.0)</f>
        <v>594</v>
      </c>
      <c r="B67" s="10" t="str">
        <f>IFERROR(__xludf.DUMMYFUNCTION("""COMPUTED_VALUE"""),"beginning")</f>
        <v>beginning</v>
      </c>
      <c r="I67" s="31"/>
      <c r="J67" s="31"/>
    </row>
    <row r="68">
      <c r="A68" s="27">
        <f>IFERROR(__xludf.DUMMYFUNCTION("""COMPUTED_VALUE"""),598.0)</f>
        <v>598</v>
      </c>
      <c r="B68" s="10" t="str">
        <f>IFERROR(__xludf.DUMMYFUNCTION("""COMPUTED_VALUE"""),"end")</f>
        <v>end</v>
      </c>
      <c r="I68" s="31"/>
      <c r="J68" s="31"/>
    </row>
    <row r="69">
      <c r="A69" s="27">
        <f>IFERROR(__xludf.DUMMYFUNCTION("""COMPUTED_VALUE"""),601.0)</f>
        <v>601</v>
      </c>
      <c r="B69" s="10" t="str">
        <f>IFERROR(__xludf.DUMMYFUNCTION("""COMPUTED_VALUE"""),"warm")</f>
        <v>warm</v>
      </c>
      <c r="I69" s="31"/>
      <c r="J69" s="31"/>
    </row>
    <row r="70">
      <c r="A70" s="27">
        <f>IFERROR(__xludf.DUMMYFUNCTION("""COMPUTED_VALUE"""),602.0)</f>
        <v>602</v>
      </c>
      <c r="B70" s="10" t="str">
        <f>IFERROR(__xludf.DUMMYFUNCTION("""COMPUTED_VALUE"""),"cool")</f>
        <v>cool</v>
      </c>
      <c r="I70" s="31"/>
      <c r="J70" s="31"/>
    </row>
    <row r="71">
      <c r="A71" s="27">
        <f>IFERROR(__xludf.DUMMYFUNCTION("""COMPUTED_VALUE"""),603.0)</f>
        <v>603</v>
      </c>
      <c r="B71" s="10" t="str">
        <f>IFERROR(__xludf.DUMMYFUNCTION("""COMPUTED_VALUE"""),"spin")</f>
        <v>spin</v>
      </c>
      <c r="I71" s="31"/>
      <c r="J71" s="31"/>
    </row>
    <row r="72">
      <c r="A72" s="27">
        <f>IFERROR(__xludf.DUMMYFUNCTION("""COMPUTED_VALUE"""),606.0)</f>
        <v>606</v>
      </c>
      <c r="B72" s="10" t="str">
        <f>IFERROR(__xludf.DUMMYFUNCTION("""COMPUTED_VALUE"""),"sour")</f>
        <v>sour</v>
      </c>
      <c r="I72" s="31"/>
      <c r="J72" s="31"/>
    </row>
    <row r="73">
      <c r="A73" s="27">
        <f>IFERROR(__xludf.DUMMYFUNCTION("""COMPUTED_VALUE"""),609.0)</f>
        <v>609</v>
      </c>
      <c r="B73" s="10" t="str">
        <f>IFERROR(__xludf.DUMMYFUNCTION("""COMPUTED_VALUE"""),"pretty")</f>
        <v>pretty</v>
      </c>
      <c r="I73" s="31"/>
      <c r="J73" s="31"/>
    </row>
    <row r="74">
      <c r="A74" s="26"/>
      <c r="I74" s="31"/>
      <c r="J74" s="31"/>
    </row>
    <row r="75">
      <c r="A75" s="26"/>
      <c r="I75" s="31"/>
      <c r="J75" s="31"/>
    </row>
    <row r="76">
      <c r="A76" s="26"/>
      <c r="I76" s="31"/>
      <c r="J76" s="31"/>
    </row>
    <row r="77">
      <c r="A77" s="26"/>
      <c r="I77" s="31"/>
      <c r="J77" s="31"/>
    </row>
    <row r="78">
      <c r="A78" s="26"/>
      <c r="I78" s="31"/>
      <c r="J78" s="31"/>
    </row>
    <row r="79">
      <c r="A79" s="26"/>
      <c r="I79" s="31"/>
      <c r="J79" s="31"/>
    </row>
    <row r="80">
      <c r="A80" s="26"/>
      <c r="I80" s="31"/>
      <c r="J80" s="31"/>
    </row>
    <row r="81">
      <c r="A81" s="26"/>
      <c r="I81" s="31"/>
      <c r="J81" s="31"/>
    </row>
    <row r="82">
      <c r="A82" s="26"/>
      <c r="I82" s="31"/>
      <c r="J82" s="31"/>
    </row>
    <row r="83">
      <c r="A83" s="26"/>
      <c r="I83" s="31"/>
      <c r="J83" s="31"/>
    </row>
    <row r="84">
      <c r="A84" s="26"/>
      <c r="I84" s="31"/>
      <c r="J84" s="31"/>
    </row>
    <row r="85">
      <c r="A85" s="26"/>
      <c r="I85" s="31"/>
      <c r="J85" s="31"/>
    </row>
    <row r="86">
      <c r="A86" s="26"/>
      <c r="I86" s="31"/>
      <c r="J86" s="31"/>
    </row>
    <row r="87">
      <c r="A87" s="26"/>
      <c r="I87" s="31"/>
      <c r="J87" s="31"/>
    </row>
    <row r="88">
      <c r="A88" s="26"/>
      <c r="I88" s="31"/>
      <c r="J88" s="31"/>
    </row>
    <row r="89">
      <c r="A89" s="26"/>
      <c r="I89" s="31"/>
      <c r="J89" s="31"/>
    </row>
    <row r="90">
      <c r="A90" s="26"/>
      <c r="I90" s="31"/>
      <c r="J90" s="31"/>
    </row>
    <row r="91">
      <c r="A91" s="26"/>
      <c r="I91" s="31"/>
      <c r="J91" s="31"/>
    </row>
    <row r="92">
      <c r="A92" s="26"/>
      <c r="I92" s="31"/>
      <c r="J92" s="31"/>
    </row>
    <row r="93">
      <c r="A93" s="26"/>
      <c r="I93" s="31"/>
      <c r="J93" s="31"/>
    </row>
    <row r="94">
      <c r="A94" s="26"/>
      <c r="I94" s="31"/>
      <c r="J94" s="31"/>
    </row>
    <row r="95">
      <c r="A95" s="26"/>
      <c r="I95" s="31"/>
      <c r="J95" s="31"/>
    </row>
    <row r="96">
      <c r="A96" s="26"/>
      <c r="I96" s="31"/>
      <c r="J96" s="31"/>
    </row>
    <row r="97">
      <c r="A97" s="26"/>
      <c r="I97" s="31"/>
      <c r="J97" s="31"/>
    </row>
    <row r="98">
      <c r="A98" s="26"/>
      <c r="I98" s="31"/>
      <c r="J98" s="31"/>
    </row>
    <row r="99">
      <c r="A99" s="26"/>
      <c r="I99" s="31"/>
      <c r="J99" s="31"/>
    </row>
    <row r="100">
      <c r="A100" s="26"/>
      <c r="I100" s="31"/>
      <c r="J100" s="31"/>
    </row>
    <row r="101">
      <c r="A101" s="26"/>
      <c r="I101" s="31"/>
      <c r="J101" s="31"/>
    </row>
    <row r="102">
      <c r="A102" s="26"/>
      <c r="I102" s="31"/>
      <c r="J102" s="31"/>
    </row>
    <row r="103">
      <c r="A103" s="26"/>
      <c r="I103" s="31"/>
      <c r="J103" s="31"/>
    </row>
    <row r="104">
      <c r="A104" s="26"/>
      <c r="I104" s="31"/>
      <c r="J104" s="31"/>
    </row>
    <row r="105">
      <c r="A105" s="26"/>
      <c r="I105" s="31"/>
      <c r="J105" s="31"/>
    </row>
    <row r="106">
      <c r="A106" s="26"/>
      <c r="I106" s="31"/>
      <c r="J106" s="31"/>
    </row>
    <row r="107">
      <c r="A107" s="26"/>
      <c r="I107" s="31"/>
      <c r="J107" s="31"/>
    </row>
    <row r="108">
      <c r="A108" s="26"/>
      <c r="I108" s="31"/>
      <c r="J108" s="31"/>
    </row>
    <row r="109">
      <c r="A109" s="26"/>
      <c r="I109" s="31"/>
      <c r="J109" s="31"/>
    </row>
    <row r="110">
      <c r="A110" s="26"/>
      <c r="I110" s="31"/>
      <c r="J110" s="31"/>
    </row>
    <row r="111">
      <c r="A111" s="26"/>
      <c r="I111" s="31"/>
      <c r="J111" s="31"/>
    </row>
    <row r="112">
      <c r="A112" s="26"/>
      <c r="I112" s="31"/>
      <c r="J112" s="31"/>
    </row>
    <row r="113">
      <c r="A113" s="26"/>
      <c r="I113" s="31"/>
      <c r="J113" s="31"/>
    </row>
    <row r="114">
      <c r="A114" s="26"/>
      <c r="I114" s="31"/>
      <c r="J114" s="31"/>
    </row>
    <row r="115">
      <c r="A115" s="26"/>
      <c r="I115" s="31"/>
      <c r="J115" s="31"/>
    </row>
    <row r="116">
      <c r="A116" s="26"/>
      <c r="I116" s="31"/>
      <c r="J116" s="31"/>
    </row>
    <row r="117">
      <c r="A117" s="26"/>
      <c r="I117" s="31"/>
      <c r="J117" s="31"/>
    </row>
    <row r="118">
      <c r="A118" s="26"/>
      <c r="I118" s="31"/>
      <c r="J118" s="31"/>
    </row>
    <row r="119">
      <c r="A119" s="26"/>
      <c r="I119" s="31"/>
      <c r="J119" s="31"/>
    </row>
    <row r="120">
      <c r="A120" s="26"/>
      <c r="I120" s="31"/>
      <c r="J120" s="31"/>
    </row>
    <row r="121">
      <c r="A121" s="26"/>
      <c r="I121" s="31"/>
      <c r="J121" s="31"/>
    </row>
    <row r="122">
      <c r="A122" s="26"/>
      <c r="I122" s="31"/>
      <c r="J122" s="31"/>
    </row>
    <row r="123">
      <c r="A123" s="26"/>
      <c r="I123" s="31"/>
      <c r="J123" s="31"/>
    </row>
    <row r="124">
      <c r="A124" s="26"/>
      <c r="I124" s="31"/>
      <c r="J124" s="31"/>
    </row>
    <row r="125">
      <c r="A125" s="26"/>
      <c r="I125" s="31"/>
      <c r="J125" s="31"/>
    </row>
    <row r="126">
      <c r="A126" s="26"/>
      <c r="I126" s="31"/>
      <c r="J126" s="31"/>
    </row>
    <row r="127">
      <c r="A127" s="26"/>
      <c r="I127" s="31"/>
      <c r="J127" s="31"/>
    </row>
    <row r="128">
      <c r="A128" s="26"/>
      <c r="I128" s="31"/>
      <c r="J128" s="31"/>
    </row>
    <row r="129">
      <c r="A129" s="26"/>
      <c r="I129" s="31"/>
      <c r="J129" s="31"/>
    </row>
    <row r="130">
      <c r="A130" s="26"/>
      <c r="I130" s="31"/>
      <c r="J130" s="31"/>
    </row>
    <row r="131">
      <c r="A131" s="26"/>
      <c r="I131" s="31"/>
      <c r="J131" s="31"/>
    </row>
    <row r="132">
      <c r="A132" s="26"/>
      <c r="I132" s="31"/>
      <c r="J132" s="31"/>
    </row>
    <row r="133">
      <c r="A133" s="26"/>
      <c r="I133" s="31"/>
      <c r="J133" s="31"/>
    </row>
    <row r="134">
      <c r="A134" s="26"/>
      <c r="I134" s="31"/>
      <c r="J134" s="31"/>
    </row>
    <row r="135">
      <c r="A135" s="26"/>
      <c r="I135" s="31"/>
      <c r="J135" s="31"/>
    </row>
    <row r="136">
      <c r="A136" s="26"/>
      <c r="I136" s="31"/>
      <c r="J136" s="31"/>
    </row>
    <row r="137">
      <c r="A137" s="26"/>
      <c r="I137" s="31"/>
      <c r="J137" s="31"/>
    </row>
    <row r="138">
      <c r="A138" s="26"/>
      <c r="I138" s="31"/>
      <c r="J138" s="31"/>
    </row>
    <row r="139">
      <c r="A139" s="26"/>
      <c r="I139" s="31"/>
      <c r="J139" s="31"/>
    </row>
    <row r="140">
      <c r="A140" s="26"/>
      <c r="I140" s="31"/>
      <c r="J140" s="31"/>
    </row>
    <row r="141">
      <c r="A141" s="26"/>
      <c r="I141" s="31"/>
      <c r="J141" s="31"/>
    </row>
    <row r="142">
      <c r="A142" s="26"/>
      <c r="I142" s="31"/>
      <c r="J142" s="31"/>
    </row>
    <row r="143">
      <c r="A143" s="26"/>
      <c r="I143" s="31"/>
      <c r="J143" s="31"/>
    </row>
    <row r="144">
      <c r="A144" s="26"/>
      <c r="I144" s="31"/>
      <c r="J144" s="31"/>
    </row>
    <row r="145">
      <c r="A145" s="26"/>
      <c r="I145" s="31"/>
      <c r="J145" s="31"/>
    </row>
    <row r="146">
      <c r="A146" s="26"/>
      <c r="I146" s="31"/>
      <c r="J146" s="31"/>
    </row>
    <row r="147">
      <c r="A147" s="26"/>
      <c r="I147" s="31"/>
      <c r="J147" s="31"/>
    </row>
    <row r="148">
      <c r="A148" s="26"/>
      <c r="I148" s="31"/>
      <c r="J148" s="31"/>
    </row>
    <row r="149">
      <c r="A149" s="26"/>
      <c r="I149" s="31"/>
      <c r="J149" s="31"/>
    </row>
    <row r="150">
      <c r="A150" s="26"/>
      <c r="I150" s="31"/>
      <c r="J150" s="31"/>
    </row>
    <row r="151">
      <c r="A151" s="26"/>
      <c r="I151" s="31"/>
      <c r="J151" s="31"/>
    </row>
    <row r="152">
      <c r="A152" s="26"/>
      <c r="I152" s="31"/>
      <c r="J152" s="31"/>
    </row>
    <row r="153">
      <c r="A153" s="26"/>
      <c r="I153" s="31"/>
      <c r="J153" s="31"/>
    </row>
    <row r="154">
      <c r="A154" s="26"/>
      <c r="I154" s="31"/>
      <c r="J154" s="31"/>
    </row>
    <row r="155">
      <c r="A155" s="26"/>
      <c r="I155" s="31"/>
      <c r="J155" s="31"/>
    </row>
    <row r="156">
      <c r="A156" s="26"/>
      <c r="I156" s="31"/>
      <c r="J156" s="31"/>
    </row>
    <row r="157">
      <c r="A157" s="26"/>
      <c r="I157" s="31"/>
      <c r="J157" s="31"/>
    </row>
    <row r="158">
      <c r="A158" s="26"/>
      <c r="I158" s="31"/>
      <c r="J158" s="31"/>
    </row>
    <row r="159">
      <c r="A159" s="26"/>
      <c r="I159" s="31"/>
      <c r="J159" s="31"/>
    </row>
    <row r="160">
      <c r="A160" s="26"/>
      <c r="I160" s="31"/>
      <c r="J160" s="31"/>
    </row>
    <row r="161">
      <c r="A161" s="26"/>
      <c r="I161" s="31"/>
      <c r="J161" s="31"/>
    </row>
    <row r="162">
      <c r="A162" s="26"/>
      <c r="I162" s="31"/>
      <c r="J162" s="31"/>
    </row>
    <row r="163">
      <c r="A163" s="26"/>
      <c r="I163" s="31"/>
      <c r="J163" s="31"/>
    </row>
    <row r="164">
      <c r="A164" s="26"/>
      <c r="I164" s="31"/>
      <c r="J164" s="31"/>
    </row>
    <row r="165">
      <c r="A165" s="26"/>
      <c r="I165" s="31"/>
      <c r="J165" s="31"/>
    </row>
    <row r="166">
      <c r="A166" s="26"/>
      <c r="I166" s="31"/>
      <c r="J166" s="31"/>
    </row>
    <row r="167">
      <c r="A167" s="26"/>
      <c r="I167" s="31"/>
      <c r="J167" s="31"/>
    </row>
    <row r="168">
      <c r="A168" s="26"/>
      <c r="I168" s="31"/>
      <c r="J168" s="31"/>
    </row>
    <row r="169">
      <c r="A169" s="26"/>
      <c r="I169" s="31"/>
      <c r="J169" s="31"/>
    </row>
    <row r="170">
      <c r="A170" s="26"/>
      <c r="I170" s="31"/>
      <c r="J170" s="31"/>
    </row>
    <row r="171">
      <c r="A171" s="26"/>
      <c r="I171" s="31"/>
      <c r="J171" s="31"/>
    </row>
    <row r="172">
      <c r="A172" s="26"/>
      <c r="I172" s="31"/>
      <c r="J172" s="31"/>
    </row>
    <row r="173">
      <c r="A173" s="26"/>
      <c r="I173" s="31"/>
      <c r="J173" s="31"/>
    </row>
    <row r="174">
      <c r="A174" s="26"/>
      <c r="I174" s="31"/>
      <c r="J174" s="31"/>
    </row>
    <row r="175">
      <c r="A175" s="26"/>
      <c r="I175" s="31"/>
      <c r="J175" s="31"/>
    </row>
    <row r="176">
      <c r="A176" s="26"/>
      <c r="I176" s="31"/>
      <c r="J176" s="31"/>
    </row>
    <row r="177">
      <c r="A177" s="26"/>
      <c r="I177" s="31"/>
      <c r="J177" s="31"/>
    </row>
    <row r="178">
      <c r="A178" s="26"/>
      <c r="I178" s="31"/>
      <c r="J178" s="31"/>
    </row>
    <row r="179">
      <c r="A179" s="26"/>
      <c r="I179" s="31"/>
      <c r="J179" s="31"/>
    </row>
    <row r="180">
      <c r="A180" s="26"/>
      <c r="I180" s="31"/>
      <c r="J180" s="31"/>
    </row>
    <row r="181">
      <c r="A181" s="26"/>
      <c r="I181" s="31"/>
      <c r="J181" s="31"/>
    </row>
    <row r="182">
      <c r="A182" s="26"/>
      <c r="I182" s="31"/>
      <c r="J182" s="31"/>
    </row>
    <row r="183">
      <c r="A183" s="26"/>
      <c r="I183" s="31"/>
      <c r="J183" s="31"/>
    </row>
    <row r="184">
      <c r="A184" s="26"/>
      <c r="I184" s="31"/>
      <c r="J184" s="31"/>
    </row>
    <row r="185">
      <c r="A185" s="26"/>
      <c r="I185" s="31"/>
      <c r="J185" s="31"/>
    </row>
    <row r="186">
      <c r="A186" s="26"/>
      <c r="I186" s="31"/>
      <c r="J186" s="31"/>
    </row>
    <row r="187">
      <c r="A187" s="26"/>
      <c r="I187" s="31"/>
      <c r="J187" s="31"/>
    </row>
    <row r="188">
      <c r="A188" s="26"/>
      <c r="I188" s="31"/>
      <c r="J188" s="31"/>
    </row>
    <row r="189">
      <c r="A189" s="26"/>
      <c r="I189" s="31"/>
      <c r="J189" s="31"/>
    </row>
    <row r="190">
      <c r="A190" s="26"/>
      <c r="I190" s="31"/>
      <c r="J190" s="31"/>
    </row>
    <row r="191">
      <c r="A191" s="26"/>
      <c r="I191" s="31"/>
      <c r="J191" s="31"/>
    </row>
    <row r="192">
      <c r="A192" s="26"/>
      <c r="I192" s="31"/>
      <c r="J192" s="31"/>
    </row>
    <row r="193">
      <c r="A193" s="26"/>
      <c r="I193" s="31"/>
      <c r="J193" s="31"/>
    </row>
    <row r="194">
      <c r="A194" s="26"/>
      <c r="I194" s="31"/>
      <c r="J194" s="31"/>
    </row>
    <row r="195">
      <c r="A195" s="26"/>
      <c r="I195" s="31"/>
      <c r="J195" s="31"/>
    </row>
    <row r="196">
      <c r="A196" s="26"/>
      <c r="I196" s="31"/>
      <c r="J196" s="31"/>
    </row>
    <row r="197">
      <c r="A197" s="26"/>
      <c r="I197" s="31"/>
      <c r="J197" s="31"/>
    </row>
    <row r="198">
      <c r="A198" s="26"/>
      <c r="I198" s="31"/>
      <c r="J198" s="31"/>
    </row>
    <row r="199">
      <c r="A199" s="26"/>
      <c r="I199" s="31"/>
      <c r="J199" s="31"/>
    </row>
    <row r="200">
      <c r="A200" s="26"/>
      <c r="I200" s="31"/>
      <c r="J200" s="31"/>
    </row>
    <row r="201">
      <c r="A201" s="26"/>
      <c r="I201" s="31"/>
      <c r="J201" s="31"/>
    </row>
    <row r="202">
      <c r="A202" s="26"/>
      <c r="I202" s="31"/>
      <c r="J202" s="31"/>
    </row>
    <row r="203">
      <c r="A203" s="26"/>
      <c r="I203" s="31"/>
      <c r="J203" s="31"/>
    </row>
    <row r="204">
      <c r="A204" s="26"/>
      <c r="I204" s="31"/>
      <c r="J204" s="31"/>
    </row>
    <row r="205">
      <c r="A205" s="26"/>
      <c r="I205" s="31"/>
      <c r="J205" s="31"/>
    </row>
    <row r="206">
      <c r="A206" s="26"/>
      <c r="I206" s="31"/>
      <c r="J206" s="31"/>
    </row>
    <row r="207">
      <c r="A207" s="26"/>
      <c r="I207" s="31"/>
      <c r="J207" s="31"/>
    </row>
    <row r="208">
      <c r="A208" s="26"/>
      <c r="I208" s="31"/>
      <c r="J208" s="31"/>
    </row>
    <row r="209">
      <c r="A209" s="26"/>
      <c r="I209" s="31"/>
      <c r="J209" s="31"/>
    </row>
    <row r="210">
      <c r="A210" s="26"/>
      <c r="I210" s="31"/>
      <c r="J210" s="31"/>
    </row>
    <row r="211">
      <c r="A211" s="26"/>
      <c r="I211" s="31"/>
      <c r="J211" s="31"/>
    </row>
    <row r="212">
      <c r="A212" s="26"/>
      <c r="I212" s="31"/>
      <c r="J212" s="31"/>
    </row>
    <row r="213">
      <c r="A213" s="26"/>
      <c r="I213" s="31"/>
      <c r="J213" s="31"/>
    </row>
    <row r="214">
      <c r="A214" s="26"/>
      <c r="I214" s="31"/>
      <c r="J214" s="31"/>
    </row>
    <row r="215">
      <c r="A215" s="26"/>
      <c r="I215" s="31"/>
      <c r="J215" s="31"/>
    </row>
    <row r="216">
      <c r="A216" s="26"/>
      <c r="I216" s="31"/>
      <c r="J216" s="31"/>
    </row>
    <row r="217">
      <c r="A217" s="26"/>
      <c r="I217" s="31"/>
      <c r="J217" s="31"/>
    </row>
    <row r="218">
      <c r="A218" s="26"/>
      <c r="I218" s="31"/>
      <c r="J218" s="31"/>
    </row>
    <row r="219">
      <c r="A219" s="26"/>
      <c r="I219" s="31"/>
      <c r="J219" s="31"/>
    </row>
    <row r="220">
      <c r="A220" s="26"/>
      <c r="I220" s="31"/>
      <c r="J220" s="31"/>
    </row>
    <row r="221">
      <c r="A221" s="26"/>
      <c r="I221" s="31"/>
      <c r="J221" s="31"/>
    </row>
    <row r="222">
      <c r="A222" s="26"/>
      <c r="I222" s="31"/>
      <c r="J222" s="31"/>
    </row>
    <row r="223">
      <c r="A223" s="26"/>
      <c r="I223" s="31"/>
      <c r="J223" s="31"/>
    </row>
    <row r="224">
      <c r="A224" s="26"/>
      <c r="I224" s="31"/>
      <c r="J224" s="31"/>
    </row>
    <row r="225">
      <c r="A225" s="26"/>
      <c r="I225" s="31"/>
      <c r="J225" s="31"/>
    </row>
    <row r="226">
      <c r="A226" s="26"/>
      <c r="I226" s="31"/>
      <c r="J226" s="31"/>
    </row>
    <row r="227">
      <c r="A227" s="26"/>
      <c r="I227" s="31"/>
      <c r="J227" s="31"/>
    </row>
    <row r="228">
      <c r="A228" s="26"/>
      <c r="I228" s="31"/>
      <c r="J228" s="31"/>
    </row>
    <row r="229">
      <c r="A229" s="26"/>
      <c r="I229" s="31"/>
      <c r="J229" s="31"/>
    </row>
    <row r="230">
      <c r="A230" s="26"/>
      <c r="I230" s="31"/>
      <c r="J230" s="31"/>
    </row>
    <row r="231">
      <c r="A231" s="26"/>
      <c r="I231" s="31"/>
      <c r="J231" s="31"/>
    </row>
    <row r="232">
      <c r="A232" s="26"/>
      <c r="I232" s="31"/>
      <c r="J232" s="31"/>
    </row>
    <row r="233">
      <c r="A233" s="26"/>
      <c r="I233" s="31"/>
      <c r="J233" s="31"/>
    </row>
    <row r="234">
      <c r="A234" s="26"/>
      <c r="I234" s="31"/>
      <c r="J234" s="31"/>
    </row>
    <row r="235">
      <c r="A235" s="26"/>
      <c r="I235" s="31"/>
      <c r="J235" s="31"/>
    </row>
    <row r="236">
      <c r="A236" s="26"/>
      <c r="I236" s="31"/>
      <c r="J236" s="31"/>
    </row>
    <row r="237">
      <c r="A237" s="26"/>
      <c r="I237" s="31"/>
      <c r="J237" s="31"/>
    </row>
    <row r="238">
      <c r="A238" s="26"/>
      <c r="I238" s="31"/>
      <c r="J238" s="31"/>
    </row>
    <row r="239">
      <c r="A239" s="26"/>
      <c r="I239" s="31"/>
      <c r="J239" s="31"/>
    </row>
    <row r="240">
      <c r="A240" s="26"/>
      <c r="I240" s="31"/>
      <c r="J240" s="31"/>
    </row>
    <row r="241">
      <c r="A241" s="26"/>
      <c r="I241" s="31"/>
      <c r="J241" s="31"/>
    </row>
    <row r="242">
      <c r="A242" s="26"/>
      <c r="I242" s="31"/>
      <c r="J242" s="31"/>
    </row>
    <row r="243">
      <c r="A243" s="26"/>
      <c r="I243" s="31"/>
      <c r="J243" s="31"/>
    </row>
    <row r="244">
      <c r="A244" s="26"/>
      <c r="I244" s="31"/>
      <c r="J244" s="31"/>
    </row>
    <row r="245">
      <c r="A245" s="26"/>
      <c r="I245" s="31"/>
      <c r="J245" s="31"/>
    </row>
    <row r="246">
      <c r="A246" s="26"/>
      <c r="I246" s="31"/>
      <c r="J246" s="31"/>
    </row>
    <row r="247">
      <c r="A247" s="26"/>
      <c r="I247" s="31"/>
      <c r="J247" s="31"/>
    </row>
    <row r="248">
      <c r="A248" s="26"/>
      <c r="I248" s="31"/>
      <c r="J248" s="31"/>
    </row>
    <row r="249">
      <c r="A249" s="26"/>
      <c r="I249" s="31"/>
      <c r="J249" s="31"/>
    </row>
    <row r="250">
      <c r="A250" s="26"/>
      <c r="I250" s="31"/>
      <c r="J250" s="31"/>
    </row>
    <row r="251">
      <c r="A251" s="26"/>
      <c r="I251" s="31"/>
      <c r="J251" s="31"/>
    </row>
    <row r="252">
      <c r="A252" s="26"/>
      <c r="I252" s="31"/>
      <c r="J252" s="31"/>
    </row>
    <row r="253">
      <c r="A253" s="26"/>
      <c r="I253" s="31"/>
      <c r="J253" s="31"/>
    </row>
    <row r="254">
      <c r="A254" s="26"/>
      <c r="I254" s="31"/>
      <c r="J254" s="31"/>
    </row>
    <row r="255">
      <c r="A255" s="26"/>
      <c r="I255" s="31"/>
      <c r="J255" s="31"/>
    </row>
    <row r="256">
      <c r="A256" s="26"/>
      <c r="I256" s="31"/>
      <c r="J256" s="31"/>
    </row>
    <row r="257">
      <c r="A257" s="26"/>
      <c r="I257" s="31"/>
      <c r="J257" s="31"/>
    </row>
    <row r="258">
      <c r="A258" s="26"/>
      <c r="I258" s="31"/>
      <c r="J258" s="31"/>
    </row>
    <row r="259">
      <c r="A259" s="26"/>
      <c r="I259" s="31"/>
      <c r="J259" s="31"/>
    </row>
    <row r="260">
      <c r="A260" s="26"/>
      <c r="I260" s="31"/>
      <c r="J260" s="31"/>
    </row>
    <row r="261">
      <c r="A261" s="26"/>
      <c r="I261" s="31"/>
      <c r="J261" s="31"/>
    </row>
    <row r="262">
      <c r="A262" s="26"/>
      <c r="I262" s="31"/>
      <c r="J262" s="31"/>
    </row>
    <row r="263">
      <c r="A263" s="26"/>
      <c r="I263" s="31"/>
      <c r="J263" s="31"/>
    </row>
    <row r="264">
      <c r="A264" s="26"/>
      <c r="I264" s="31"/>
      <c r="J264" s="31"/>
    </row>
    <row r="265">
      <c r="A265" s="26"/>
      <c r="I265" s="31"/>
      <c r="J265" s="31"/>
    </row>
    <row r="266">
      <c r="A266" s="26"/>
      <c r="I266" s="31"/>
      <c r="J266" s="31"/>
    </row>
    <row r="267">
      <c r="A267" s="26"/>
      <c r="I267" s="31"/>
      <c r="J267" s="31"/>
    </row>
    <row r="268">
      <c r="A268" s="26"/>
      <c r="I268" s="31"/>
      <c r="J268" s="31"/>
    </row>
    <row r="269">
      <c r="A269" s="26"/>
      <c r="I269" s="31"/>
      <c r="J269" s="31"/>
    </row>
    <row r="270">
      <c r="A270" s="26"/>
      <c r="I270" s="31"/>
      <c r="J270" s="31"/>
    </row>
    <row r="271">
      <c r="A271" s="26"/>
      <c r="I271" s="31"/>
      <c r="J271" s="31"/>
    </row>
    <row r="272">
      <c r="A272" s="26"/>
      <c r="I272" s="31"/>
      <c r="J272" s="31"/>
    </row>
    <row r="273">
      <c r="A273" s="26"/>
      <c r="I273" s="31"/>
      <c r="J273" s="31"/>
    </row>
    <row r="274">
      <c r="A274" s="26"/>
      <c r="I274" s="31"/>
      <c r="J274" s="31"/>
    </row>
    <row r="275">
      <c r="A275" s="26"/>
      <c r="I275" s="31"/>
      <c r="J275" s="31"/>
    </row>
    <row r="276">
      <c r="A276" s="26"/>
      <c r="I276" s="31"/>
      <c r="J276" s="31"/>
    </row>
    <row r="277">
      <c r="A277" s="26"/>
      <c r="I277" s="31"/>
      <c r="J277" s="31"/>
    </row>
    <row r="278">
      <c r="A278" s="26"/>
      <c r="I278" s="31"/>
      <c r="J278" s="31"/>
    </row>
    <row r="279">
      <c r="A279" s="26"/>
      <c r="I279" s="31"/>
      <c r="J279" s="31"/>
    </row>
    <row r="280">
      <c r="A280" s="26"/>
      <c r="I280" s="31"/>
      <c r="J280" s="31"/>
    </row>
    <row r="281">
      <c r="A281" s="26"/>
      <c r="I281" s="31"/>
      <c r="J281" s="31"/>
    </row>
    <row r="282">
      <c r="A282" s="26"/>
      <c r="I282" s="31"/>
      <c r="J282" s="31"/>
    </row>
    <row r="283">
      <c r="A283" s="26"/>
      <c r="I283" s="31"/>
      <c r="J283" s="31"/>
    </row>
    <row r="284">
      <c r="A284" s="26"/>
      <c r="I284" s="31"/>
      <c r="J284" s="31"/>
    </row>
    <row r="285">
      <c r="A285" s="26"/>
      <c r="I285" s="31"/>
      <c r="J285" s="31"/>
    </row>
    <row r="286">
      <c r="A286" s="26"/>
      <c r="I286" s="31"/>
      <c r="J286" s="31"/>
    </row>
    <row r="287">
      <c r="A287" s="26"/>
      <c r="I287" s="31"/>
      <c r="J287" s="31"/>
    </row>
    <row r="288">
      <c r="A288" s="26"/>
      <c r="I288" s="31"/>
      <c r="J288" s="31"/>
    </row>
    <row r="289">
      <c r="A289" s="26"/>
      <c r="I289" s="31"/>
      <c r="J289" s="31"/>
    </row>
    <row r="290">
      <c r="A290" s="26"/>
      <c r="I290" s="31"/>
      <c r="J290" s="31"/>
    </row>
    <row r="291">
      <c r="A291" s="26"/>
      <c r="I291" s="31"/>
      <c r="J291" s="31"/>
    </row>
    <row r="292">
      <c r="A292" s="26"/>
      <c r="I292" s="31"/>
      <c r="J292" s="31"/>
    </row>
    <row r="293">
      <c r="A293" s="26"/>
      <c r="I293" s="31"/>
      <c r="J293" s="31"/>
    </row>
    <row r="294">
      <c r="A294" s="26"/>
      <c r="I294" s="31"/>
      <c r="J294" s="31"/>
    </row>
    <row r="295">
      <c r="A295" s="26"/>
      <c r="I295" s="31"/>
      <c r="J295" s="31"/>
    </row>
    <row r="296">
      <c r="A296" s="26"/>
      <c r="I296" s="31"/>
      <c r="J296" s="31"/>
    </row>
    <row r="297">
      <c r="A297" s="26"/>
      <c r="I297" s="31"/>
      <c r="J297" s="31"/>
    </row>
    <row r="298">
      <c r="A298" s="26"/>
      <c r="I298" s="31"/>
      <c r="J298" s="31"/>
    </row>
    <row r="299">
      <c r="A299" s="26"/>
      <c r="I299" s="31"/>
      <c r="J299" s="31"/>
    </row>
    <row r="300">
      <c r="A300" s="26"/>
      <c r="I300" s="31"/>
      <c r="J300" s="31"/>
    </row>
    <row r="301">
      <c r="A301" s="26"/>
      <c r="I301" s="31"/>
      <c r="J301" s="31"/>
    </row>
    <row r="302">
      <c r="A302" s="26"/>
      <c r="I302" s="31"/>
      <c r="J302" s="31"/>
    </row>
    <row r="303">
      <c r="A303" s="26"/>
      <c r="I303" s="31"/>
      <c r="J303" s="31"/>
    </row>
    <row r="304">
      <c r="A304" s="26"/>
      <c r="I304" s="31"/>
      <c r="J304" s="31"/>
    </row>
    <row r="305">
      <c r="A305" s="26"/>
      <c r="I305" s="31"/>
      <c r="J305" s="31"/>
    </row>
    <row r="306">
      <c r="A306" s="26"/>
      <c r="I306" s="31"/>
      <c r="J306" s="31"/>
    </row>
    <row r="307">
      <c r="A307" s="26"/>
      <c r="I307" s="31"/>
      <c r="J307" s="31"/>
    </row>
    <row r="308">
      <c r="A308" s="26"/>
      <c r="I308" s="31"/>
      <c r="J308" s="31"/>
    </row>
    <row r="309">
      <c r="A309" s="26"/>
      <c r="I309" s="31"/>
      <c r="J309" s="31"/>
    </row>
    <row r="310">
      <c r="A310" s="26"/>
      <c r="I310" s="31"/>
      <c r="J310" s="31"/>
    </row>
    <row r="311">
      <c r="A311" s="26"/>
      <c r="I311" s="31"/>
      <c r="J311" s="31"/>
    </row>
    <row r="312">
      <c r="A312" s="26"/>
      <c r="I312" s="31"/>
      <c r="J312" s="31"/>
    </row>
    <row r="313">
      <c r="A313" s="26"/>
      <c r="I313" s="31"/>
      <c r="J313" s="31"/>
    </row>
    <row r="314">
      <c r="A314" s="26"/>
      <c r="I314" s="31"/>
      <c r="J314" s="31"/>
    </row>
    <row r="315">
      <c r="A315" s="26"/>
      <c r="I315" s="31"/>
      <c r="J315" s="31"/>
    </row>
    <row r="316">
      <c r="A316" s="26"/>
      <c r="I316" s="31"/>
      <c r="J316" s="31"/>
    </row>
    <row r="317">
      <c r="A317" s="26"/>
      <c r="I317" s="31"/>
      <c r="J317" s="31"/>
    </row>
    <row r="318">
      <c r="A318" s="26"/>
      <c r="I318" s="31"/>
      <c r="J318" s="31"/>
    </row>
    <row r="319">
      <c r="A319" s="26"/>
      <c r="I319" s="31"/>
      <c r="J319" s="31"/>
    </row>
    <row r="320">
      <c r="A320" s="26"/>
      <c r="I320" s="31"/>
      <c r="J320" s="31"/>
    </row>
    <row r="321">
      <c r="A321" s="26"/>
      <c r="I321" s="31"/>
      <c r="J321" s="31"/>
    </row>
    <row r="322">
      <c r="A322" s="26"/>
      <c r="I322" s="31"/>
      <c r="J322" s="31"/>
    </row>
    <row r="323">
      <c r="A323" s="26"/>
      <c r="I323" s="31"/>
      <c r="J323" s="31"/>
    </row>
    <row r="324">
      <c r="A324" s="26"/>
      <c r="I324" s="31"/>
      <c r="J324" s="31"/>
    </row>
    <row r="325">
      <c r="A325" s="26"/>
      <c r="I325" s="31"/>
      <c r="J325" s="31"/>
    </row>
    <row r="326">
      <c r="A326" s="26"/>
      <c r="I326" s="31"/>
      <c r="J326" s="31"/>
    </row>
    <row r="327">
      <c r="A327" s="26"/>
      <c r="I327" s="31"/>
      <c r="J327" s="31"/>
    </row>
    <row r="328">
      <c r="A328" s="26"/>
      <c r="I328" s="31"/>
      <c r="J328" s="31"/>
    </row>
    <row r="329">
      <c r="A329" s="26"/>
      <c r="I329" s="31"/>
      <c r="J329" s="31"/>
    </row>
    <row r="330">
      <c r="A330" s="26"/>
      <c r="I330" s="31"/>
      <c r="J330" s="31"/>
    </row>
    <row r="331">
      <c r="A331" s="26"/>
      <c r="I331" s="31"/>
      <c r="J331" s="31"/>
    </row>
    <row r="332">
      <c r="A332" s="26"/>
      <c r="I332" s="31"/>
      <c r="J332" s="31"/>
    </row>
    <row r="333">
      <c r="A333" s="26"/>
      <c r="I333" s="31"/>
      <c r="J333" s="31"/>
    </row>
    <row r="334">
      <c r="A334" s="26"/>
      <c r="I334" s="31"/>
      <c r="J334" s="31"/>
    </row>
    <row r="335">
      <c r="A335" s="26"/>
      <c r="I335" s="31"/>
      <c r="J335" s="31"/>
    </row>
    <row r="336">
      <c r="A336" s="26"/>
      <c r="I336" s="31"/>
      <c r="J336" s="31"/>
    </row>
    <row r="337">
      <c r="A337" s="26"/>
      <c r="I337" s="31"/>
      <c r="J337" s="31"/>
    </row>
    <row r="338">
      <c r="A338" s="26"/>
      <c r="I338" s="31"/>
      <c r="J338" s="31"/>
    </row>
    <row r="339">
      <c r="A339" s="26"/>
      <c r="I339" s="31"/>
      <c r="J339" s="31"/>
    </row>
    <row r="340">
      <c r="A340" s="26"/>
      <c r="I340" s="31"/>
      <c r="J340" s="31"/>
    </row>
    <row r="341">
      <c r="A341" s="26"/>
      <c r="I341" s="31"/>
      <c r="J341" s="31"/>
    </row>
    <row r="342">
      <c r="A342" s="26"/>
      <c r="I342" s="31"/>
      <c r="J342" s="31"/>
    </row>
    <row r="343">
      <c r="A343" s="26"/>
      <c r="I343" s="31"/>
      <c r="J343" s="31"/>
    </row>
    <row r="344">
      <c r="A344" s="26"/>
      <c r="I344" s="31"/>
      <c r="J344" s="31"/>
    </row>
    <row r="345">
      <c r="A345" s="26"/>
      <c r="I345" s="31"/>
      <c r="J345" s="31"/>
    </row>
    <row r="346">
      <c r="A346" s="26"/>
      <c r="I346" s="31"/>
      <c r="J346" s="31"/>
    </row>
    <row r="347">
      <c r="A347" s="26"/>
      <c r="I347" s="31"/>
      <c r="J347" s="31"/>
    </row>
    <row r="348">
      <c r="A348" s="26"/>
      <c r="I348" s="31"/>
      <c r="J348" s="31"/>
    </row>
    <row r="349">
      <c r="A349" s="26"/>
      <c r="I349" s="31"/>
      <c r="J349" s="31"/>
    </row>
    <row r="350">
      <c r="A350" s="26"/>
      <c r="I350" s="31"/>
      <c r="J350" s="31"/>
    </row>
    <row r="351">
      <c r="A351" s="26"/>
      <c r="I351" s="31"/>
      <c r="J351" s="31"/>
    </row>
    <row r="352">
      <c r="A352" s="26"/>
      <c r="I352" s="31"/>
      <c r="J352" s="31"/>
    </row>
    <row r="353">
      <c r="A353" s="26"/>
      <c r="I353" s="31"/>
      <c r="J353" s="31"/>
    </row>
    <row r="354">
      <c r="A354" s="26"/>
      <c r="I354" s="31"/>
      <c r="J354" s="31"/>
    </row>
    <row r="355">
      <c r="A355" s="26"/>
      <c r="I355" s="31"/>
      <c r="J355" s="31"/>
    </row>
    <row r="356">
      <c r="A356" s="26"/>
      <c r="I356" s="31"/>
      <c r="J356" s="31"/>
    </row>
    <row r="357">
      <c r="A357" s="26"/>
      <c r="I357" s="31"/>
      <c r="J357" s="31"/>
    </row>
    <row r="358">
      <c r="A358" s="26"/>
      <c r="I358" s="31"/>
      <c r="J358" s="31"/>
    </row>
    <row r="359">
      <c r="A359" s="26"/>
      <c r="I359" s="31"/>
      <c r="J359" s="31"/>
    </row>
    <row r="360">
      <c r="A360" s="26"/>
      <c r="I360" s="31"/>
      <c r="J360" s="31"/>
    </row>
    <row r="361">
      <c r="A361" s="26"/>
      <c r="I361" s="31"/>
      <c r="J361" s="31"/>
    </row>
    <row r="362">
      <c r="A362" s="26"/>
      <c r="I362" s="31"/>
      <c r="J362" s="31"/>
    </row>
    <row r="363">
      <c r="A363" s="26"/>
      <c r="I363" s="31"/>
      <c r="J363" s="31"/>
    </row>
    <row r="364">
      <c r="A364" s="26"/>
      <c r="I364" s="31"/>
      <c r="J364" s="31"/>
    </row>
    <row r="365">
      <c r="A365" s="26"/>
      <c r="I365" s="31"/>
      <c r="J365" s="31"/>
    </row>
    <row r="366">
      <c r="A366" s="26"/>
      <c r="I366" s="31"/>
      <c r="J366" s="31"/>
    </row>
    <row r="367">
      <c r="A367" s="26"/>
      <c r="I367" s="31"/>
      <c r="J367" s="31"/>
    </row>
    <row r="368">
      <c r="A368" s="26"/>
      <c r="I368" s="31"/>
      <c r="J368" s="31"/>
    </row>
    <row r="369">
      <c r="A369" s="26"/>
      <c r="I369" s="31"/>
      <c r="J369" s="31"/>
    </row>
    <row r="370">
      <c r="A370" s="26"/>
      <c r="I370" s="31"/>
      <c r="J370" s="31"/>
    </row>
    <row r="371">
      <c r="A371" s="26"/>
      <c r="I371" s="31"/>
      <c r="J371" s="31"/>
    </row>
    <row r="372">
      <c r="A372" s="26"/>
      <c r="I372" s="31"/>
      <c r="J372" s="31"/>
    </row>
    <row r="373">
      <c r="A373" s="26"/>
      <c r="I373" s="31"/>
      <c r="J373" s="31"/>
    </row>
    <row r="374">
      <c r="A374" s="26"/>
      <c r="I374" s="31"/>
      <c r="J374" s="31"/>
    </row>
    <row r="375">
      <c r="A375" s="26"/>
      <c r="I375" s="31"/>
      <c r="J375" s="31"/>
    </row>
    <row r="376">
      <c r="A376" s="26"/>
      <c r="I376" s="31"/>
      <c r="J376" s="31"/>
    </row>
    <row r="377">
      <c r="A377" s="26"/>
      <c r="I377" s="31"/>
      <c r="J377" s="31"/>
    </row>
    <row r="378">
      <c r="A378" s="26"/>
      <c r="I378" s="31"/>
      <c r="J378" s="31"/>
    </row>
    <row r="379">
      <c r="A379" s="26"/>
      <c r="I379" s="31"/>
      <c r="J379" s="31"/>
    </row>
    <row r="380">
      <c r="A380" s="26"/>
      <c r="I380" s="31"/>
      <c r="J380" s="31"/>
    </row>
    <row r="381">
      <c r="A381" s="26"/>
      <c r="I381" s="31"/>
      <c r="J381" s="31"/>
    </row>
    <row r="382">
      <c r="A382" s="26"/>
      <c r="I382" s="31"/>
      <c r="J382" s="31"/>
    </row>
    <row r="383">
      <c r="A383" s="26"/>
      <c r="I383" s="31"/>
      <c r="J383" s="31"/>
    </row>
    <row r="384">
      <c r="A384" s="26"/>
      <c r="I384" s="31"/>
      <c r="J384" s="31"/>
    </row>
    <row r="385">
      <c r="A385" s="26"/>
      <c r="I385" s="31"/>
      <c r="J385" s="31"/>
    </row>
    <row r="386">
      <c r="A386" s="26"/>
      <c r="I386" s="31"/>
      <c r="J386" s="31"/>
    </row>
    <row r="387">
      <c r="A387" s="26"/>
      <c r="I387" s="31"/>
      <c r="J387" s="31"/>
    </row>
    <row r="388">
      <c r="A388" s="26"/>
      <c r="I388" s="31"/>
      <c r="J388" s="31"/>
    </row>
    <row r="389">
      <c r="A389" s="26"/>
      <c r="I389" s="31"/>
      <c r="J389" s="31"/>
    </row>
    <row r="390">
      <c r="A390" s="26"/>
      <c r="I390" s="31"/>
      <c r="J390" s="31"/>
    </row>
    <row r="391">
      <c r="A391" s="26"/>
      <c r="I391" s="31"/>
      <c r="J391" s="31"/>
    </row>
    <row r="392">
      <c r="A392" s="26"/>
      <c r="I392" s="31"/>
      <c r="J392" s="31"/>
    </row>
    <row r="393">
      <c r="A393" s="26"/>
      <c r="I393" s="31"/>
      <c r="J393" s="31"/>
    </row>
    <row r="394">
      <c r="A394" s="26"/>
      <c r="I394" s="31"/>
      <c r="J394" s="31"/>
    </row>
    <row r="395">
      <c r="A395" s="26"/>
      <c r="I395" s="31"/>
      <c r="J395" s="31"/>
    </row>
    <row r="396">
      <c r="A396" s="26"/>
      <c r="I396" s="31"/>
      <c r="J396" s="31"/>
    </row>
    <row r="397">
      <c r="A397" s="26"/>
      <c r="I397" s="31"/>
      <c r="J397" s="31"/>
    </row>
    <row r="398">
      <c r="A398" s="26"/>
      <c r="I398" s="31"/>
      <c r="J398" s="31"/>
    </row>
    <row r="399">
      <c r="A399" s="26"/>
      <c r="I399" s="31"/>
      <c r="J399" s="31"/>
    </row>
    <row r="400">
      <c r="A400" s="26"/>
      <c r="I400" s="31"/>
      <c r="J400" s="31"/>
    </row>
    <row r="401">
      <c r="A401" s="26"/>
      <c r="I401" s="31"/>
      <c r="J401" s="31"/>
    </row>
    <row r="402">
      <c r="A402" s="26"/>
      <c r="I402" s="31"/>
      <c r="J402" s="31"/>
    </row>
    <row r="403">
      <c r="A403" s="26"/>
      <c r="I403" s="31"/>
      <c r="J403" s="31"/>
    </row>
    <row r="404">
      <c r="A404" s="26"/>
      <c r="I404" s="31"/>
      <c r="J404" s="31"/>
    </row>
    <row r="405">
      <c r="A405" s="26"/>
      <c r="I405" s="31"/>
      <c r="J405" s="31"/>
    </row>
    <row r="406">
      <c r="A406" s="26"/>
      <c r="I406" s="31"/>
      <c r="J406" s="31"/>
    </row>
    <row r="407">
      <c r="A407" s="26"/>
      <c r="I407" s="31"/>
      <c r="J407" s="31"/>
    </row>
    <row r="408">
      <c r="A408" s="26"/>
      <c r="I408" s="31"/>
      <c r="J408" s="31"/>
    </row>
    <row r="409">
      <c r="A409" s="26"/>
      <c r="I409" s="31"/>
      <c r="J409" s="31"/>
    </row>
    <row r="410">
      <c r="A410" s="26"/>
      <c r="I410" s="31"/>
      <c r="J410" s="31"/>
    </row>
    <row r="411">
      <c r="A411" s="26"/>
      <c r="I411" s="31"/>
      <c r="J411" s="31"/>
    </row>
    <row r="412">
      <c r="A412" s="26"/>
      <c r="I412" s="31"/>
      <c r="J412" s="31"/>
    </row>
    <row r="413">
      <c r="A413" s="26"/>
      <c r="I413" s="31"/>
      <c r="J413" s="31"/>
    </row>
    <row r="414">
      <c r="A414" s="26"/>
      <c r="I414" s="31"/>
      <c r="J414" s="31"/>
    </row>
    <row r="415">
      <c r="A415" s="26"/>
      <c r="I415" s="31"/>
      <c r="J415" s="31"/>
    </row>
    <row r="416">
      <c r="A416" s="26"/>
      <c r="I416" s="31"/>
      <c r="J416" s="31"/>
    </row>
    <row r="417">
      <c r="A417" s="26"/>
      <c r="I417" s="31"/>
      <c r="J417" s="31"/>
    </row>
    <row r="418">
      <c r="A418" s="26"/>
      <c r="I418" s="31"/>
      <c r="J418" s="31"/>
    </row>
    <row r="419">
      <c r="A419" s="26"/>
      <c r="I419" s="31"/>
      <c r="J419" s="31"/>
    </row>
    <row r="420">
      <c r="A420" s="26"/>
      <c r="I420" s="31"/>
      <c r="J420" s="31"/>
    </row>
    <row r="421">
      <c r="A421" s="26"/>
      <c r="I421" s="31"/>
      <c r="J421" s="31"/>
    </row>
    <row r="422">
      <c r="A422" s="26"/>
      <c r="I422" s="31"/>
      <c r="J422" s="31"/>
    </row>
    <row r="423">
      <c r="A423" s="26"/>
      <c r="I423" s="31"/>
      <c r="J423" s="31"/>
    </row>
    <row r="424">
      <c r="A424" s="26"/>
      <c r="I424" s="31"/>
      <c r="J424" s="31"/>
    </row>
    <row r="425">
      <c r="A425" s="26"/>
      <c r="I425" s="31"/>
      <c r="J425" s="31"/>
    </row>
    <row r="426">
      <c r="A426" s="26"/>
      <c r="I426" s="31"/>
      <c r="J426" s="31"/>
    </row>
    <row r="427">
      <c r="A427" s="26"/>
      <c r="I427" s="31"/>
      <c r="J427" s="31"/>
    </row>
    <row r="428">
      <c r="A428" s="26"/>
      <c r="I428" s="31"/>
      <c r="J428" s="31"/>
    </row>
    <row r="429">
      <c r="A429" s="26"/>
      <c r="I429" s="31"/>
      <c r="J429" s="31"/>
    </row>
    <row r="430">
      <c r="A430" s="26"/>
      <c r="I430" s="31"/>
      <c r="J430" s="31"/>
    </row>
    <row r="431">
      <c r="A431" s="26"/>
      <c r="I431" s="31"/>
      <c r="J431" s="31"/>
    </row>
    <row r="432">
      <c r="A432" s="26"/>
      <c r="I432" s="31"/>
      <c r="J432" s="31"/>
    </row>
    <row r="433">
      <c r="A433" s="26"/>
      <c r="I433" s="31"/>
      <c r="J433" s="31"/>
    </row>
    <row r="434">
      <c r="A434" s="26"/>
      <c r="I434" s="31"/>
      <c r="J434" s="31"/>
    </row>
    <row r="435">
      <c r="A435" s="26"/>
      <c r="I435" s="31"/>
      <c r="J435" s="31"/>
    </row>
    <row r="436">
      <c r="A436" s="26"/>
      <c r="I436" s="31"/>
      <c r="J436" s="31"/>
    </row>
    <row r="437">
      <c r="A437" s="26"/>
      <c r="I437" s="31"/>
      <c r="J437" s="31"/>
    </row>
    <row r="438">
      <c r="A438" s="26"/>
      <c r="I438" s="31"/>
      <c r="J438" s="31"/>
    </row>
    <row r="439">
      <c r="A439" s="26"/>
      <c r="I439" s="31"/>
      <c r="J439" s="31"/>
    </row>
    <row r="440">
      <c r="A440" s="26"/>
      <c r="I440" s="31"/>
      <c r="J440" s="31"/>
    </row>
    <row r="441">
      <c r="A441" s="26"/>
      <c r="I441" s="31"/>
      <c r="J441" s="31"/>
    </row>
    <row r="442">
      <c r="A442" s="26"/>
      <c r="I442" s="31"/>
      <c r="J442" s="31"/>
    </row>
    <row r="443">
      <c r="A443" s="26"/>
      <c r="I443" s="31"/>
      <c r="J443" s="31"/>
    </row>
    <row r="444">
      <c r="A444" s="26"/>
      <c r="I444" s="31"/>
      <c r="J444" s="31"/>
    </row>
    <row r="445">
      <c r="A445" s="26"/>
      <c r="I445" s="31"/>
      <c r="J445" s="31"/>
    </row>
    <row r="446">
      <c r="A446" s="26"/>
      <c r="I446" s="31"/>
      <c r="J446" s="31"/>
    </row>
    <row r="447">
      <c r="A447" s="26"/>
      <c r="I447" s="31"/>
      <c r="J447" s="31"/>
    </row>
    <row r="448">
      <c r="A448" s="26"/>
      <c r="I448" s="31"/>
      <c r="J448" s="31"/>
    </row>
    <row r="449">
      <c r="A449" s="26"/>
      <c r="I449" s="31"/>
      <c r="J449" s="31"/>
    </row>
    <row r="450">
      <c r="A450" s="26"/>
      <c r="I450" s="31"/>
      <c r="J450" s="31"/>
    </row>
    <row r="451">
      <c r="A451" s="26"/>
      <c r="I451" s="31"/>
      <c r="J451" s="31"/>
    </row>
    <row r="452">
      <c r="A452" s="26"/>
      <c r="I452" s="31"/>
      <c r="J452" s="31"/>
    </row>
    <row r="453">
      <c r="A453" s="26"/>
      <c r="I453" s="31"/>
      <c r="J453" s="31"/>
    </row>
    <row r="454">
      <c r="A454" s="26"/>
      <c r="I454" s="31"/>
      <c r="J454" s="31"/>
    </row>
    <row r="455">
      <c r="A455" s="26"/>
      <c r="I455" s="31"/>
      <c r="J455" s="31"/>
    </row>
    <row r="456">
      <c r="A456" s="26"/>
      <c r="I456" s="31"/>
      <c r="J456" s="31"/>
    </row>
    <row r="457">
      <c r="A457" s="26"/>
      <c r="I457" s="31"/>
      <c r="J457" s="31"/>
    </row>
    <row r="458">
      <c r="A458" s="26"/>
      <c r="I458" s="31"/>
      <c r="J458" s="31"/>
    </row>
    <row r="459">
      <c r="A459" s="26"/>
      <c r="I459" s="31"/>
      <c r="J459" s="31"/>
    </row>
    <row r="460">
      <c r="A460" s="26"/>
      <c r="I460" s="31"/>
      <c r="J460" s="31"/>
    </row>
    <row r="461">
      <c r="A461" s="26"/>
      <c r="I461" s="31"/>
      <c r="J461" s="31"/>
    </row>
    <row r="462">
      <c r="A462" s="26"/>
      <c r="I462" s="31"/>
      <c r="J462" s="31"/>
    </row>
    <row r="463">
      <c r="A463" s="26"/>
      <c r="I463" s="31"/>
      <c r="J463" s="31"/>
    </row>
    <row r="464">
      <c r="A464" s="26"/>
      <c r="I464" s="31"/>
      <c r="J464" s="31"/>
    </row>
    <row r="465">
      <c r="A465" s="26"/>
      <c r="I465" s="31"/>
      <c r="J465" s="31"/>
    </row>
    <row r="466">
      <c r="A466" s="26"/>
      <c r="I466" s="31"/>
      <c r="J466" s="31"/>
    </row>
    <row r="467">
      <c r="A467" s="26"/>
      <c r="I467" s="31"/>
      <c r="J467" s="31"/>
    </row>
    <row r="468">
      <c r="A468" s="26"/>
      <c r="I468" s="31"/>
      <c r="J468" s="31"/>
    </row>
    <row r="469">
      <c r="A469" s="26"/>
      <c r="I469" s="31"/>
      <c r="J469" s="31"/>
    </row>
    <row r="470">
      <c r="A470" s="26"/>
      <c r="I470" s="31"/>
      <c r="J470" s="31"/>
    </row>
    <row r="471">
      <c r="A471" s="26"/>
      <c r="I471" s="31"/>
      <c r="J471" s="31"/>
    </row>
    <row r="472">
      <c r="A472" s="26"/>
      <c r="I472" s="31"/>
      <c r="J472" s="31"/>
    </row>
    <row r="473">
      <c r="A473" s="26"/>
      <c r="I473" s="31"/>
      <c r="J473" s="31"/>
    </row>
    <row r="474">
      <c r="A474" s="26"/>
      <c r="I474" s="31"/>
      <c r="J474" s="31"/>
    </row>
    <row r="475">
      <c r="A475" s="26"/>
      <c r="I475" s="31"/>
      <c r="J475" s="31"/>
    </row>
    <row r="476">
      <c r="A476" s="26"/>
      <c r="I476" s="31"/>
      <c r="J476" s="31"/>
    </row>
    <row r="477">
      <c r="A477" s="26"/>
      <c r="I477" s="31"/>
      <c r="J477" s="31"/>
    </row>
    <row r="478">
      <c r="A478" s="26"/>
      <c r="I478" s="31"/>
      <c r="J478" s="31"/>
    </row>
    <row r="479">
      <c r="A479" s="26"/>
      <c r="I479" s="31"/>
      <c r="J479" s="31"/>
    </row>
    <row r="480">
      <c r="A480" s="26"/>
      <c r="I480" s="31"/>
      <c r="J480" s="31"/>
    </row>
    <row r="481">
      <c r="A481" s="26"/>
      <c r="I481" s="31"/>
      <c r="J481" s="31"/>
    </row>
    <row r="482">
      <c r="A482" s="26"/>
      <c r="I482" s="31"/>
      <c r="J482" s="31"/>
    </row>
    <row r="483">
      <c r="A483" s="26"/>
      <c r="I483" s="31"/>
      <c r="J483" s="31"/>
    </row>
    <row r="484">
      <c r="A484" s="26"/>
      <c r="I484" s="31"/>
      <c r="J484" s="31"/>
    </row>
    <row r="485">
      <c r="A485" s="26"/>
      <c r="I485" s="31"/>
      <c r="J485" s="31"/>
    </row>
    <row r="486">
      <c r="A486" s="26"/>
      <c r="I486" s="31"/>
      <c r="J486" s="31"/>
    </row>
    <row r="487">
      <c r="A487" s="26"/>
      <c r="I487" s="31"/>
      <c r="J487" s="31"/>
    </row>
    <row r="488">
      <c r="A488" s="26"/>
      <c r="I488" s="31"/>
      <c r="J488" s="31"/>
    </row>
    <row r="489">
      <c r="A489" s="26"/>
      <c r="I489" s="31"/>
      <c r="J489" s="31"/>
    </row>
    <row r="490">
      <c r="A490" s="26"/>
      <c r="I490" s="31"/>
      <c r="J490" s="31"/>
    </row>
    <row r="491">
      <c r="A491" s="26"/>
      <c r="I491" s="31"/>
      <c r="J491" s="31"/>
    </row>
    <row r="492">
      <c r="A492" s="26"/>
      <c r="I492" s="31"/>
      <c r="J492" s="31"/>
    </row>
    <row r="493">
      <c r="A493" s="26"/>
      <c r="I493" s="31"/>
      <c r="J493" s="31"/>
    </row>
    <row r="494">
      <c r="A494" s="26"/>
      <c r="I494" s="31"/>
      <c r="J494" s="31"/>
    </row>
    <row r="495">
      <c r="A495" s="26"/>
      <c r="I495" s="31"/>
      <c r="J495" s="31"/>
    </row>
    <row r="496">
      <c r="A496" s="26"/>
      <c r="I496" s="31"/>
      <c r="J496" s="31"/>
    </row>
    <row r="497">
      <c r="A497" s="26"/>
      <c r="I497" s="31"/>
      <c r="J497" s="31"/>
    </row>
    <row r="498">
      <c r="A498" s="26"/>
      <c r="I498" s="31"/>
      <c r="J498" s="31"/>
    </row>
    <row r="499">
      <c r="A499" s="26"/>
      <c r="I499" s="31"/>
      <c r="J499" s="31"/>
    </row>
    <row r="500">
      <c r="A500" s="26"/>
      <c r="I500" s="31"/>
      <c r="J500" s="31"/>
    </row>
    <row r="501">
      <c r="A501" s="26"/>
      <c r="I501" s="31"/>
      <c r="J501" s="31"/>
    </row>
    <row r="502">
      <c r="A502" s="26"/>
      <c r="I502" s="31"/>
      <c r="J502" s="31"/>
    </row>
    <row r="503">
      <c r="A503" s="26"/>
      <c r="I503" s="31"/>
      <c r="J503" s="31"/>
    </row>
    <row r="504">
      <c r="A504" s="26"/>
      <c r="I504" s="31"/>
      <c r="J504" s="31"/>
    </row>
    <row r="505">
      <c r="A505" s="26"/>
      <c r="I505" s="31"/>
      <c r="J505" s="31"/>
    </row>
    <row r="506">
      <c r="A506" s="26"/>
      <c r="I506" s="31"/>
      <c r="J506" s="31"/>
    </row>
    <row r="507">
      <c r="A507" s="26"/>
      <c r="I507" s="31"/>
      <c r="J507" s="31"/>
    </row>
    <row r="508">
      <c r="A508" s="26"/>
      <c r="I508" s="31"/>
      <c r="J508" s="31"/>
    </row>
    <row r="509">
      <c r="A509" s="26"/>
      <c r="I509" s="31"/>
      <c r="J509" s="31"/>
    </row>
    <row r="510">
      <c r="A510" s="26"/>
      <c r="I510" s="31"/>
      <c r="J510" s="31"/>
    </row>
    <row r="511">
      <c r="A511" s="26"/>
      <c r="I511" s="31"/>
      <c r="J511" s="31"/>
    </row>
    <row r="512">
      <c r="A512" s="26"/>
      <c r="I512" s="31"/>
      <c r="J512" s="31"/>
    </row>
    <row r="513">
      <c r="A513" s="26"/>
      <c r="I513" s="31"/>
      <c r="J513" s="31"/>
    </row>
    <row r="514">
      <c r="A514" s="26"/>
      <c r="I514" s="31"/>
      <c r="J514" s="31"/>
    </row>
    <row r="515">
      <c r="A515" s="26"/>
      <c r="I515" s="31"/>
      <c r="J515" s="31"/>
    </row>
    <row r="516">
      <c r="A516" s="26"/>
      <c r="I516" s="31"/>
      <c r="J516" s="31"/>
    </row>
    <row r="517">
      <c r="A517" s="26"/>
      <c r="I517" s="31"/>
      <c r="J517" s="31"/>
    </row>
    <row r="518">
      <c r="A518" s="26"/>
      <c r="I518" s="31"/>
      <c r="J518" s="31"/>
    </row>
    <row r="519">
      <c r="A519" s="26"/>
      <c r="I519" s="31"/>
      <c r="J519" s="31"/>
    </row>
    <row r="520">
      <c r="A520" s="26"/>
      <c r="I520" s="31"/>
      <c r="J520" s="31"/>
    </row>
    <row r="521">
      <c r="A521" s="26"/>
      <c r="I521" s="31"/>
      <c r="J521" s="31"/>
    </row>
    <row r="522">
      <c r="A522" s="26"/>
      <c r="I522" s="31"/>
      <c r="J522" s="31"/>
    </row>
    <row r="523">
      <c r="A523" s="26"/>
      <c r="I523" s="31"/>
      <c r="J523" s="31"/>
    </row>
    <row r="524">
      <c r="A524" s="26"/>
      <c r="I524" s="31"/>
      <c r="J524" s="31"/>
    </row>
    <row r="525">
      <c r="A525" s="26"/>
      <c r="I525" s="31"/>
      <c r="J525" s="31"/>
    </row>
    <row r="526">
      <c r="A526" s="26"/>
      <c r="I526" s="31"/>
      <c r="J526" s="31"/>
    </row>
    <row r="527">
      <c r="A527" s="26"/>
      <c r="I527" s="31"/>
      <c r="J527" s="31"/>
    </row>
    <row r="528">
      <c r="A528" s="26"/>
      <c r="I528" s="31"/>
      <c r="J528" s="31"/>
    </row>
    <row r="529">
      <c r="A529" s="26"/>
      <c r="I529" s="31"/>
      <c r="J529" s="31"/>
    </row>
    <row r="530">
      <c r="A530" s="26"/>
      <c r="I530" s="31"/>
      <c r="J530" s="31"/>
    </row>
    <row r="531">
      <c r="A531" s="26"/>
      <c r="I531" s="31"/>
      <c r="J531" s="31"/>
    </row>
    <row r="532">
      <c r="A532" s="26"/>
      <c r="I532" s="31"/>
      <c r="J532" s="31"/>
    </row>
    <row r="533">
      <c r="A533" s="26"/>
      <c r="I533" s="31"/>
      <c r="J533" s="31"/>
    </row>
    <row r="534">
      <c r="A534" s="26"/>
      <c r="I534" s="31"/>
      <c r="J534" s="31"/>
    </row>
    <row r="535">
      <c r="A535" s="26"/>
      <c r="I535" s="31"/>
      <c r="J535" s="31"/>
    </row>
    <row r="536">
      <c r="A536" s="26"/>
      <c r="I536" s="31"/>
      <c r="J536" s="31"/>
    </row>
    <row r="537">
      <c r="A537" s="26"/>
      <c r="I537" s="31"/>
      <c r="J537" s="31"/>
    </row>
    <row r="538">
      <c r="A538" s="26"/>
      <c r="I538" s="31"/>
      <c r="J538" s="31"/>
    </row>
    <row r="539">
      <c r="A539" s="26"/>
      <c r="I539" s="31"/>
      <c r="J539" s="31"/>
    </row>
    <row r="540">
      <c r="A540" s="26"/>
      <c r="I540" s="31"/>
      <c r="J540" s="31"/>
    </row>
    <row r="541">
      <c r="A541" s="26"/>
      <c r="I541" s="31"/>
      <c r="J541" s="31"/>
    </row>
    <row r="542">
      <c r="A542" s="26"/>
      <c r="I542" s="31"/>
      <c r="J542" s="31"/>
    </row>
    <row r="543">
      <c r="A543" s="26"/>
      <c r="I543" s="31"/>
      <c r="J543" s="31"/>
    </row>
    <row r="544">
      <c r="A544" s="26"/>
      <c r="I544" s="31"/>
      <c r="J544" s="31"/>
    </row>
    <row r="545">
      <c r="A545" s="26"/>
      <c r="I545" s="31"/>
      <c r="J545" s="31"/>
    </row>
    <row r="546">
      <c r="A546" s="26"/>
      <c r="I546" s="31"/>
      <c r="J546" s="31"/>
    </row>
    <row r="547">
      <c r="A547" s="26"/>
      <c r="I547" s="31"/>
      <c r="J547" s="31"/>
    </row>
    <row r="548">
      <c r="A548" s="26"/>
      <c r="I548" s="31"/>
      <c r="J548" s="31"/>
    </row>
    <row r="549">
      <c r="A549" s="26"/>
      <c r="I549" s="31"/>
      <c r="J549" s="31"/>
    </row>
    <row r="550">
      <c r="A550" s="26"/>
      <c r="I550" s="31"/>
      <c r="J550" s="31"/>
    </row>
    <row r="551">
      <c r="A551" s="26"/>
      <c r="I551" s="31"/>
      <c r="J551" s="31"/>
    </row>
    <row r="552">
      <c r="A552" s="26"/>
      <c r="I552" s="31"/>
      <c r="J552" s="31"/>
    </row>
    <row r="553">
      <c r="A553" s="26"/>
      <c r="I553" s="31"/>
      <c r="J553" s="31"/>
    </row>
    <row r="554">
      <c r="A554" s="26"/>
      <c r="I554" s="31"/>
      <c r="J554" s="31"/>
    </row>
    <row r="555">
      <c r="A555" s="26"/>
      <c r="I555" s="31"/>
      <c r="J555" s="31"/>
    </row>
    <row r="556">
      <c r="A556" s="26"/>
      <c r="I556" s="31"/>
      <c r="J556" s="31"/>
    </row>
    <row r="557">
      <c r="A557" s="26"/>
      <c r="I557" s="31"/>
      <c r="J557" s="31"/>
    </row>
    <row r="558">
      <c r="A558" s="26"/>
      <c r="I558" s="31"/>
      <c r="J558" s="31"/>
    </row>
    <row r="559">
      <c r="A559" s="26"/>
      <c r="I559" s="31"/>
      <c r="J559" s="31"/>
    </row>
    <row r="560">
      <c r="A560" s="26"/>
      <c r="I560" s="31"/>
      <c r="J560" s="31"/>
    </row>
    <row r="561">
      <c r="A561" s="26"/>
      <c r="I561" s="31"/>
      <c r="J561" s="31"/>
    </row>
    <row r="562">
      <c r="A562" s="26"/>
      <c r="I562" s="31"/>
      <c r="J562" s="31"/>
    </row>
    <row r="563">
      <c r="A563" s="26"/>
      <c r="I563" s="31"/>
      <c r="J563" s="31"/>
    </row>
    <row r="564">
      <c r="A564" s="26"/>
      <c r="I564" s="31"/>
      <c r="J564" s="31"/>
    </row>
    <row r="565">
      <c r="A565" s="26"/>
      <c r="I565" s="31"/>
      <c r="J565" s="31"/>
    </row>
    <row r="566">
      <c r="A566" s="26"/>
      <c r="I566" s="31"/>
      <c r="J566" s="31"/>
    </row>
    <row r="567">
      <c r="A567" s="26"/>
      <c r="I567" s="31"/>
      <c r="J567" s="31"/>
    </row>
    <row r="568">
      <c r="A568" s="26"/>
      <c r="I568" s="31"/>
      <c r="J568" s="31"/>
    </row>
    <row r="569">
      <c r="A569" s="26"/>
      <c r="I569" s="31"/>
      <c r="J569" s="31"/>
    </row>
    <row r="570">
      <c r="A570" s="26"/>
      <c r="I570" s="31"/>
      <c r="J570" s="31"/>
    </row>
    <row r="571">
      <c r="A571" s="26"/>
      <c r="I571" s="31"/>
      <c r="J571" s="31"/>
    </row>
    <row r="572">
      <c r="A572" s="26"/>
      <c r="I572" s="31"/>
      <c r="J572" s="31"/>
    </row>
    <row r="573">
      <c r="A573" s="26"/>
      <c r="I573" s="31"/>
      <c r="J573" s="31"/>
    </row>
    <row r="574">
      <c r="A574" s="26"/>
      <c r="I574" s="31"/>
      <c r="J574" s="31"/>
    </row>
    <row r="575">
      <c r="A575" s="26"/>
      <c r="I575" s="31"/>
      <c r="J575" s="31"/>
    </row>
    <row r="576">
      <c r="A576" s="26"/>
      <c r="I576" s="31"/>
      <c r="J576" s="31"/>
    </row>
    <row r="577">
      <c r="A577" s="26"/>
      <c r="I577" s="31"/>
      <c r="J577" s="31"/>
    </row>
    <row r="578">
      <c r="A578" s="26"/>
      <c r="I578" s="31"/>
      <c r="J578" s="31"/>
    </row>
    <row r="579">
      <c r="A579" s="26"/>
      <c r="I579" s="31"/>
      <c r="J579" s="31"/>
    </row>
    <row r="580">
      <c r="A580" s="26"/>
      <c r="I580" s="31"/>
      <c r="J580" s="31"/>
    </row>
    <row r="581">
      <c r="A581" s="26"/>
      <c r="I581" s="31"/>
      <c r="J581" s="31"/>
    </row>
    <row r="582">
      <c r="A582" s="26"/>
      <c r="I582" s="31"/>
      <c r="J582" s="31"/>
    </row>
    <row r="583">
      <c r="A583" s="26"/>
      <c r="I583" s="31"/>
      <c r="J583" s="31"/>
    </row>
    <row r="584">
      <c r="A584" s="26"/>
      <c r="I584" s="31"/>
      <c r="J584" s="31"/>
    </row>
    <row r="585">
      <c r="A585" s="26"/>
      <c r="I585" s="31"/>
      <c r="J585" s="31"/>
    </row>
    <row r="586">
      <c r="A586" s="26"/>
      <c r="I586" s="31"/>
      <c r="J586" s="31"/>
    </row>
    <row r="587">
      <c r="A587" s="26"/>
      <c r="I587" s="31"/>
      <c r="J587" s="31"/>
    </row>
    <row r="588">
      <c r="A588" s="26"/>
      <c r="I588" s="31"/>
      <c r="J588" s="31"/>
    </row>
    <row r="589">
      <c r="A589" s="26"/>
      <c r="I589" s="31"/>
      <c r="J589" s="31"/>
    </row>
    <row r="590">
      <c r="A590" s="26"/>
      <c r="I590" s="31"/>
      <c r="J590" s="31"/>
    </row>
    <row r="591">
      <c r="A591" s="26"/>
      <c r="I591" s="31"/>
      <c r="J591" s="31"/>
    </row>
    <row r="592">
      <c r="A592" s="26"/>
      <c r="I592" s="31"/>
      <c r="J592" s="31"/>
    </row>
    <row r="593">
      <c r="A593" s="26"/>
      <c r="I593" s="31"/>
      <c r="J593" s="31"/>
    </row>
    <row r="594">
      <c r="A594" s="26"/>
      <c r="I594" s="31"/>
      <c r="J594" s="31"/>
    </row>
    <row r="595">
      <c r="A595" s="26"/>
      <c r="I595" s="31"/>
      <c r="J595" s="31"/>
    </row>
    <row r="596">
      <c r="A596" s="26"/>
      <c r="I596" s="31"/>
      <c r="J596" s="31"/>
    </row>
    <row r="597">
      <c r="A597" s="26"/>
      <c r="I597" s="31"/>
      <c r="J597" s="31"/>
    </row>
    <row r="598">
      <c r="A598" s="26"/>
      <c r="I598" s="31"/>
      <c r="J598" s="31"/>
    </row>
    <row r="599">
      <c r="A599" s="26"/>
      <c r="I599" s="31"/>
      <c r="J599" s="31"/>
    </row>
    <row r="600">
      <c r="A600" s="26"/>
      <c r="I600" s="31"/>
      <c r="J600" s="31"/>
    </row>
    <row r="601">
      <c r="A601" s="26"/>
      <c r="I601" s="31"/>
      <c r="J601" s="31"/>
    </row>
    <row r="602">
      <c r="A602" s="26"/>
      <c r="I602" s="31"/>
      <c r="J602" s="31"/>
    </row>
    <row r="603">
      <c r="A603" s="26"/>
      <c r="I603" s="31"/>
      <c r="J603" s="31"/>
    </row>
    <row r="604">
      <c r="A604" s="26"/>
      <c r="I604" s="31"/>
      <c r="J604" s="31"/>
    </row>
    <row r="605">
      <c r="A605" s="26"/>
      <c r="I605" s="31"/>
      <c r="J605" s="31"/>
    </row>
    <row r="606">
      <c r="A606" s="26"/>
      <c r="I606" s="31"/>
      <c r="J606" s="31"/>
    </row>
    <row r="607">
      <c r="A607" s="26"/>
      <c r="I607" s="31"/>
      <c r="J607" s="31"/>
    </row>
    <row r="608">
      <c r="A608" s="26"/>
      <c r="I608" s="31"/>
      <c r="J608" s="31"/>
    </row>
    <row r="609">
      <c r="A609" s="26"/>
      <c r="I609" s="31"/>
      <c r="J609" s="31"/>
    </row>
    <row r="610">
      <c r="A610" s="26"/>
      <c r="I610" s="31"/>
      <c r="J610" s="31"/>
    </row>
    <row r="611">
      <c r="A611" s="26"/>
      <c r="I611" s="31"/>
      <c r="J611" s="31"/>
    </row>
    <row r="612">
      <c r="A612" s="26"/>
      <c r="I612" s="31"/>
      <c r="J612" s="31"/>
    </row>
    <row r="613">
      <c r="A613" s="26"/>
      <c r="I613" s="31"/>
      <c r="J613" s="31"/>
    </row>
    <row r="614">
      <c r="A614" s="26"/>
      <c r="I614" s="31"/>
      <c r="J614" s="31"/>
    </row>
    <row r="615">
      <c r="A615" s="26"/>
      <c r="I615" s="31"/>
      <c r="J615" s="31"/>
    </row>
    <row r="616">
      <c r="A616" s="26"/>
      <c r="I616" s="31"/>
      <c r="J616" s="31"/>
    </row>
    <row r="617">
      <c r="A617" s="26"/>
      <c r="I617" s="31"/>
      <c r="J617" s="31"/>
    </row>
    <row r="618">
      <c r="A618" s="26"/>
      <c r="I618" s="31"/>
      <c r="J618" s="31"/>
    </row>
    <row r="619">
      <c r="A619" s="26"/>
      <c r="I619" s="31"/>
      <c r="J619" s="31"/>
    </row>
    <row r="620">
      <c r="A620" s="26"/>
      <c r="I620" s="31"/>
      <c r="J620" s="31"/>
    </row>
    <row r="621">
      <c r="A621" s="26"/>
      <c r="I621" s="31"/>
      <c r="J621" s="31"/>
    </row>
    <row r="622">
      <c r="A622" s="26"/>
      <c r="I622" s="31"/>
      <c r="J622" s="31"/>
    </row>
    <row r="623">
      <c r="A623" s="26"/>
      <c r="I623" s="31"/>
      <c r="J623" s="31"/>
    </row>
    <row r="624">
      <c r="A624" s="26"/>
      <c r="I624" s="31"/>
      <c r="J624" s="31"/>
    </row>
    <row r="625">
      <c r="A625" s="26"/>
      <c r="I625" s="31"/>
      <c r="J625" s="31"/>
    </row>
    <row r="626">
      <c r="A626" s="26"/>
      <c r="I626" s="31"/>
      <c r="J626" s="31"/>
    </row>
    <row r="627">
      <c r="A627" s="26"/>
      <c r="I627" s="31"/>
      <c r="J627" s="31"/>
    </row>
    <row r="628">
      <c r="A628" s="26"/>
      <c r="I628" s="31"/>
      <c r="J628" s="31"/>
    </row>
    <row r="629">
      <c r="A629" s="26"/>
      <c r="I629" s="31"/>
      <c r="J629" s="31"/>
    </row>
    <row r="630">
      <c r="A630" s="26"/>
      <c r="I630" s="31"/>
      <c r="J630" s="31"/>
    </row>
    <row r="631">
      <c r="A631" s="26"/>
      <c r="I631" s="31"/>
      <c r="J631" s="31"/>
    </row>
    <row r="632">
      <c r="A632" s="26"/>
      <c r="I632" s="31"/>
      <c r="J632" s="31"/>
    </row>
    <row r="633">
      <c r="A633" s="26"/>
      <c r="I633" s="31"/>
      <c r="J633" s="31"/>
    </row>
    <row r="634">
      <c r="A634" s="26"/>
      <c r="I634" s="31"/>
      <c r="J634" s="31"/>
    </row>
    <row r="635">
      <c r="A635" s="26"/>
      <c r="I635" s="31"/>
      <c r="J635" s="31"/>
    </row>
    <row r="636">
      <c r="A636" s="26"/>
      <c r="I636" s="31"/>
      <c r="J636" s="31"/>
    </row>
    <row r="637">
      <c r="A637" s="26"/>
      <c r="I637" s="31"/>
      <c r="J637" s="31"/>
    </row>
    <row r="638">
      <c r="A638" s="26"/>
      <c r="I638" s="31"/>
      <c r="J638" s="31"/>
    </row>
    <row r="639">
      <c r="A639" s="26"/>
      <c r="I639" s="31"/>
      <c r="J639" s="31"/>
    </row>
    <row r="640">
      <c r="A640" s="26"/>
      <c r="I640" s="31"/>
      <c r="J640" s="31"/>
    </row>
    <row r="641">
      <c r="A641" s="26"/>
      <c r="I641" s="31"/>
      <c r="J641" s="31"/>
    </row>
    <row r="642">
      <c r="A642" s="26"/>
      <c r="I642" s="31"/>
      <c r="J642" s="31"/>
    </row>
    <row r="643">
      <c r="A643" s="26"/>
      <c r="I643" s="31"/>
      <c r="J643" s="31"/>
    </row>
    <row r="644">
      <c r="A644" s="26"/>
      <c r="I644" s="31"/>
      <c r="J644" s="31"/>
    </row>
    <row r="645">
      <c r="A645" s="26"/>
      <c r="I645" s="31"/>
      <c r="J645" s="31"/>
    </row>
    <row r="646">
      <c r="A646" s="26"/>
      <c r="I646" s="31"/>
      <c r="J646" s="31"/>
    </row>
    <row r="647">
      <c r="A647" s="26"/>
      <c r="I647" s="31"/>
      <c r="J647" s="31"/>
    </row>
    <row r="648">
      <c r="A648" s="26"/>
      <c r="I648" s="31"/>
      <c r="J648" s="31"/>
    </row>
    <row r="649">
      <c r="A649" s="26"/>
      <c r="I649" s="31"/>
      <c r="J649" s="31"/>
    </row>
    <row r="650">
      <c r="A650" s="26"/>
      <c r="I650" s="31"/>
      <c r="J650" s="31"/>
    </row>
    <row r="651">
      <c r="A651" s="26"/>
      <c r="I651" s="31"/>
      <c r="J651" s="31"/>
    </row>
    <row r="652">
      <c r="A652" s="26"/>
      <c r="I652" s="31"/>
      <c r="J652" s="31"/>
    </row>
    <row r="653">
      <c r="A653" s="26"/>
      <c r="I653" s="31"/>
      <c r="J653" s="31"/>
    </row>
    <row r="654">
      <c r="A654" s="26"/>
      <c r="I654" s="31"/>
      <c r="J654" s="31"/>
    </row>
    <row r="655">
      <c r="A655" s="26"/>
      <c r="I655" s="31"/>
      <c r="J655" s="31"/>
    </row>
    <row r="656">
      <c r="A656" s="26"/>
      <c r="I656" s="31"/>
      <c r="J656" s="31"/>
    </row>
    <row r="657">
      <c r="A657" s="26"/>
      <c r="I657" s="31"/>
      <c r="J657" s="31"/>
    </row>
    <row r="658">
      <c r="A658" s="26"/>
      <c r="I658" s="31"/>
      <c r="J658" s="31"/>
    </row>
    <row r="659">
      <c r="A659" s="26"/>
      <c r="I659" s="31"/>
      <c r="J659" s="31"/>
    </row>
    <row r="660">
      <c r="A660" s="26"/>
      <c r="I660" s="31"/>
      <c r="J660" s="31"/>
    </row>
    <row r="661">
      <c r="A661" s="26"/>
      <c r="I661" s="31"/>
      <c r="J661" s="31"/>
    </row>
    <row r="662">
      <c r="A662" s="26"/>
      <c r="I662" s="31"/>
      <c r="J662" s="31"/>
    </row>
    <row r="663">
      <c r="A663" s="26"/>
      <c r="I663" s="31"/>
      <c r="J663" s="31"/>
    </row>
    <row r="664">
      <c r="A664" s="26"/>
      <c r="I664" s="31"/>
      <c r="J664" s="31"/>
    </row>
    <row r="665">
      <c r="A665" s="26"/>
      <c r="I665" s="31"/>
      <c r="J665" s="31"/>
    </row>
    <row r="666">
      <c r="A666" s="26"/>
      <c r="I666" s="31"/>
      <c r="J666" s="31"/>
    </row>
    <row r="667">
      <c r="A667" s="26"/>
      <c r="I667" s="31"/>
      <c r="J667" s="31"/>
    </row>
    <row r="668">
      <c r="A668" s="26"/>
      <c r="I668" s="31"/>
      <c r="J668" s="31"/>
    </row>
    <row r="669">
      <c r="A669" s="26"/>
      <c r="I669" s="31"/>
      <c r="J669" s="31"/>
    </row>
    <row r="670">
      <c r="A670" s="26"/>
      <c r="I670" s="31"/>
      <c r="J670" s="31"/>
    </row>
    <row r="671">
      <c r="A671" s="26"/>
      <c r="I671" s="31"/>
      <c r="J671" s="31"/>
    </row>
    <row r="672">
      <c r="A672" s="26"/>
      <c r="I672" s="31"/>
      <c r="J672" s="31"/>
    </row>
    <row r="673">
      <c r="A673" s="26"/>
      <c r="I673" s="31"/>
      <c r="J673" s="31"/>
    </row>
    <row r="674">
      <c r="A674" s="26"/>
      <c r="I674" s="31"/>
      <c r="J674" s="31"/>
    </row>
    <row r="675">
      <c r="A675" s="26"/>
      <c r="I675" s="31"/>
      <c r="J675" s="31"/>
    </row>
    <row r="676">
      <c r="A676" s="26"/>
      <c r="I676" s="31"/>
      <c r="J676" s="31"/>
    </row>
    <row r="677">
      <c r="A677" s="26"/>
      <c r="I677" s="31"/>
      <c r="J677" s="31"/>
    </row>
    <row r="678">
      <c r="A678" s="26"/>
      <c r="I678" s="31"/>
      <c r="J678" s="31"/>
    </row>
    <row r="679">
      <c r="A679" s="26"/>
      <c r="I679" s="31"/>
      <c r="J679" s="31"/>
    </row>
    <row r="680">
      <c r="A680" s="26"/>
      <c r="I680" s="31"/>
      <c r="J680" s="31"/>
    </row>
    <row r="681">
      <c r="A681" s="26"/>
      <c r="I681" s="31"/>
      <c r="J681" s="31"/>
    </row>
    <row r="682">
      <c r="A682" s="26"/>
      <c r="I682" s="31"/>
      <c r="J682" s="31"/>
    </row>
    <row r="683">
      <c r="A683" s="26"/>
      <c r="I683" s="31"/>
      <c r="J683" s="31"/>
    </row>
    <row r="684">
      <c r="A684" s="26"/>
      <c r="I684" s="31"/>
      <c r="J684" s="31"/>
    </row>
    <row r="685">
      <c r="A685" s="26"/>
      <c r="I685" s="31"/>
      <c r="J685" s="31"/>
    </row>
    <row r="686">
      <c r="A686" s="26"/>
      <c r="I686" s="31"/>
      <c r="J686" s="31"/>
    </row>
    <row r="687">
      <c r="A687" s="26"/>
      <c r="I687" s="31"/>
      <c r="J687" s="31"/>
    </row>
    <row r="688">
      <c r="A688" s="26"/>
      <c r="I688" s="31"/>
      <c r="J688" s="31"/>
    </row>
    <row r="689">
      <c r="A689" s="26"/>
      <c r="I689" s="31"/>
      <c r="J689" s="31"/>
    </row>
    <row r="690">
      <c r="A690" s="26"/>
      <c r="I690" s="31"/>
      <c r="J690" s="31"/>
    </row>
    <row r="691">
      <c r="A691" s="26"/>
      <c r="I691" s="31"/>
      <c r="J691" s="31"/>
    </row>
    <row r="692">
      <c r="A692" s="26"/>
      <c r="I692" s="31"/>
      <c r="J692" s="31"/>
    </row>
    <row r="693">
      <c r="A693" s="26"/>
      <c r="I693" s="31"/>
      <c r="J693" s="31"/>
    </row>
    <row r="694">
      <c r="A694" s="26"/>
      <c r="I694" s="31"/>
      <c r="J694" s="31"/>
    </row>
    <row r="695">
      <c r="A695" s="26"/>
      <c r="I695" s="31"/>
      <c r="J695" s="31"/>
    </row>
    <row r="696">
      <c r="A696" s="26"/>
      <c r="I696" s="31"/>
      <c r="J696" s="31"/>
    </row>
    <row r="697">
      <c r="A697" s="26"/>
      <c r="I697" s="31"/>
      <c r="J697" s="31"/>
    </row>
    <row r="698">
      <c r="A698" s="26"/>
      <c r="I698" s="31"/>
      <c r="J698" s="31"/>
    </row>
    <row r="699">
      <c r="A699" s="26"/>
      <c r="I699" s="31"/>
      <c r="J699" s="31"/>
    </row>
    <row r="700">
      <c r="A700" s="26"/>
      <c r="I700" s="31"/>
      <c r="J700" s="31"/>
    </row>
    <row r="701">
      <c r="A701" s="26"/>
      <c r="I701" s="31"/>
      <c r="J701" s="31"/>
    </row>
    <row r="702">
      <c r="A702" s="26"/>
      <c r="I702" s="31"/>
      <c r="J702" s="31"/>
    </row>
    <row r="703">
      <c r="A703" s="26"/>
      <c r="I703" s="31"/>
      <c r="J703" s="31"/>
    </row>
    <row r="704">
      <c r="A704" s="26"/>
      <c r="I704" s="31"/>
      <c r="J704" s="31"/>
    </row>
    <row r="705">
      <c r="A705" s="26"/>
      <c r="I705" s="31"/>
      <c r="J705" s="31"/>
    </row>
    <row r="706">
      <c r="A706" s="26"/>
      <c r="I706" s="31"/>
      <c r="J706" s="31"/>
    </row>
    <row r="707">
      <c r="A707" s="26"/>
      <c r="I707" s="31"/>
      <c r="J707" s="31"/>
    </row>
    <row r="708">
      <c r="A708" s="26"/>
      <c r="I708" s="31"/>
      <c r="J708" s="31"/>
    </row>
    <row r="709">
      <c r="A709" s="26"/>
      <c r="I709" s="31"/>
      <c r="J709" s="31"/>
    </row>
    <row r="710">
      <c r="A710" s="26"/>
      <c r="I710" s="31"/>
      <c r="J710" s="31"/>
    </row>
    <row r="711">
      <c r="A711" s="26"/>
      <c r="I711" s="31"/>
      <c r="J711" s="31"/>
    </row>
    <row r="712">
      <c r="A712" s="26"/>
      <c r="I712" s="31"/>
      <c r="J712" s="31"/>
    </row>
    <row r="713">
      <c r="A713" s="26"/>
      <c r="I713" s="31"/>
      <c r="J713" s="31"/>
    </row>
    <row r="714">
      <c r="A714" s="26"/>
      <c r="I714" s="31"/>
      <c r="J714" s="31"/>
    </row>
    <row r="715">
      <c r="A715" s="26"/>
      <c r="I715" s="31"/>
      <c r="J715" s="31"/>
    </row>
    <row r="716">
      <c r="A716" s="26"/>
      <c r="I716" s="31"/>
      <c r="J716" s="31"/>
    </row>
    <row r="717">
      <c r="A717" s="26"/>
      <c r="I717" s="31"/>
      <c r="J717" s="31"/>
    </row>
    <row r="718">
      <c r="A718" s="26"/>
      <c r="I718" s="31"/>
      <c r="J718" s="31"/>
    </row>
    <row r="719">
      <c r="A719" s="26"/>
      <c r="I719" s="31"/>
      <c r="J719" s="31"/>
    </row>
    <row r="720">
      <c r="A720" s="26"/>
      <c r="I720" s="31"/>
      <c r="J720" s="31"/>
    </row>
    <row r="721">
      <c r="A721" s="26"/>
      <c r="I721" s="31"/>
      <c r="J721" s="31"/>
    </row>
    <row r="722">
      <c r="A722" s="26"/>
      <c r="I722" s="31"/>
      <c r="J722" s="31"/>
    </row>
    <row r="723">
      <c r="A723" s="26"/>
      <c r="I723" s="31"/>
      <c r="J723" s="31"/>
    </row>
    <row r="724">
      <c r="A724" s="26"/>
      <c r="I724" s="31"/>
      <c r="J724" s="31"/>
    </row>
    <row r="725">
      <c r="A725" s="26"/>
      <c r="I725" s="31"/>
      <c r="J725" s="31"/>
    </row>
    <row r="726">
      <c r="A726" s="26"/>
      <c r="I726" s="31"/>
      <c r="J726" s="31"/>
    </row>
    <row r="727">
      <c r="A727" s="26"/>
      <c r="I727" s="31"/>
      <c r="J727" s="31"/>
    </row>
    <row r="728">
      <c r="A728" s="26"/>
      <c r="I728" s="31"/>
      <c r="J728" s="31"/>
    </row>
    <row r="729">
      <c r="A729" s="26"/>
      <c r="I729" s="31"/>
      <c r="J729" s="31"/>
    </row>
    <row r="730">
      <c r="A730" s="26"/>
      <c r="I730" s="31"/>
      <c r="J730" s="31"/>
    </row>
    <row r="731">
      <c r="A731" s="26"/>
      <c r="I731" s="31"/>
      <c r="J731" s="31"/>
    </row>
    <row r="732">
      <c r="A732" s="26"/>
      <c r="I732" s="31"/>
      <c r="J732" s="31"/>
    </row>
    <row r="733">
      <c r="A733" s="26"/>
      <c r="I733" s="31"/>
      <c r="J733" s="31"/>
    </row>
    <row r="734">
      <c r="A734" s="26"/>
      <c r="I734" s="31"/>
      <c r="J734" s="31"/>
    </row>
    <row r="735">
      <c r="A735" s="26"/>
      <c r="I735" s="31"/>
      <c r="J735" s="31"/>
    </row>
    <row r="736">
      <c r="A736" s="26"/>
      <c r="I736" s="31"/>
      <c r="J736" s="31"/>
    </row>
    <row r="737">
      <c r="A737" s="26"/>
      <c r="I737" s="31"/>
      <c r="J737" s="31"/>
    </row>
    <row r="738">
      <c r="A738" s="26"/>
      <c r="I738" s="31"/>
      <c r="J738" s="31"/>
    </row>
    <row r="739">
      <c r="A739" s="26"/>
      <c r="I739" s="31"/>
      <c r="J739" s="31"/>
    </row>
    <row r="740">
      <c r="A740" s="26"/>
      <c r="I740" s="31"/>
      <c r="J740" s="31"/>
    </row>
    <row r="741">
      <c r="A741" s="26"/>
      <c r="I741" s="31"/>
      <c r="J741" s="31"/>
    </row>
    <row r="742">
      <c r="A742" s="26"/>
      <c r="I742" s="31"/>
      <c r="J742" s="31"/>
    </row>
    <row r="743">
      <c r="A743" s="26"/>
      <c r="I743" s="31"/>
      <c r="J743" s="31"/>
    </row>
    <row r="744">
      <c r="A744" s="26"/>
      <c r="I744" s="31"/>
      <c r="J744" s="31"/>
    </row>
    <row r="745">
      <c r="A745" s="26"/>
      <c r="I745" s="31"/>
      <c r="J745" s="31"/>
    </row>
    <row r="746">
      <c r="A746" s="26"/>
      <c r="I746" s="31"/>
      <c r="J746" s="31"/>
    </row>
    <row r="747">
      <c r="A747" s="26"/>
      <c r="I747" s="31"/>
      <c r="J747" s="31"/>
    </row>
    <row r="748">
      <c r="A748" s="26"/>
      <c r="I748" s="31"/>
      <c r="J748" s="31"/>
    </row>
    <row r="749">
      <c r="A749" s="26"/>
      <c r="I749" s="31"/>
      <c r="J749" s="31"/>
    </row>
    <row r="750">
      <c r="A750" s="26"/>
      <c r="I750" s="31"/>
      <c r="J750" s="31"/>
    </row>
    <row r="751">
      <c r="A751" s="26"/>
      <c r="I751" s="31"/>
      <c r="J751" s="31"/>
    </row>
    <row r="752">
      <c r="A752" s="26"/>
      <c r="I752" s="31"/>
      <c r="J752" s="31"/>
    </row>
    <row r="753">
      <c r="A753" s="26"/>
      <c r="I753" s="31"/>
      <c r="J753" s="31"/>
    </row>
    <row r="754">
      <c r="A754" s="26"/>
      <c r="I754" s="31"/>
      <c r="J754" s="31"/>
    </row>
    <row r="755">
      <c r="A755" s="26"/>
      <c r="I755" s="31"/>
      <c r="J755" s="31"/>
    </row>
    <row r="756">
      <c r="A756" s="26"/>
      <c r="I756" s="31"/>
      <c r="J756" s="31"/>
    </row>
    <row r="757">
      <c r="A757" s="26"/>
      <c r="I757" s="31"/>
      <c r="J757" s="31"/>
    </row>
    <row r="758">
      <c r="A758" s="26"/>
      <c r="I758" s="31"/>
      <c r="J758" s="31"/>
    </row>
    <row r="759">
      <c r="A759" s="26"/>
      <c r="I759" s="31"/>
      <c r="J759" s="31"/>
    </row>
    <row r="760">
      <c r="A760" s="26"/>
      <c r="I760" s="31"/>
      <c r="J760" s="31"/>
    </row>
    <row r="761">
      <c r="A761" s="26"/>
      <c r="I761" s="31"/>
      <c r="J761" s="31"/>
    </row>
    <row r="762">
      <c r="A762" s="26"/>
      <c r="I762" s="31"/>
      <c r="J762" s="31"/>
    </row>
    <row r="763">
      <c r="A763" s="26"/>
      <c r="I763" s="31"/>
      <c r="J763" s="31"/>
    </row>
    <row r="764">
      <c r="A764" s="26"/>
      <c r="I764" s="31"/>
      <c r="J764" s="31"/>
    </row>
    <row r="765">
      <c r="A765" s="26"/>
      <c r="I765" s="31"/>
      <c r="J765" s="31"/>
    </row>
    <row r="766">
      <c r="A766" s="26"/>
      <c r="I766" s="31"/>
      <c r="J766" s="31"/>
    </row>
    <row r="767">
      <c r="A767" s="26"/>
      <c r="I767" s="31"/>
      <c r="J767" s="31"/>
    </row>
    <row r="768">
      <c r="A768" s="26"/>
      <c r="I768" s="31"/>
      <c r="J768" s="31"/>
    </row>
    <row r="769">
      <c r="A769" s="26"/>
      <c r="I769" s="31"/>
      <c r="J769" s="31"/>
    </row>
    <row r="770">
      <c r="A770" s="26"/>
      <c r="I770" s="31"/>
      <c r="J770" s="31"/>
    </row>
    <row r="771">
      <c r="A771" s="26"/>
      <c r="I771" s="31"/>
      <c r="J771" s="31"/>
    </row>
    <row r="772">
      <c r="A772" s="26"/>
      <c r="I772" s="31"/>
      <c r="J772" s="31"/>
    </row>
    <row r="773">
      <c r="A773" s="26"/>
      <c r="I773" s="31"/>
      <c r="J773" s="31"/>
    </row>
    <row r="774">
      <c r="A774" s="26"/>
      <c r="I774" s="31"/>
      <c r="J774" s="31"/>
    </row>
    <row r="775">
      <c r="A775" s="26"/>
      <c r="I775" s="31"/>
      <c r="J775" s="31"/>
    </row>
    <row r="776">
      <c r="A776" s="26"/>
      <c r="I776" s="31"/>
      <c r="J776" s="31"/>
    </row>
    <row r="777">
      <c r="A777" s="26"/>
      <c r="I777" s="31"/>
      <c r="J777" s="31"/>
    </row>
    <row r="778">
      <c r="A778" s="26"/>
      <c r="I778" s="31"/>
      <c r="J778" s="31"/>
    </row>
    <row r="779">
      <c r="A779" s="26"/>
      <c r="I779" s="31"/>
      <c r="J779" s="31"/>
    </row>
    <row r="780">
      <c r="A780" s="26"/>
      <c r="I780" s="31"/>
      <c r="J780" s="31"/>
    </row>
    <row r="781">
      <c r="A781" s="26"/>
      <c r="I781" s="31"/>
      <c r="J781" s="31"/>
    </row>
    <row r="782">
      <c r="A782" s="26"/>
      <c r="I782" s="31"/>
      <c r="J782" s="31"/>
    </row>
    <row r="783">
      <c r="A783" s="26"/>
      <c r="I783" s="31"/>
      <c r="J783" s="31"/>
    </row>
    <row r="784">
      <c r="A784" s="26"/>
      <c r="I784" s="31"/>
      <c r="J784" s="31"/>
    </row>
    <row r="785">
      <c r="A785" s="26"/>
      <c r="I785" s="31"/>
      <c r="J785" s="31"/>
    </row>
    <row r="786">
      <c r="A786" s="26"/>
      <c r="I786" s="31"/>
      <c r="J786" s="31"/>
    </row>
    <row r="787">
      <c r="A787" s="26"/>
      <c r="I787" s="31"/>
      <c r="J787" s="31"/>
    </row>
    <row r="788">
      <c r="A788" s="26"/>
      <c r="I788" s="31"/>
      <c r="J788" s="31"/>
    </row>
    <row r="789">
      <c r="A789" s="26"/>
      <c r="I789" s="31"/>
      <c r="J789" s="31"/>
    </row>
    <row r="790">
      <c r="A790" s="26"/>
      <c r="I790" s="31"/>
      <c r="J790" s="31"/>
    </row>
    <row r="791">
      <c r="A791" s="26"/>
      <c r="I791" s="31"/>
      <c r="J791" s="31"/>
    </row>
    <row r="792">
      <c r="A792" s="26"/>
      <c r="I792" s="31"/>
      <c r="J792" s="31"/>
    </row>
    <row r="793">
      <c r="A793" s="26"/>
      <c r="I793" s="31"/>
      <c r="J793" s="31"/>
    </row>
    <row r="794">
      <c r="A794" s="26"/>
      <c r="I794" s="31"/>
      <c r="J794" s="31"/>
    </row>
    <row r="795">
      <c r="A795" s="26"/>
      <c r="I795" s="31"/>
      <c r="J795" s="31"/>
    </row>
    <row r="796">
      <c r="A796" s="26"/>
      <c r="I796" s="31"/>
      <c r="J796" s="31"/>
    </row>
    <row r="797">
      <c r="A797" s="26"/>
      <c r="I797" s="31"/>
      <c r="J797" s="31"/>
    </row>
    <row r="798">
      <c r="A798" s="26"/>
      <c r="I798" s="31"/>
      <c r="J798" s="31"/>
    </row>
    <row r="799">
      <c r="A799" s="26"/>
      <c r="I799" s="31"/>
      <c r="J799" s="31"/>
    </row>
    <row r="800">
      <c r="A800" s="26"/>
      <c r="I800" s="31"/>
      <c r="J800" s="31"/>
    </row>
    <row r="801">
      <c r="A801" s="26"/>
      <c r="I801" s="31"/>
      <c r="J801" s="31"/>
    </row>
    <row r="802">
      <c r="A802" s="26"/>
      <c r="I802" s="31"/>
      <c r="J802" s="31"/>
    </row>
    <row r="803">
      <c r="A803" s="26"/>
      <c r="I803" s="31"/>
      <c r="J803" s="31"/>
    </row>
    <row r="804">
      <c r="A804" s="26"/>
      <c r="I804" s="31"/>
      <c r="J804" s="31"/>
    </row>
    <row r="805">
      <c r="A805" s="26"/>
      <c r="I805" s="31"/>
      <c r="J805" s="31"/>
    </row>
    <row r="806">
      <c r="A806" s="26"/>
      <c r="I806" s="31"/>
      <c r="J806" s="31"/>
    </row>
    <row r="807">
      <c r="A807" s="26"/>
      <c r="I807" s="31"/>
      <c r="J807" s="31"/>
    </row>
    <row r="808">
      <c r="A808" s="26"/>
      <c r="I808" s="31"/>
      <c r="J808" s="31"/>
    </row>
    <row r="809">
      <c r="A809" s="26"/>
      <c r="I809" s="31"/>
      <c r="J809" s="31"/>
    </row>
    <row r="810">
      <c r="A810" s="26"/>
      <c r="I810" s="31"/>
      <c r="J810" s="31"/>
    </row>
    <row r="811">
      <c r="A811" s="26"/>
      <c r="I811" s="31"/>
      <c r="J811" s="31"/>
    </row>
    <row r="812">
      <c r="A812" s="26"/>
      <c r="I812" s="31"/>
      <c r="J812" s="31"/>
    </row>
    <row r="813">
      <c r="A813" s="26"/>
      <c r="I813" s="31"/>
      <c r="J813" s="31"/>
    </row>
    <row r="814">
      <c r="A814" s="26"/>
      <c r="I814" s="31"/>
      <c r="J814" s="31"/>
    </row>
    <row r="815">
      <c r="A815" s="26"/>
      <c r="I815" s="31"/>
      <c r="J815" s="31"/>
    </row>
    <row r="816">
      <c r="A816" s="26"/>
      <c r="I816" s="31"/>
      <c r="J816" s="31"/>
    </row>
    <row r="817">
      <c r="A817" s="26"/>
      <c r="I817" s="31"/>
      <c r="J817" s="31"/>
    </row>
    <row r="818">
      <c r="A818" s="26"/>
      <c r="I818" s="31"/>
      <c r="J818" s="31"/>
    </row>
    <row r="819">
      <c r="A819" s="26"/>
      <c r="I819" s="31"/>
      <c r="J819" s="31"/>
    </row>
    <row r="820">
      <c r="A820" s="26"/>
      <c r="I820" s="31"/>
      <c r="J820" s="31"/>
    </row>
    <row r="821">
      <c r="A821" s="26"/>
      <c r="I821" s="31"/>
      <c r="J821" s="31"/>
    </row>
    <row r="822">
      <c r="A822" s="26"/>
      <c r="I822" s="31"/>
      <c r="J822" s="31"/>
    </row>
    <row r="823">
      <c r="A823" s="26"/>
      <c r="I823" s="31"/>
      <c r="J823" s="31"/>
    </row>
    <row r="824">
      <c r="A824" s="26"/>
      <c r="I824" s="31"/>
      <c r="J824" s="31"/>
    </row>
    <row r="825">
      <c r="A825" s="26"/>
      <c r="I825" s="31"/>
      <c r="J825" s="31"/>
    </row>
    <row r="826">
      <c r="A826" s="26"/>
      <c r="I826" s="31"/>
      <c r="J826" s="31"/>
    </row>
    <row r="827">
      <c r="A827" s="26"/>
      <c r="I827" s="31"/>
      <c r="J827" s="31"/>
    </row>
    <row r="828">
      <c r="A828" s="26"/>
      <c r="I828" s="31"/>
      <c r="J828" s="31"/>
    </row>
    <row r="829">
      <c r="A829" s="26"/>
      <c r="I829" s="31"/>
      <c r="J829" s="31"/>
    </row>
    <row r="830">
      <c r="A830" s="26"/>
      <c r="I830" s="31"/>
      <c r="J830" s="31"/>
    </row>
    <row r="831">
      <c r="A831" s="26"/>
      <c r="I831" s="31"/>
      <c r="J831" s="31"/>
    </row>
    <row r="832">
      <c r="A832" s="26"/>
      <c r="I832" s="31"/>
      <c r="J832" s="31"/>
    </row>
    <row r="833">
      <c r="A833" s="26"/>
      <c r="I833" s="31"/>
      <c r="J833" s="31"/>
    </row>
    <row r="834">
      <c r="A834" s="26"/>
      <c r="I834" s="31"/>
      <c r="J834" s="31"/>
    </row>
    <row r="835">
      <c r="A835" s="26"/>
      <c r="I835" s="31"/>
      <c r="J835" s="31"/>
    </row>
    <row r="836">
      <c r="A836" s="26"/>
      <c r="I836" s="31"/>
      <c r="J836" s="31"/>
    </row>
    <row r="837">
      <c r="A837" s="26"/>
      <c r="I837" s="31"/>
      <c r="J837" s="31"/>
    </row>
    <row r="838">
      <c r="A838" s="26"/>
      <c r="I838" s="31"/>
      <c r="J838" s="31"/>
    </row>
    <row r="839">
      <c r="A839" s="26"/>
      <c r="I839" s="31"/>
      <c r="J839" s="31"/>
    </row>
    <row r="840">
      <c r="A840" s="26"/>
      <c r="I840" s="31"/>
      <c r="J840" s="31"/>
    </row>
    <row r="841">
      <c r="A841" s="26"/>
      <c r="I841" s="31"/>
      <c r="J841" s="31"/>
    </row>
    <row r="842">
      <c r="A842" s="26"/>
      <c r="I842" s="31"/>
      <c r="J842" s="31"/>
    </row>
    <row r="843">
      <c r="A843" s="26"/>
      <c r="I843" s="31"/>
      <c r="J843" s="31"/>
    </row>
    <row r="844">
      <c r="A844" s="26"/>
      <c r="I844" s="31"/>
      <c r="J844" s="31"/>
    </row>
    <row r="845">
      <c r="A845" s="26"/>
      <c r="I845" s="31"/>
      <c r="J845" s="31"/>
    </row>
    <row r="846">
      <c r="A846" s="26"/>
      <c r="I846" s="31"/>
      <c r="J846" s="31"/>
    </row>
    <row r="847">
      <c r="A847" s="26"/>
      <c r="I847" s="31"/>
      <c r="J847" s="31"/>
    </row>
    <row r="848">
      <c r="A848" s="26"/>
      <c r="I848" s="31"/>
      <c r="J848" s="31"/>
    </row>
    <row r="849">
      <c r="A849" s="26"/>
      <c r="I849" s="31"/>
      <c r="J849" s="31"/>
    </row>
    <row r="850">
      <c r="A850" s="26"/>
      <c r="I850" s="31"/>
      <c r="J850" s="31"/>
    </row>
    <row r="851">
      <c r="A851" s="26"/>
      <c r="I851" s="31"/>
      <c r="J851" s="31"/>
    </row>
    <row r="852">
      <c r="A852" s="26"/>
      <c r="I852" s="31"/>
      <c r="J852" s="31"/>
    </row>
    <row r="853">
      <c r="A853" s="26"/>
      <c r="I853" s="31"/>
      <c r="J853" s="31"/>
    </row>
    <row r="854">
      <c r="A854" s="26"/>
      <c r="I854" s="31"/>
      <c r="J854" s="31"/>
    </row>
    <row r="855">
      <c r="A855" s="26"/>
      <c r="I855" s="31"/>
      <c r="J855" s="31"/>
    </row>
    <row r="856">
      <c r="A856" s="26"/>
      <c r="I856" s="31"/>
      <c r="J856" s="31"/>
    </row>
    <row r="857">
      <c r="A857" s="26"/>
      <c r="I857" s="31"/>
      <c r="J857" s="31"/>
    </row>
    <row r="858">
      <c r="A858" s="26"/>
      <c r="I858" s="31"/>
      <c r="J858" s="31"/>
    </row>
    <row r="859">
      <c r="A859" s="26"/>
      <c r="I859" s="31"/>
      <c r="J859" s="31"/>
    </row>
    <row r="860">
      <c r="A860" s="26"/>
      <c r="I860" s="31"/>
      <c r="J860" s="31"/>
    </row>
    <row r="861">
      <c r="A861" s="26"/>
      <c r="I861" s="31"/>
      <c r="J861" s="31"/>
    </row>
    <row r="862">
      <c r="A862" s="26"/>
      <c r="I862" s="31"/>
      <c r="J862" s="31"/>
    </row>
    <row r="863">
      <c r="A863" s="26"/>
      <c r="I863" s="31"/>
      <c r="J863" s="31"/>
    </row>
    <row r="864">
      <c r="A864" s="26"/>
      <c r="I864" s="31"/>
      <c r="J864" s="31"/>
    </row>
    <row r="865">
      <c r="A865" s="26"/>
      <c r="I865" s="31"/>
      <c r="J865" s="31"/>
    </row>
    <row r="866">
      <c r="A866" s="26"/>
      <c r="I866" s="31"/>
      <c r="J866" s="31"/>
    </row>
    <row r="867">
      <c r="A867" s="26"/>
      <c r="I867" s="31"/>
      <c r="J867" s="31"/>
    </row>
    <row r="868">
      <c r="A868" s="26"/>
      <c r="I868" s="31"/>
      <c r="J868" s="31"/>
    </row>
    <row r="869">
      <c r="A869" s="26"/>
      <c r="I869" s="31"/>
      <c r="J869" s="31"/>
    </row>
    <row r="870">
      <c r="A870" s="26"/>
      <c r="I870" s="31"/>
      <c r="J870" s="31"/>
    </row>
    <row r="871">
      <c r="A871" s="26"/>
      <c r="I871" s="31"/>
      <c r="J871" s="31"/>
    </row>
    <row r="872">
      <c r="A872" s="26"/>
      <c r="I872" s="31"/>
      <c r="J872" s="31"/>
    </row>
    <row r="873">
      <c r="A873" s="26"/>
      <c r="I873" s="31"/>
      <c r="J873" s="31"/>
    </row>
    <row r="874">
      <c r="A874" s="26"/>
      <c r="I874" s="31"/>
      <c r="J874" s="31"/>
    </row>
    <row r="875">
      <c r="A875" s="26"/>
      <c r="I875" s="31"/>
      <c r="J875" s="31"/>
    </row>
    <row r="876">
      <c r="A876" s="26"/>
      <c r="I876" s="31"/>
      <c r="J876" s="31"/>
    </row>
    <row r="877">
      <c r="A877" s="26"/>
      <c r="I877" s="31"/>
      <c r="J877" s="31"/>
    </row>
    <row r="878">
      <c r="A878" s="26"/>
      <c r="I878" s="31"/>
      <c r="J878" s="31"/>
    </row>
    <row r="879">
      <c r="A879" s="26"/>
      <c r="I879" s="31"/>
      <c r="J879" s="31"/>
    </row>
    <row r="880">
      <c r="A880" s="26"/>
      <c r="I880" s="31"/>
      <c r="J880" s="31"/>
    </row>
    <row r="881">
      <c r="A881" s="26"/>
      <c r="I881" s="31"/>
      <c r="J881" s="31"/>
    </row>
    <row r="882">
      <c r="A882" s="26"/>
      <c r="I882" s="31"/>
      <c r="J882" s="31"/>
    </row>
    <row r="883">
      <c r="A883" s="26"/>
      <c r="I883" s="31"/>
      <c r="J883" s="31"/>
    </row>
    <row r="884">
      <c r="A884" s="26"/>
      <c r="I884" s="31"/>
      <c r="J884" s="31"/>
    </row>
    <row r="885">
      <c r="A885" s="26"/>
      <c r="I885" s="31"/>
      <c r="J885" s="31"/>
    </row>
    <row r="886">
      <c r="A886" s="26"/>
      <c r="I886" s="31"/>
      <c r="J886" s="31"/>
    </row>
    <row r="887">
      <c r="A887" s="26"/>
      <c r="I887" s="31"/>
      <c r="J887" s="31"/>
    </row>
    <row r="888">
      <c r="A888" s="26"/>
      <c r="I888" s="31"/>
      <c r="J888" s="31"/>
    </row>
    <row r="889">
      <c r="A889" s="26"/>
      <c r="I889" s="31"/>
      <c r="J889" s="31"/>
    </row>
    <row r="890">
      <c r="A890" s="26"/>
      <c r="I890" s="31"/>
      <c r="J890" s="31"/>
    </row>
    <row r="891">
      <c r="A891" s="26"/>
      <c r="I891" s="31"/>
      <c r="J891" s="31"/>
    </row>
    <row r="892">
      <c r="A892" s="26"/>
      <c r="I892" s="31"/>
      <c r="J892" s="31"/>
    </row>
    <row r="893">
      <c r="A893" s="26"/>
      <c r="I893" s="31"/>
      <c r="J893" s="31"/>
    </row>
    <row r="894">
      <c r="A894" s="26"/>
      <c r="I894" s="31"/>
      <c r="J894" s="31"/>
    </row>
    <row r="895">
      <c r="A895" s="26"/>
      <c r="I895" s="31"/>
      <c r="J895" s="31"/>
    </row>
    <row r="896">
      <c r="A896" s="26"/>
      <c r="I896" s="31"/>
      <c r="J896" s="31"/>
    </row>
    <row r="897">
      <c r="A897" s="26"/>
      <c r="I897" s="31"/>
      <c r="J897" s="31"/>
    </row>
    <row r="898">
      <c r="A898" s="26"/>
      <c r="I898" s="31"/>
      <c r="J898" s="31"/>
    </row>
    <row r="899">
      <c r="A899" s="26"/>
      <c r="I899" s="31"/>
      <c r="J899" s="31"/>
    </row>
    <row r="900">
      <c r="A900" s="26"/>
      <c r="I900" s="31"/>
      <c r="J900" s="31"/>
    </row>
    <row r="901">
      <c r="A901" s="26"/>
      <c r="I901" s="31"/>
      <c r="J901" s="31"/>
    </row>
    <row r="902">
      <c r="A902" s="26"/>
      <c r="I902" s="31"/>
      <c r="J902" s="31"/>
    </row>
    <row r="903">
      <c r="A903" s="26"/>
      <c r="I903" s="31"/>
      <c r="J903" s="31"/>
    </row>
    <row r="904">
      <c r="A904" s="26"/>
      <c r="I904" s="31"/>
      <c r="J904" s="31"/>
    </row>
    <row r="905">
      <c r="A905" s="26"/>
      <c r="I905" s="31"/>
      <c r="J905" s="31"/>
    </row>
    <row r="906">
      <c r="A906" s="26"/>
      <c r="I906" s="31"/>
      <c r="J906" s="31"/>
    </row>
    <row r="907">
      <c r="A907" s="26"/>
      <c r="I907" s="31"/>
      <c r="J907" s="31"/>
    </row>
    <row r="908">
      <c r="A908" s="26"/>
      <c r="I908" s="31"/>
      <c r="J908" s="31"/>
    </row>
    <row r="909">
      <c r="A909" s="26"/>
      <c r="I909" s="31"/>
      <c r="J909" s="31"/>
    </row>
    <row r="910">
      <c r="A910" s="26"/>
      <c r="I910" s="31"/>
      <c r="J910" s="31"/>
    </row>
    <row r="911">
      <c r="A911" s="26"/>
      <c r="I911" s="31"/>
      <c r="J911" s="31"/>
    </row>
    <row r="912">
      <c r="A912" s="26"/>
      <c r="I912" s="31"/>
      <c r="J912" s="31"/>
    </row>
    <row r="913">
      <c r="A913" s="26"/>
      <c r="I913" s="31"/>
      <c r="J913" s="31"/>
    </row>
    <row r="914">
      <c r="A914" s="26"/>
      <c r="I914" s="31"/>
      <c r="J914" s="31"/>
    </row>
    <row r="915">
      <c r="A915" s="26"/>
      <c r="I915" s="31"/>
      <c r="J915" s="31"/>
    </row>
    <row r="916">
      <c r="A916" s="26"/>
      <c r="I916" s="31"/>
      <c r="J916" s="31"/>
    </row>
    <row r="917">
      <c r="A917" s="26"/>
      <c r="I917" s="31"/>
      <c r="J917" s="31"/>
    </row>
    <row r="918">
      <c r="A918" s="26"/>
      <c r="I918" s="31"/>
      <c r="J918" s="31"/>
    </row>
    <row r="919">
      <c r="A919" s="26"/>
      <c r="I919" s="31"/>
      <c r="J919" s="31"/>
    </row>
    <row r="920">
      <c r="A920" s="26"/>
      <c r="I920" s="31"/>
      <c r="J920" s="31"/>
    </row>
    <row r="921">
      <c r="A921" s="26"/>
      <c r="I921" s="31"/>
      <c r="J921" s="31"/>
    </row>
    <row r="922">
      <c r="A922" s="26"/>
      <c r="I922" s="31"/>
      <c r="J922" s="31"/>
    </row>
    <row r="923">
      <c r="A923" s="26"/>
      <c r="I923" s="31"/>
      <c r="J923" s="31"/>
    </row>
    <row r="924">
      <c r="A924" s="26"/>
      <c r="I924" s="31"/>
      <c r="J924" s="31"/>
    </row>
    <row r="925">
      <c r="A925" s="26"/>
      <c r="I925" s="31"/>
      <c r="J925" s="31"/>
    </row>
    <row r="926">
      <c r="A926" s="26"/>
      <c r="I926" s="31"/>
      <c r="J926" s="31"/>
    </row>
    <row r="927">
      <c r="A927" s="26"/>
      <c r="I927" s="31"/>
      <c r="J927" s="31"/>
    </row>
    <row r="928">
      <c r="A928" s="26"/>
      <c r="I928" s="31"/>
      <c r="J928" s="31"/>
    </row>
    <row r="929">
      <c r="A929" s="26"/>
      <c r="I929" s="31"/>
      <c r="J929" s="31"/>
    </row>
    <row r="930">
      <c r="A930" s="26"/>
      <c r="I930" s="31"/>
      <c r="J930" s="31"/>
    </row>
    <row r="931">
      <c r="A931" s="26"/>
      <c r="I931" s="31"/>
      <c r="J931" s="31"/>
    </row>
    <row r="932">
      <c r="A932" s="26"/>
      <c r="I932" s="31"/>
      <c r="J932" s="31"/>
    </row>
    <row r="933">
      <c r="A933" s="26"/>
      <c r="I933" s="31"/>
      <c r="J933" s="31"/>
    </row>
    <row r="934">
      <c r="A934" s="26"/>
      <c r="I934" s="31"/>
      <c r="J934" s="31"/>
    </row>
    <row r="935">
      <c r="A935" s="26"/>
      <c r="I935" s="31"/>
      <c r="J935" s="31"/>
    </row>
    <row r="936">
      <c r="A936" s="26"/>
      <c r="I936" s="31"/>
      <c r="J936" s="31"/>
    </row>
    <row r="937">
      <c r="A937" s="26"/>
      <c r="I937" s="31"/>
      <c r="J937" s="31"/>
    </row>
    <row r="938">
      <c r="A938" s="26"/>
      <c r="I938" s="31"/>
      <c r="J938" s="31"/>
    </row>
    <row r="939">
      <c r="A939" s="26"/>
      <c r="I939" s="31"/>
      <c r="J939" s="31"/>
    </row>
    <row r="940">
      <c r="A940" s="26"/>
      <c r="I940" s="31"/>
      <c r="J940" s="31"/>
    </row>
    <row r="941">
      <c r="A941" s="26"/>
      <c r="I941" s="31"/>
      <c r="J941" s="31"/>
    </row>
    <row r="942">
      <c r="A942" s="26"/>
      <c r="I942" s="31"/>
      <c r="J942" s="31"/>
    </row>
    <row r="943">
      <c r="A943" s="26"/>
      <c r="I943" s="31"/>
      <c r="J943" s="31"/>
    </row>
    <row r="944">
      <c r="A944" s="26"/>
      <c r="I944" s="31"/>
      <c r="J944" s="31"/>
    </row>
    <row r="945">
      <c r="A945" s="26"/>
      <c r="I945" s="31"/>
      <c r="J945" s="31"/>
    </row>
    <row r="946">
      <c r="A946" s="26"/>
      <c r="I946" s="31"/>
      <c r="J946" s="31"/>
    </row>
    <row r="947">
      <c r="A947" s="26"/>
      <c r="I947" s="31"/>
      <c r="J947" s="31"/>
    </row>
    <row r="948">
      <c r="A948" s="26"/>
      <c r="I948" s="31"/>
      <c r="J948" s="31"/>
    </row>
    <row r="949">
      <c r="A949" s="26"/>
      <c r="I949" s="31"/>
      <c r="J949" s="31"/>
    </row>
    <row r="950">
      <c r="A950" s="26"/>
      <c r="I950" s="31"/>
      <c r="J950" s="31"/>
    </row>
    <row r="951">
      <c r="A951" s="26"/>
      <c r="I951" s="31"/>
      <c r="J951" s="31"/>
    </row>
    <row r="952">
      <c r="A952" s="26"/>
      <c r="I952" s="31"/>
      <c r="J952" s="31"/>
    </row>
    <row r="953">
      <c r="A953" s="26"/>
      <c r="I953" s="31"/>
      <c r="J953" s="31"/>
    </row>
    <row r="954">
      <c r="A954" s="26"/>
      <c r="I954" s="31"/>
      <c r="J954" s="31"/>
    </row>
    <row r="955">
      <c r="A955" s="26"/>
      <c r="I955" s="31"/>
      <c r="J955" s="31"/>
    </row>
    <row r="956">
      <c r="A956" s="26"/>
      <c r="I956" s="31"/>
      <c r="J956" s="31"/>
    </row>
    <row r="957">
      <c r="A957" s="26"/>
      <c r="I957" s="31"/>
      <c r="J957" s="31"/>
    </row>
    <row r="958">
      <c r="A958" s="26"/>
      <c r="I958" s="31"/>
      <c r="J958" s="31"/>
    </row>
    <row r="959">
      <c r="A959" s="26"/>
      <c r="I959" s="31"/>
      <c r="J959" s="31"/>
    </row>
    <row r="960">
      <c r="A960" s="26"/>
      <c r="I960" s="31"/>
      <c r="J960" s="31"/>
    </row>
    <row r="961">
      <c r="A961" s="26"/>
      <c r="I961" s="31"/>
      <c r="J961" s="31"/>
    </row>
    <row r="962">
      <c r="A962" s="26"/>
      <c r="I962" s="31"/>
      <c r="J962" s="31"/>
    </row>
    <row r="963">
      <c r="A963" s="26"/>
      <c r="I963" s="31"/>
      <c r="J963" s="31"/>
    </row>
    <row r="964">
      <c r="A964" s="26"/>
      <c r="I964" s="31"/>
      <c r="J964" s="31"/>
    </row>
    <row r="965">
      <c r="A965" s="26"/>
      <c r="I965" s="31"/>
      <c r="J965" s="31"/>
    </row>
    <row r="966">
      <c r="A966" s="26"/>
      <c r="I966" s="31"/>
      <c r="J966" s="31"/>
    </row>
    <row r="967">
      <c r="A967" s="26"/>
      <c r="I967" s="31"/>
      <c r="J967" s="31"/>
    </row>
    <row r="968">
      <c r="A968" s="26"/>
      <c r="I968" s="31"/>
      <c r="J968" s="31"/>
    </row>
    <row r="969">
      <c r="A969" s="26"/>
      <c r="I969" s="31"/>
      <c r="J969" s="31"/>
    </row>
    <row r="970">
      <c r="A970" s="26"/>
      <c r="I970" s="31"/>
      <c r="J970" s="31"/>
    </row>
    <row r="971">
      <c r="A971" s="26"/>
      <c r="I971" s="31"/>
      <c r="J971" s="31"/>
    </row>
    <row r="972">
      <c r="A972" s="26"/>
      <c r="I972" s="31"/>
      <c r="J972" s="31"/>
    </row>
    <row r="973">
      <c r="A973" s="26"/>
      <c r="I973" s="31"/>
      <c r="J973" s="31"/>
    </row>
    <row r="974">
      <c r="A974" s="26"/>
      <c r="I974" s="31"/>
      <c r="J974" s="31"/>
    </row>
    <row r="975">
      <c r="A975" s="26"/>
      <c r="I975" s="31"/>
      <c r="J975" s="31"/>
    </row>
    <row r="976">
      <c r="A976" s="26"/>
      <c r="I976" s="31"/>
      <c r="J976" s="31"/>
    </row>
    <row r="977">
      <c r="A977" s="26"/>
      <c r="I977" s="31"/>
      <c r="J977" s="31"/>
    </row>
    <row r="978">
      <c r="A978" s="26"/>
      <c r="I978" s="31"/>
      <c r="J978" s="31"/>
    </row>
    <row r="979">
      <c r="A979" s="26"/>
      <c r="I979" s="31"/>
      <c r="J979" s="31"/>
    </row>
    <row r="980">
      <c r="A980" s="26"/>
      <c r="I980" s="31"/>
      <c r="J980" s="31"/>
    </row>
    <row r="981">
      <c r="A981" s="26"/>
      <c r="I981" s="31"/>
      <c r="J981" s="31"/>
    </row>
    <row r="982">
      <c r="A982" s="26"/>
      <c r="I982" s="31"/>
      <c r="J982" s="31"/>
    </row>
    <row r="983">
      <c r="A983" s="26"/>
      <c r="I983" s="31"/>
      <c r="J983" s="31"/>
    </row>
    <row r="984">
      <c r="A984" s="26"/>
      <c r="I984" s="31"/>
      <c r="J984" s="31"/>
    </row>
    <row r="985">
      <c r="A985" s="26"/>
      <c r="I985" s="31"/>
      <c r="J985" s="31"/>
    </row>
    <row r="986">
      <c r="A986" s="26"/>
      <c r="I986" s="31"/>
      <c r="J986" s="31"/>
    </row>
    <row r="987">
      <c r="A987" s="26"/>
      <c r="I987" s="31"/>
      <c r="J987" s="31"/>
    </row>
    <row r="988">
      <c r="A988" s="26"/>
      <c r="I988" s="31"/>
      <c r="J988" s="31"/>
    </row>
    <row r="989">
      <c r="A989" s="26"/>
      <c r="I989" s="31"/>
      <c r="J989" s="31"/>
    </row>
    <row r="990">
      <c r="A990" s="26"/>
      <c r="I990" s="31"/>
      <c r="J990" s="31"/>
    </row>
    <row r="991">
      <c r="A991" s="26"/>
      <c r="I991" s="31"/>
      <c r="J991" s="31"/>
    </row>
    <row r="992">
      <c r="A992" s="26"/>
      <c r="I992" s="31"/>
      <c r="J992" s="31"/>
    </row>
    <row r="993">
      <c r="A993" s="26"/>
      <c r="I993" s="31"/>
      <c r="J993" s="31"/>
    </row>
    <row r="994">
      <c r="A994" s="26"/>
      <c r="I994" s="31"/>
      <c r="J994" s="31"/>
    </row>
    <row r="995">
      <c r="A995" s="26"/>
      <c r="I995" s="31"/>
      <c r="J995" s="31"/>
    </row>
    <row r="996">
      <c r="A996" s="26"/>
      <c r="I996" s="31"/>
      <c r="J996" s="31"/>
    </row>
    <row r="997">
      <c r="A997" s="26"/>
      <c r="I997" s="31"/>
      <c r="J997" s="31"/>
    </row>
    <row r="998">
      <c r="A998" s="26"/>
      <c r="I998" s="31"/>
      <c r="J998" s="31"/>
    </row>
    <row r="999">
      <c r="A999" s="26"/>
      <c r="I999" s="31"/>
      <c r="J999" s="31"/>
    </row>
    <row r="1000">
      <c r="A1000" s="26"/>
      <c r="I1000" s="31"/>
      <c r="J1000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</v>
      </c>
      <c r="B1" s="2" t="s"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977</v>
      </c>
      <c r="B1" s="1" t="s">
        <v>0</v>
      </c>
      <c r="C1" s="1"/>
    </row>
    <row r="2">
      <c r="A2" s="3">
        <f>IFERROR(__xludf.DUMMYFUNCTION("FILTER(Words!A:B,Words!C:C=""Pronoun"")"),319.0)</f>
        <v>319</v>
      </c>
      <c r="B2" s="10" t="str">
        <f>IFERROR(__xludf.DUMMYFUNCTION("""COMPUTED_VALUE"""),"I ")</f>
        <v>I </v>
      </c>
    </row>
    <row r="3">
      <c r="A3" s="32">
        <f>IFERROR(__xludf.DUMMYFUNCTION("""COMPUTED_VALUE"""),320.0)</f>
        <v>320</v>
      </c>
      <c r="B3" s="10" t="str">
        <f>IFERROR(__xludf.DUMMYFUNCTION("""COMPUTED_VALUE"""),"Me")</f>
        <v>Me</v>
      </c>
    </row>
    <row r="4">
      <c r="A4" s="32">
        <f>IFERROR(__xludf.DUMMYFUNCTION("""COMPUTED_VALUE"""),321.0)</f>
        <v>321</v>
      </c>
      <c r="B4" s="10" t="str">
        <f>IFERROR(__xludf.DUMMYFUNCTION("""COMPUTED_VALUE"""),"He")</f>
        <v>He</v>
      </c>
    </row>
    <row r="5">
      <c r="A5" s="32">
        <f>IFERROR(__xludf.DUMMYFUNCTION("""COMPUTED_VALUE"""),322.0)</f>
        <v>322</v>
      </c>
      <c r="B5" s="10" t="str">
        <f>IFERROR(__xludf.DUMMYFUNCTION("""COMPUTED_VALUE"""),"They")</f>
        <v>They</v>
      </c>
    </row>
    <row r="6">
      <c r="A6" s="32">
        <f>IFERROR(__xludf.DUMMYFUNCTION("""COMPUTED_VALUE"""),323.0)</f>
        <v>323</v>
      </c>
      <c r="B6" s="10" t="str">
        <f>IFERROR(__xludf.DUMMYFUNCTION("""COMPUTED_VALUE"""),"Them")</f>
        <v>Them</v>
      </c>
    </row>
    <row r="7">
      <c r="A7" s="32">
        <f>IFERROR(__xludf.DUMMYFUNCTION("""COMPUTED_VALUE"""),324.0)</f>
        <v>324</v>
      </c>
      <c r="B7" s="10" t="str">
        <f>IFERROR(__xludf.DUMMYFUNCTION("""COMPUTED_VALUE"""),"We")</f>
        <v>We</v>
      </c>
    </row>
    <row r="8">
      <c r="A8" s="32">
        <f>IFERROR(__xludf.DUMMYFUNCTION("""COMPUTED_VALUE"""),325.0)</f>
        <v>325</v>
      </c>
      <c r="B8" s="10" t="str">
        <f>IFERROR(__xludf.DUMMYFUNCTION("""COMPUTED_VALUE"""),"She")</f>
        <v>She</v>
      </c>
    </row>
    <row r="9">
      <c r="A9" s="32">
        <f>IFERROR(__xludf.DUMMYFUNCTION("""COMPUTED_VALUE"""),326.0)</f>
        <v>326</v>
      </c>
      <c r="B9" s="10" t="str">
        <f>IFERROR(__xludf.DUMMYFUNCTION("""COMPUTED_VALUE"""),"Her")</f>
        <v>Her</v>
      </c>
    </row>
    <row r="10">
      <c r="A10" s="32">
        <f>IFERROR(__xludf.DUMMYFUNCTION("""COMPUTED_VALUE"""),327.0)</f>
        <v>327</v>
      </c>
      <c r="B10" s="10" t="str">
        <f>IFERROR(__xludf.DUMMYFUNCTION("""COMPUTED_VALUE"""),"His")</f>
        <v>His</v>
      </c>
    </row>
    <row r="11">
      <c r="A11" s="32">
        <f>IFERROR(__xludf.DUMMYFUNCTION("""COMPUTED_VALUE"""),328.0)</f>
        <v>328</v>
      </c>
      <c r="B11" s="10" t="str">
        <f>IFERROR(__xludf.DUMMYFUNCTION("""COMPUTED_VALUE"""),"Hers")</f>
        <v>Hers</v>
      </c>
    </row>
    <row r="12">
      <c r="A12" s="32">
        <f>IFERROR(__xludf.DUMMYFUNCTION("""COMPUTED_VALUE"""),329.0)</f>
        <v>329</v>
      </c>
      <c r="B12" s="10" t="str">
        <f>IFERROR(__xludf.DUMMYFUNCTION("""COMPUTED_VALUE"""),"it")</f>
        <v>it</v>
      </c>
    </row>
    <row r="13">
      <c r="A13" s="32">
        <f>IFERROR(__xludf.DUMMYFUNCTION("""COMPUTED_VALUE"""),330.0)</f>
        <v>330</v>
      </c>
      <c r="B13" s="10" t="str">
        <f>IFERROR(__xludf.DUMMYFUNCTION("""COMPUTED_VALUE"""),"my")</f>
        <v>my</v>
      </c>
    </row>
    <row r="14">
      <c r="A14" s="32">
        <f>IFERROR(__xludf.DUMMYFUNCTION("""COMPUTED_VALUE"""),331.0)</f>
        <v>331</v>
      </c>
      <c r="B14" s="10" t="str">
        <f>IFERROR(__xludf.DUMMYFUNCTION("""COMPUTED_VALUE"""),"you")</f>
        <v>you</v>
      </c>
    </row>
    <row r="15">
      <c r="A15" s="32">
        <f>IFERROR(__xludf.DUMMYFUNCTION("""COMPUTED_VALUE"""),410.0)</f>
        <v>410</v>
      </c>
      <c r="B15" s="10" t="str">
        <f>IFERROR(__xludf.DUMMYFUNCTION("""COMPUTED_VALUE"""),"mine")</f>
        <v>mine</v>
      </c>
    </row>
    <row r="16">
      <c r="A16" s="32">
        <f>IFERROR(__xludf.DUMMYFUNCTION("""COMPUTED_VALUE"""),428.0)</f>
        <v>428</v>
      </c>
      <c r="B16" s="10" t="str">
        <f>IFERROR(__xludf.DUMMYFUNCTION("""COMPUTED_VALUE"""),"who")</f>
        <v>who</v>
      </c>
    </row>
    <row r="17">
      <c r="A17" s="32">
        <f>IFERROR(__xludf.DUMMYFUNCTION("""COMPUTED_VALUE"""),434.0)</f>
        <v>434</v>
      </c>
      <c r="B17" s="10" t="str">
        <f>IFERROR(__xludf.DUMMYFUNCTION("""COMPUTED_VALUE"""),"which")</f>
        <v>which</v>
      </c>
    </row>
    <row r="18">
      <c r="A18" s="32">
        <f>IFERROR(__xludf.DUMMYFUNCTION("""COMPUTED_VALUE"""),615.0)</f>
        <v>615</v>
      </c>
      <c r="B18" s="10" t="str">
        <f>IFERROR(__xludf.DUMMYFUNCTION("""COMPUTED_VALUE"""),"what")</f>
        <v>what</v>
      </c>
    </row>
    <row r="19">
      <c r="A19" s="32">
        <f>IFERROR(__xludf.DUMMYFUNCTION("""COMPUTED_VALUE"""),621.0)</f>
        <v>621</v>
      </c>
      <c r="B19" s="10" t="str">
        <f>IFERROR(__xludf.DUMMYFUNCTION("""COMPUTED_VALUE"""),"myself")</f>
        <v>myself</v>
      </c>
    </row>
    <row r="20">
      <c r="A20" s="32">
        <f>IFERROR(__xludf.DUMMYFUNCTION("""COMPUTED_VALUE"""),622.0)</f>
        <v>622</v>
      </c>
      <c r="B20" s="10" t="str">
        <f>IFERROR(__xludf.DUMMYFUNCTION("""COMPUTED_VALUE"""),"herself")</f>
        <v>herself</v>
      </c>
    </row>
    <row r="21">
      <c r="A21" s="32">
        <f>IFERROR(__xludf.DUMMYFUNCTION("""COMPUTED_VALUE"""),623.0)</f>
        <v>623</v>
      </c>
      <c r="B21" s="10" t="str">
        <f>IFERROR(__xludf.DUMMYFUNCTION("""COMPUTED_VALUE"""),"himself")</f>
        <v>himself</v>
      </c>
    </row>
    <row r="22">
      <c r="A22" s="32">
        <f>IFERROR(__xludf.DUMMYFUNCTION("""COMPUTED_VALUE"""),624.0)</f>
        <v>624</v>
      </c>
      <c r="B22" s="10" t="str">
        <f>IFERROR(__xludf.DUMMYFUNCTION("""COMPUTED_VALUE"""),"themselves")</f>
        <v>themselves</v>
      </c>
    </row>
    <row r="23">
      <c r="A23" s="32">
        <f>IFERROR(__xludf.DUMMYFUNCTION("""COMPUTED_VALUE"""),625.0)</f>
        <v>625</v>
      </c>
      <c r="B23" s="10" t="str">
        <f>IFERROR(__xludf.DUMMYFUNCTION("""COMPUTED_VALUE"""),"your")</f>
        <v>your</v>
      </c>
    </row>
    <row r="24">
      <c r="A24" s="32">
        <f>IFERROR(__xludf.DUMMYFUNCTION("""COMPUTED_VALUE"""),626.0)</f>
        <v>626</v>
      </c>
      <c r="B24" s="10" t="str">
        <f>IFERROR(__xludf.DUMMYFUNCTION("""COMPUTED_VALUE"""),"yours")</f>
        <v>yours</v>
      </c>
    </row>
    <row r="25">
      <c r="A25" s="32">
        <f>IFERROR(__xludf.DUMMYFUNCTION("""COMPUTED_VALUE"""),627.0)</f>
        <v>627</v>
      </c>
      <c r="B25" s="10" t="str">
        <f>IFERROR(__xludf.DUMMYFUNCTION("""COMPUTED_VALUE"""),"yourself")</f>
        <v>yourself</v>
      </c>
    </row>
    <row r="26">
      <c r="A26" s="32">
        <f>IFERROR(__xludf.DUMMYFUNCTION("""COMPUTED_VALUE"""),628.0)</f>
        <v>628</v>
      </c>
      <c r="B26" s="10" t="str">
        <f>IFERROR(__xludf.DUMMYFUNCTION("""COMPUTED_VALUE"""),"yourselves")</f>
        <v>yourselves</v>
      </c>
    </row>
    <row r="27">
      <c r="A27" s="32">
        <f>IFERROR(__xludf.DUMMYFUNCTION("""COMPUTED_VALUE"""),629.0)</f>
        <v>629</v>
      </c>
      <c r="B27" s="10" t="str">
        <f>IFERROR(__xludf.DUMMYFUNCTION("""COMPUTED_VALUE"""),"their")</f>
        <v>their</v>
      </c>
    </row>
    <row r="28">
      <c r="A28" s="32">
        <f>IFERROR(__xludf.DUMMYFUNCTION("""COMPUTED_VALUE"""),630.0)</f>
        <v>630</v>
      </c>
      <c r="B28" s="10" t="str">
        <f>IFERROR(__xludf.DUMMYFUNCTION("""COMPUTED_VALUE"""),"theirs")</f>
        <v>theirs</v>
      </c>
    </row>
    <row r="29">
      <c r="A29" s="32">
        <f>IFERROR(__xludf.DUMMYFUNCTION("""COMPUTED_VALUE"""),633.0)</f>
        <v>633</v>
      </c>
      <c r="B29" s="10" t="str">
        <f>IFERROR(__xludf.DUMMYFUNCTION("""COMPUTED_VALUE"""),"this ")</f>
        <v>this </v>
      </c>
    </row>
    <row r="30">
      <c r="A30" s="32">
        <f>IFERROR(__xludf.DUMMYFUNCTION("""COMPUTED_VALUE"""),634.0)</f>
        <v>634</v>
      </c>
      <c r="B30" s="10" t="str">
        <f>IFERROR(__xludf.DUMMYFUNCTION("""COMPUTED_VALUE"""),"that")</f>
        <v>that</v>
      </c>
    </row>
    <row r="31">
      <c r="A31" s="32">
        <f>IFERROR(__xludf.DUMMYFUNCTION("""COMPUTED_VALUE"""),635.0)</f>
        <v>635</v>
      </c>
      <c r="B31" s="10" t="str">
        <f>IFERROR(__xludf.DUMMYFUNCTION("""COMPUTED_VALUE"""),"these")</f>
        <v>these</v>
      </c>
    </row>
    <row r="32">
      <c r="A32" s="32">
        <f>IFERROR(__xludf.DUMMYFUNCTION("""COMPUTED_VALUE"""),636.0)</f>
        <v>636</v>
      </c>
      <c r="B32" s="10" t="str">
        <f>IFERROR(__xludf.DUMMYFUNCTION("""COMPUTED_VALUE"""),"those")</f>
        <v>those</v>
      </c>
    </row>
    <row r="33">
      <c r="A33" s="32">
        <f>IFERROR(__xludf.DUMMYFUNCTION("""COMPUTED_VALUE"""),637.0)</f>
        <v>637</v>
      </c>
      <c r="B33" s="10" t="str">
        <f>IFERROR(__xludf.DUMMYFUNCTION("""COMPUTED_VALUE"""),"they")</f>
        <v>they</v>
      </c>
    </row>
    <row r="34">
      <c r="A34" s="32">
        <f>IFERROR(__xludf.DUMMYFUNCTION("""COMPUTED_VALUE"""),638.0)</f>
        <v>638</v>
      </c>
      <c r="B34" s="10" t="str">
        <f>IFERROR(__xludf.DUMMYFUNCTION("""COMPUTED_VALUE"""),"them ")</f>
        <v>them 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977</v>
      </c>
      <c r="B1" s="1" t="s">
        <v>0</v>
      </c>
    </row>
    <row r="2">
      <c r="A2" s="33">
        <f>IFERROR(__xludf.DUMMYFUNCTION("FILTER(Words!A:B,Words!C:C=""Articles"")"),96.0)</f>
        <v>96</v>
      </c>
      <c r="B2" s="10" t="str">
        <f>IFERROR(__xludf.DUMMYFUNCTION("""COMPUTED_VALUE"""),"a")</f>
        <v>a</v>
      </c>
    </row>
    <row r="3">
      <c r="A3" s="32">
        <f>IFERROR(__xludf.DUMMYFUNCTION("""COMPUTED_VALUE"""),97.0)</f>
        <v>97</v>
      </c>
      <c r="B3" s="10" t="str">
        <f>IFERROR(__xludf.DUMMYFUNCTION("""COMPUTED_VALUE"""),"an")</f>
        <v>an</v>
      </c>
    </row>
    <row r="4">
      <c r="A4" s="32">
        <f>IFERROR(__xludf.DUMMYFUNCTION("""COMPUTED_VALUE"""),98.0)</f>
        <v>98</v>
      </c>
      <c r="B4" s="10" t="str">
        <f>IFERROR(__xludf.DUMMYFUNCTION("""COMPUTED_VALUE"""),"and")</f>
        <v>and</v>
      </c>
    </row>
    <row r="5">
      <c r="A5" s="32">
        <f>IFERROR(__xludf.DUMMYFUNCTION("""COMPUTED_VALUE"""),100.0)</f>
        <v>100</v>
      </c>
      <c r="B5" s="10" t="str">
        <f>IFERROR(__xludf.DUMMYFUNCTION("""COMPUTED_VALUE"""),"is ")</f>
        <v>is </v>
      </c>
    </row>
    <row r="6">
      <c r="A6" s="32">
        <f>IFERROR(__xludf.DUMMYFUNCTION("""COMPUTED_VALUE"""),101.0)</f>
        <v>101</v>
      </c>
      <c r="B6" s="10" t="str">
        <f>IFERROR(__xludf.DUMMYFUNCTION("""COMPUTED_VALUE"""),"the")</f>
        <v>the</v>
      </c>
    </row>
    <row r="7">
      <c r="A7" s="32">
        <f>IFERROR(__xludf.DUMMYFUNCTION("""COMPUTED_VALUE"""),526.0)</f>
        <v>526</v>
      </c>
      <c r="B7" s="10" t="str">
        <f>IFERROR(__xludf.DUMMYFUNCTION("""COMPUTED_VALUE"""),"to")</f>
        <v>to</v>
      </c>
    </row>
    <row r="8">
      <c r="A8" s="32">
        <f>IFERROR(__xludf.DUMMYFUNCTION("""COMPUTED_VALUE"""),563.0)</f>
        <v>563</v>
      </c>
      <c r="B8" s="10" t="str">
        <f>IFERROR(__xludf.DUMMYFUNCTION("""COMPUTED_VALUE"""),"like")</f>
        <v>like</v>
      </c>
    </row>
    <row r="9">
      <c r="A9" s="32">
        <f>IFERROR(__xludf.DUMMYFUNCTION("""COMPUTED_VALUE"""),631.0)</f>
        <v>631</v>
      </c>
      <c r="B9" s="10" t="str">
        <f>IFERROR(__xludf.DUMMYFUNCTION("""COMPUTED_VALUE"""),"the")</f>
        <v>the</v>
      </c>
    </row>
    <row r="10">
      <c r="A10" s="32">
        <f>IFERROR(__xludf.DUMMYFUNCTION("""COMPUTED_VALUE"""),632.0)</f>
        <v>632</v>
      </c>
      <c r="B10" s="10" t="str">
        <f>IFERROR(__xludf.DUMMYFUNCTION("""COMPUTED_VALUE"""),"that")</f>
        <v>that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1"/>
      <c r="B1" s="34" t="s">
        <v>1777</v>
      </c>
      <c r="C1" s="34" t="s">
        <v>1778</v>
      </c>
      <c r="D1" s="34" t="s">
        <v>1779</v>
      </c>
      <c r="E1" s="34" t="s">
        <v>1180</v>
      </c>
      <c r="F1" s="34" t="s">
        <v>1780</v>
      </c>
      <c r="G1" s="34" t="s">
        <v>2</v>
      </c>
      <c r="H1" s="34" t="s">
        <v>4</v>
      </c>
      <c r="I1" s="34" t="s">
        <v>5</v>
      </c>
      <c r="J1" s="34" t="s">
        <v>1781</v>
      </c>
      <c r="K1" s="2"/>
      <c r="O1" s="1" t="s">
        <v>8</v>
      </c>
      <c r="Q1" s="1" t="s">
        <v>9</v>
      </c>
    </row>
    <row r="2">
      <c r="A2" s="2"/>
      <c r="B2" s="2" t="s">
        <v>10</v>
      </c>
      <c r="D2" s="2"/>
      <c r="F2" s="2" t="s">
        <v>1782</v>
      </c>
      <c r="G2" s="2" t="s">
        <v>1783</v>
      </c>
      <c r="O2" s="2" t="s">
        <v>15</v>
      </c>
      <c r="Q2" s="2" t="s">
        <v>16</v>
      </c>
    </row>
    <row r="3">
      <c r="A3" s="2"/>
      <c r="B3" s="2" t="s">
        <v>17</v>
      </c>
      <c r="C3" s="2"/>
      <c r="D3" s="2"/>
      <c r="F3" s="2" t="s">
        <v>1782</v>
      </c>
      <c r="G3" s="2" t="s">
        <v>1783</v>
      </c>
      <c r="O3" s="2" t="s">
        <v>12</v>
      </c>
      <c r="Q3" s="2" t="s">
        <v>19</v>
      </c>
    </row>
    <row r="4">
      <c r="A4" s="2"/>
      <c r="B4" s="2" t="s">
        <v>20</v>
      </c>
      <c r="C4" s="2"/>
      <c r="D4" s="2"/>
      <c r="F4" s="2" t="s">
        <v>1782</v>
      </c>
      <c r="G4" s="2" t="s">
        <v>1783</v>
      </c>
      <c r="O4" s="2" t="s">
        <v>22</v>
      </c>
      <c r="Q4" s="2" t="s">
        <v>23</v>
      </c>
    </row>
    <row r="5">
      <c r="A5" s="2"/>
      <c r="B5" s="2" t="s">
        <v>24</v>
      </c>
      <c r="C5" s="2"/>
      <c r="D5" s="2"/>
      <c r="F5" s="2" t="s">
        <v>1782</v>
      </c>
      <c r="G5" s="2" t="s">
        <v>1783</v>
      </c>
      <c r="O5" s="2" t="s">
        <v>26</v>
      </c>
      <c r="Q5" s="2" t="s">
        <v>27</v>
      </c>
    </row>
    <row r="6">
      <c r="A6" s="2"/>
      <c r="B6" s="2" t="s">
        <v>28</v>
      </c>
      <c r="C6" s="2"/>
      <c r="D6" s="2"/>
      <c r="F6" s="2" t="s">
        <v>1782</v>
      </c>
      <c r="G6" s="2" t="s">
        <v>1783</v>
      </c>
      <c r="O6" s="2" t="s">
        <v>30</v>
      </c>
      <c r="Q6" s="2" t="s">
        <v>31</v>
      </c>
    </row>
    <row r="7">
      <c r="A7" s="2"/>
      <c r="B7" s="2" t="s">
        <v>32</v>
      </c>
      <c r="C7" s="2"/>
      <c r="D7" s="2"/>
      <c r="F7" s="2" t="s">
        <v>1782</v>
      </c>
      <c r="G7" s="2" t="s">
        <v>1783</v>
      </c>
      <c r="O7" s="2" t="s">
        <v>34</v>
      </c>
      <c r="P7" s="2" t="s">
        <v>35</v>
      </c>
    </row>
    <row r="8">
      <c r="A8" s="2"/>
      <c r="B8" s="2" t="s">
        <v>36</v>
      </c>
      <c r="C8" s="2"/>
      <c r="D8" s="2"/>
      <c r="F8" s="2" t="s">
        <v>1782</v>
      </c>
      <c r="G8" s="2" t="s">
        <v>1783</v>
      </c>
      <c r="O8" s="2" t="s">
        <v>38</v>
      </c>
    </row>
    <row r="9">
      <c r="A9" s="2"/>
      <c r="B9" s="2" t="s">
        <v>39</v>
      </c>
      <c r="C9" s="2"/>
      <c r="D9" s="2"/>
      <c r="F9" s="2" t="s">
        <v>1782</v>
      </c>
      <c r="G9" s="2" t="s">
        <v>1783</v>
      </c>
      <c r="O9" s="2" t="s">
        <v>41</v>
      </c>
    </row>
    <row r="10">
      <c r="A10" s="2"/>
      <c r="B10" s="2" t="s">
        <v>42</v>
      </c>
      <c r="C10" s="2"/>
      <c r="D10" s="2"/>
      <c r="F10" s="2" t="s">
        <v>1782</v>
      </c>
      <c r="G10" s="2" t="s">
        <v>1783</v>
      </c>
      <c r="I10" s="2" t="s">
        <v>468</v>
      </c>
    </row>
    <row r="11">
      <c r="A11" s="2"/>
      <c r="B11" s="2" t="s">
        <v>44</v>
      </c>
      <c r="C11" s="2"/>
      <c r="D11" s="2"/>
      <c r="F11" s="2" t="s">
        <v>1782</v>
      </c>
      <c r="G11" s="2" t="s">
        <v>1784</v>
      </c>
    </row>
    <row r="12">
      <c r="A12" s="2"/>
      <c r="B12" s="2" t="s">
        <v>46</v>
      </c>
      <c r="C12" s="2"/>
      <c r="D12" s="2"/>
      <c r="F12" s="2" t="s">
        <v>1782</v>
      </c>
      <c r="G12" s="2" t="s">
        <v>1784</v>
      </c>
    </row>
    <row r="13">
      <c r="A13" s="2"/>
      <c r="B13" s="2" t="s">
        <v>48</v>
      </c>
      <c r="C13" s="2"/>
      <c r="D13" s="2"/>
      <c r="F13" s="2" t="s">
        <v>1782</v>
      </c>
      <c r="G13" s="2" t="s">
        <v>1784</v>
      </c>
    </row>
    <row r="14">
      <c r="A14" s="2"/>
      <c r="B14" s="2" t="s">
        <v>1785</v>
      </c>
      <c r="C14" s="2"/>
      <c r="D14" s="2"/>
      <c r="F14" s="2" t="s">
        <v>1782</v>
      </c>
      <c r="G14" s="2" t="s">
        <v>1784</v>
      </c>
    </row>
    <row r="15">
      <c r="A15" s="2"/>
      <c r="B15" s="2" t="s">
        <v>1786</v>
      </c>
      <c r="C15" s="2"/>
      <c r="D15" s="2"/>
      <c r="F15" s="2" t="s">
        <v>1782</v>
      </c>
      <c r="G15" s="2" t="s">
        <v>1784</v>
      </c>
    </row>
    <row r="16">
      <c r="A16" s="2"/>
      <c r="B16" s="2" t="s">
        <v>1787</v>
      </c>
      <c r="C16" s="2"/>
      <c r="D16" s="2"/>
      <c r="F16" s="2" t="s">
        <v>1782</v>
      </c>
      <c r="G16" s="2" t="s">
        <v>1784</v>
      </c>
      <c r="Q16" s="15" t="s">
        <v>1788</v>
      </c>
    </row>
    <row r="17">
      <c r="A17" s="2"/>
      <c r="B17" s="2" t="s">
        <v>1789</v>
      </c>
      <c r="C17" s="2"/>
      <c r="D17" s="2"/>
      <c r="F17" s="2" t="s">
        <v>1782</v>
      </c>
      <c r="G17" s="2" t="s">
        <v>1784</v>
      </c>
      <c r="Q17" s="15" t="s">
        <v>1788</v>
      </c>
    </row>
    <row r="18">
      <c r="A18" s="2"/>
      <c r="B18" s="2" t="s">
        <v>1790</v>
      </c>
      <c r="C18" s="2"/>
      <c r="D18" s="2"/>
      <c r="F18" s="2" t="s">
        <v>1782</v>
      </c>
      <c r="G18" s="2" t="s">
        <v>1784</v>
      </c>
    </row>
    <row r="19">
      <c r="A19" s="2"/>
      <c r="B19" s="2" t="s">
        <v>1791</v>
      </c>
      <c r="C19" s="2"/>
      <c r="D19" s="2"/>
      <c r="F19" s="2" t="s">
        <v>1782</v>
      </c>
      <c r="G19" s="2" t="s">
        <v>1784</v>
      </c>
    </row>
    <row r="20">
      <c r="A20" s="2"/>
      <c r="B20" s="2" t="s">
        <v>62</v>
      </c>
      <c r="C20" s="2"/>
      <c r="D20" s="2"/>
      <c r="F20" s="2" t="s">
        <v>1782</v>
      </c>
      <c r="G20" s="2" t="s">
        <v>1784</v>
      </c>
    </row>
    <row r="21">
      <c r="A21" s="2"/>
      <c r="B21" s="2" t="s">
        <v>1792</v>
      </c>
      <c r="C21" s="2"/>
      <c r="D21" s="2"/>
      <c r="F21" s="2" t="s">
        <v>1782</v>
      </c>
      <c r="G21" s="2" t="s">
        <v>1784</v>
      </c>
    </row>
    <row r="22">
      <c r="A22" s="2"/>
      <c r="B22" s="2" t="s">
        <v>1793</v>
      </c>
      <c r="C22" s="2"/>
      <c r="D22" s="2"/>
      <c r="F22" s="2" t="s">
        <v>1782</v>
      </c>
      <c r="G22" s="2" t="s">
        <v>1784</v>
      </c>
    </row>
    <row r="23">
      <c r="A23" s="2"/>
      <c r="B23" s="2" t="s">
        <v>1794</v>
      </c>
      <c r="C23" s="2"/>
      <c r="D23" s="2"/>
      <c r="F23" s="2" t="s">
        <v>1782</v>
      </c>
      <c r="G23" s="2" t="s">
        <v>1784</v>
      </c>
    </row>
    <row r="24">
      <c r="A24" s="2"/>
      <c r="B24" s="2" t="s">
        <v>1795</v>
      </c>
      <c r="C24" s="2"/>
      <c r="D24" s="2"/>
      <c r="F24" s="2" t="s">
        <v>1782</v>
      </c>
      <c r="G24" s="2" t="s">
        <v>1784</v>
      </c>
    </row>
    <row r="25">
      <c r="A25" s="2"/>
      <c r="B25" s="2" t="s">
        <v>1796</v>
      </c>
      <c r="C25" s="2"/>
      <c r="D25" s="2"/>
      <c r="F25" s="2" t="s">
        <v>1782</v>
      </c>
      <c r="G25" s="2" t="s">
        <v>1784</v>
      </c>
    </row>
    <row r="26">
      <c r="A26" s="2"/>
      <c r="B26" s="2" t="s">
        <v>1797</v>
      </c>
      <c r="C26" s="2"/>
      <c r="D26" s="2"/>
      <c r="F26" s="2" t="s">
        <v>1782</v>
      </c>
      <c r="G26" s="2" t="s">
        <v>1784</v>
      </c>
    </row>
    <row r="27">
      <c r="A27" s="2"/>
      <c r="B27" s="2" t="s">
        <v>1792</v>
      </c>
      <c r="C27" s="2"/>
      <c r="D27" s="2"/>
      <c r="F27" s="2" t="s">
        <v>1782</v>
      </c>
      <c r="G27" s="2" t="s">
        <v>1784</v>
      </c>
    </row>
    <row r="28">
      <c r="A28" s="2"/>
      <c r="B28" s="2" t="s">
        <v>1798</v>
      </c>
      <c r="C28" s="2"/>
      <c r="D28" s="2"/>
      <c r="F28" s="2" t="s">
        <v>1782</v>
      </c>
      <c r="G28" s="2" t="s">
        <v>1784</v>
      </c>
    </row>
    <row r="29">
      <c r="A29" s="2"/>
      <c r="B29" s="2" t="s">
        <v>78</v>
      </c>
      <c r="C29" s="2"/>
      <c r="D29" s="2"/>
      <c r="F29" s="2" t="s">
        <v>1782</v>
      </c>
      <c r="G29" s="2" t="s">
        <v>1799</v>
      </c>
    </row>
    <row r="30">
      <c r="A30" s="2"/>
      <c r="B30" s="2" t="s">
        <v>81</v>
      </c>
      <c r="C30" s="2"/>
      <c r="D30" s="2"/>
      <c r="F30" s="2" t="s">
        <v>1782</v>
      </c>
      <c r="G30" s="2" t="s">
        <v>1799</v>
      </c>
    </row>
    <row r="31">
      <c r="A31" s="2"/>
      <c r="B31" s="2" t="s">
        <v>83</v>
      </c>
      <c r="C31" s="2"/>
      <c r="D31" s="2"/>
      <c r="F31" s="2" t="s">
        <v>1782</v>
      </c>
      <c r="G31" s="2" t="s">
        <v>1799</v>
      </c>
    </row>
    <row r="32">
      <c r="A32" s="2"/>
      <c r="B32" s="2" t="s">
        <v>85</v>
      </c>
      <c r="C32" s="2"/>
      <c r="D32" s="2"/>
      <c r="F32" s="2" t="s">
        <v>1782</v>
      </c>
      <c r="G32" s="2" t="s">
        <v>1800</v>
      </c>
    </row>
    <row r="33">
      <c r="A33" s="2"/>
      <c r="B33" s="2" t="s">
        <v>87</v>
      </c>
      <c r="C33" s="2"/>
      <c r="D33" s="2"/>
      <c r="F33" s="2" t="s">
        <v>1782</v>
      </c>
      <c r="G33" s="2" t="s">
        <v>1800</v>
      </c>
    </row>
    <row r="34">
      <c r="A34" s="2"/>
      <c r="B34" s="2" t="s">
        <v>89</v>
      </c>
      <c r="C34" s="2"/>
      <c r="D34" s="2"/>
      <c r="F34" s="2" t="s">
        <v>1782</v>
      </c>
      <c r="G34" s="2" t="s">
        <v>1800</v>
      </c>
    </row>
    <row r="35">
      <c r="A35" s="2"/>
      <c r="B35" s="2" t="s">
        <v>91</v>
      </c>
      <c r="C35" s="2"/>
      <c r="D35" s="2"/>
      <c r="F35" s="2" t="s">
        <v>1782</v>
      </c>
      <c r="G35" s="2" t="s">
        <v>1800</v>
      </c>
    </row>
    <row r="36">
      <c r="A36" s="2"/>
      <c r="B36" s="2" t="s">
        <v>93</v>
      </c>
      <c r="C36" s="2"/>
      <c r="D36" s="2"/>
      <c r="F36" s="2" t="s">
        <v>1782</v>
      </c>
      <c r="G36" s="2" t="s">
        <v>1800</v>
      </c>
    </row>
    <row r="37">
      <c r="A37" s="2"/>
      <c r="B37" s="2" t="s">
        <v>95</v>
      </c>
      <c r="C37" s="2"/>
      <c r="D37" s="2"/>
      <c r="F37" s="2" t="s">
        <v>1782</v>
      </c>
      <c r="G37" s="2" t="s">
        <v>1800</v>
      </c>
    </row>
    <row r="38">
      <c r="A38" s="2"/>
      <c r="B38" s="2" t="s">
        <v>97</v>
      </c>
      <c r="C38" s="2"/>
      <c r="D38" s="2"/>
      <c r="F38" s="2" t="s">
        <v>1782</v>
      </c>
      <c r="G38" s="2" t="s">
        <v>1800</v>
      </c>
    </row>
    <row r="39">
      <c r="A39" s="2"/>
      <c r="B39" s="2" t="s">
        <v>232</v>
      </c>
      <c r="C39" s="2"/>
      <c r="D39" s="2"/>
      <c r="F39" s="2" t="s">
        <v>231</v>
      </c>
      <c r="G39" s="2" t="s">
        <v>41</v>
      </c>
    </row>
    <row r="40">
      <c r="A40" s="2"/>
      <c r="B40" s="2" t="s">
        <v>235</v>
      </c>
      <c r="C40" s="2"/>
      <c r="D40" s="2"/>
      <c r="F40" s="2" t="s">
        <v>231</v>
      </c>
      <c r="G40" s="2" t="s">
        <v>41</v>
      </c>
    </row>
    <row r="41">
      <c r="A41" s="2"/>
      <c r="B41" s="2" t="s">
        <v>237</v>
      </c>
      <c r="C41" s="2"/>
      <c r="D41" s="2"/>
      <c r="F41" s="2" t="s">
        <v>231</v>
      </c>
      <c r="G41" s="2" t="s">
        <v>41</v>
      </c>
    </row>
    <row r="42">
      <c r="A42" s="2"/>
      <c r="B42" s="2" t="s">
        <v>239</v>
      </c>
      <c r="C42" s="2"/>
      <c r="D42" s="2"/>
      <c r="F42" s="2" t="s">
        <v>231</v>
      </c>
      <c r="G42" s="2" t="s">
        <v>41</v>
      </c>
    </row>
    <row r="43">
      <c r="A43" s="2"/>
      <c r="B43" s="2" t="s">
        <v>241</v>
      </c>
      <c r="C43" s="2"/>
      <c r="D43" s="2"/>
      <c r="F43" s="2" t="s">
        <v>231</v>
      </c>
      <c r="G43" s="2" t="s">
        <v>41</v>
      </c>
    </row>
    <row r="44">
      <c r="A44" s="2"/>
      <c r="B44" s="2" t="s">
        <v>243</v>
      </c>
      <c r="C44" s="2"/>
      <c r="D44" s="2"/>
      <c r="F44" s="2" t="s">
        <v>231</v>
      </c>
      <c r="G44" s="2" t="s">
        <v>41</v>
      </c>
    </row>
    <row r="45">
      <c r="A45" s="2"/>
      <c r="B45" s="2" t="s">
        <v>245</v>
      </c>
      <c r="C45" s="2"/>
      <c r="D45" s="2"/>
      <c r="F45" s="2" t="s">
        <v>231</v>
      </c>
      <c r="G45" s="2" t="s">
        <v>41</v>
      </c>
    </row>
    <row r="46">
      <c r="A46" s="2"/>
      <c r="B46" s="2" t="s">
        <v>247</v>
      </c>
      <c r="C46" s="2"/>
      <c r="D46" s="2"/>
      <c r="F46" s="2" t="s">
        <v>231</v>
      </c>
      <c r="G46" s="2" t="s">
        <v>41</v>
      </c>
    </row>
    <row r="47">
      <c r="A47" s="2"/>
      <c r="B47" s="2" t="s">
        <v>249</v>
      </c>
      <c r="C47" s="2"/>
      <c r="D47" s="2"/>
      <c r="F47" s="2" t="s">
        <v>231</v>
      </c>
      <c r="G47" s="2" t="s">
        <v>41</v>
      </c>
    </row>
    <row r="48">
      <c r="A48" s="2"/>
      <c r="B48" s="2" t="s">
        <v>251</v>
      </c>
      <c r="C48" s="2"/>
      <c r="D48" s="2"/>
      <c r="F48" s="2" t="s">
        <v>231</v>
      </c>
      <c r="G48" s="2" t="s">
        <v>41</v>
      </c>
    </row>
    <row r="49">
      <c r="A49" s="2"/>
      <c r="B49" s="2" t="s">
        <v>253</v>
      </c>
      <c r="C49" s="2"/>
      <c r="D49" s="2"/>
      <c r="F49" s="2" t="s">
        <v>231</v>
      </c>
      <c r="G49" s="2" t="s">
        <v>41</v>
      </c>
    </row>
    <row r="50">
      <c r="A50" s="2"/>
      <c r="B50" s="2" t="s">
        <v>254</v>
      </c>
      <c r="C50" s="2"/>
      <c r="D50" s="2"/>
      <c r="F50" s="2" t="s">
        <v>231</v>
      </c>
      <c r="G50" s="2" t="s">
        <v>41</v>
      </c>
    </row>
    <row r="51">
      <c r="A51" s="2"/>
      <c r="B51" s="2" t="s">
        <v>255</v>
      </c>
      <c r="C51" s="2"/>
      <c r="D51" s="2"/>
      <c r="F51" s="2" t="s">
        <v>231</v>
      </c>
      <c r="G51" s="2" t="s">
        <v>41</v>
      </c>
    </row>
    <row r="52">
      <c r="A52" s="2"/>
      <c r="B52" s="2" t="s">
        <v>256</v>
      </c>
      <c r="C52" s="2"/>
      <c r="D52" s="2"/>
      <c r="F52" s="2" t="s">
        <v>231</v>
      </c>
      <c r="G52" s="2" t="s">
        <v>41</v>
      </c>
    </row>
    <row r="53">
      <c r="A53" s="2"/>
      <c r="B53" s="2" t="s">
        <v>258</v>
      </c>
      <c r="C53" s="2"/>
      <c r="D53" s="2"/>
      <c r="F53" s="2" t="s">
        <v>231</v>
      </c>
      <c r="G53" s="2" t="s">
        <v>41</v>
      </c>
    </row>
    <row r="54">
      <c r="A54" s="2"/>
      <c r="B54" s="2" t="s">
        <v>260</v>
      </c>
      <c r="C54" s="2"/>
      <c r="D54" s="2"/>
      <c r="F54" s="2" t="s">
        <v>231</v>
      </c>
      <c r="G54" s="2" t="s">
        <v>41</v>
      </c>
    </row>
    <row r="55">
      <c r="A55" s="2"/>
      <c r="B55" s="2" t="s">
        <v>262</v>
      </c>
      <c r="C55" s="2"/>
      <c r="D55" s="2"/>
      <c r="F55" s="2" t="s">
        <v>231</v>
      </c>
      <c r="G55" s="2" t="s">
        <v>41</v>
      </c>
    </row>
    <row r="56">
      <c r="A56" s="2"/>
      <c r="B56" s="2" t="s">
        <v>264</v>
      </c>
      <c r="C56" s="2"/>
      <c r="D56" s="2"/>
      <c r="F56" s="2" t="s">
        <v>231</v>
      </c>
      <c r="G56" s="2" t="s">
        <v>41</v>
      </c>
    </row>
    <row r="57">
      <c r="A57" s="2"/>
      <c r="B57" s="2" t="s">
        <v>266</v>
      </c>
      <c r="C57" s="2"/>
      <c r="D57" s="2"/>
      <c r="F57" s="2" t="s">
        <v>231</v>
      </c>
      <c r="G57" s="2" t="s">
        <v>41</v>
      </c>
    </row>
    <row r="58">
      <c r="A58" s="2"/>
      <c r="B58" s="2" t="s">
        <v>268</v>
      </c>
      <c r="C58" s="2"/>
      <c r="D58" s="2"/>
      <c r="F58" s="2" t="s">
        <v>231</v>
      </c>
      <c r="G58" s="2" t="s">
        <v>41</v>
      </c>
    </row>
    <row r="59">
      <c r="A59" s="2"/>
      <c r="B59" s="2" t="s">
        <v>270</v>
      </c>
      <c r="C59" s="2"/>
      <c r="D59" s="2"/>
      <c r="F59" s="2" t="s">
        <v>231</v>
      </c>
      <c r="G59" s="2" t="s">
        <v>41</v>
      </c>
    </row>
    <row r="60">
      <c r="A60" s="2"/>
      <c r="B60" s="2" t="s">
        <v>272</v>
      </c>
      <c r="C60" s="2"/>
      <c r="D60" s="2"/>
      <c r="F60" s="2" t="s">
        <v>231</v>
      </c>
      <c r="G60" s="2" t="s">
        <v>41</v>
      </c>
    </row>
    <row r="61">
      <c r="A61" s="2"/>
      <c r="B61" s="2" t="s">
        <v>274</v>
      </c>
      <c r="C61" s="2"/>
      <c r="D61" s="2"/>
      <c r="F61" s="2" t="s">
        <v>231</v>
      </c>
      <c r="G61" s="2" t="s">
        <v>41</v>
      </c>
    </row>
    <row r="62">
      <c r="A62" s="2"/>
      <c r="B62" s="2" t="s">
        <v>276</v>
      </c>
      <c r="C62" s="2"/>
      <c r="D62" s="2"/>
      <c r="F62" s="2" t="s">
        <v>231</v>
      </c>
      <c r="G62" s="2" t="s">
        <v>41</v>
      </c>
    </row>
    <row r="63">
      <c r="A63" s="2"/>
      <c r="B63" s="2" t="s">
        <v>278</v>
      </c>
      <c r="C63" s="2"/>
      <c r="D63" s="2"/>
      <c r="F63" s="2" t="s">
        <v>231</v>
      </c>
      <c r="G63" s="2" t="s">
        <v>41</v>
      </c>
    </row>
    <row r="64">
      <c r="A64" s="2"/>
      <c r="B64" s="2" t="s">
        <v>280</v>
      </c>
      <c r="C64" s="2"/>
      <c r="D64" s="2"/>
      <c r="F64" s="2" t="s">
        <v>231</v>
      </c>
      <c r="G64" s="2" t="s">
        <v>41</v>
      </c>
    </row>
    <row r="65">
      <c r="A65" s="2"/>
      <c r="B65" s="2" t="s">
        <v>282</v>
      </c>
      <c r="C65" s="2"/>
      <c r="D65" s="2"/>
      <c r="F65" s="2" t="s">
        <v>231</v>
      </c>
      <c r="G65" s="2" t="s">
        <v>41</v>
      </c>
    </row>
    <row r="66">
      <c r="A66" s="2"/>
      <c r="B66" s="2" t="s">
        <v>284</v>
      </c>
      <c r="C66" s="2"/>
      <c r="D66" s="2"/>
      <c r="F66" s="2" t="s">
        <v>231</v>
      </c>
      <c r="G66" s="2" t="s">
        <v>41</v>
      </c>
    </row>
    <row r="67">
      <c r="A67" s="2"/>
      <c r="B67" s="2" t="s">
        <v>286</v>
      </c>
      <c r="C67" s="2"/>
      <c r="D67" s="2"/>
      <c r="F67" s="2" t="s">
        <v>231</v>
      </c>
      <c r="G67" s="2" t="s">
        <v>41</v>
      </c>
    </row>
    <row r="68">
      <c r="A68" s="2"/>
      <c r="B68" s="2" t="s">
        <v>289</v>
      </c>
      <c r="C68" s="2"/>
      <c r="D68" s="2"/>
      <c r="F68" s="2" t="s">
        <v>231</v>
      </c>
      <c r="G68" s="2" t="s">
        <v>41</v>
      </c>
    </row>
    <row r="69">
      <c r="A69" s="2"/>
      <c r="B69" s="2" t="s">
        <v>291</v>
      </c>
      <c r="C69" s="2"/>
      <c r="D69" s="2"/>
      <c r="F69" s="2" t="s">
        <v>231</v>
      </c>
      <c r="G69" s="2" t="s">
        <v>41</v>
      </c>
    </row>
    <row r="70">
      <c r="A70" s="2"/>
      <c r="B70" s="2" t="s">
        <v>239</v>
      </c>
      <c r="C70" s="2"/>
      <c r="D70" s="2"/>
      <c r="F70" s="2" t="s">
        <v>231</v>
      </c>
      <c r="G70" s="2" t="s">
        <v>41</v>
      </c>
    </row>
    <row r="71">
      <c r="A71" s="2"/>
      <c r="B71" s="2" t="s">
        <v>247</v>
      </c>
      <c r="C71" s="2"/>
      <c r="D71" s="2"/>
      <c r="F71" s="2" t="s">
        <v>231</v>
      </c>
      <c r="G71" s="2" t="s">
        <v>41</v>
      </c>
    </row>
    <row r="72">
      <c r="A72" s="2"/>
      <c r="B72" s="2" t="s">
        <v>293</v>
      </c>
      <c r="C72" s="2"/>
      <c r="D72" s="2"/>
      <c r="F72" s="2" t="s">
        <v>231</v>
      </c>
      <c r="G72" s="2" t="s">
        <v>296</v>
      </c>
    </row>
    <row r="73">
      <c r="A73" s="16"/>
      <c r="B73" s="16" t="s">
        <v>295</v>
      </c>
      <c r="C73" s="2"/>
      <c r="D73" s="2"/>
      <c r="F73" s="2" t="s">
        <v>231</v>
      </c>
      <c r="G73" s="2" t="s">
        <v>296</v>
      </c>
    </row>
    <row r="74">
      <c r="A74" s="16"/>
      <c r="B74" s="16" t="s">
        <v>298</v>
      </c>
      <c r="C74" s="2"/>
      <c r="D74" s="2"/>
      <c r="F74" s="2" t="s">
        <v>231</v>
      </c>
      <c r="G74" s="2" t="s">
        <v>296</v>
      </c>
    </row>
    <row r="75">
      <c r="A75" s="16"/>
      <c r="B75" s="16" t="s">
        <v>300</v>
      </c>
      <c r="C75" s="2"/>
      <c r="D75" s="2"/>
      <c r="F75" s="2" t="s">
        <v>231</v>
      </c>
      <c r="G75" s="2" t="s">
        <v>296</v>
      </c>
    </row>
    <row r="76">
      <c r="A76" s="16"/>
      <c r="B76" s="16" t="s">
        <v>302</v>
      </c>
      <c r="C76" s="2"/>
      <c r="D76" s="2"/>
      <c r="F76" s="2" t="s">
        <v>231</v>
      </c>
      <c r="G76" s="2" t="s">
        <v>296</v>
      </c>
    </row>
    <row r="77">
      <c r="A77" s="16"/>
      <c r="B77" s="16" t="s">
        <v>304</v>
      </c>
      <c r="C77" s="2"/>
      <c r="D77" s="2"/>
      <c r="F77" s="2" t="s">
        <v>231</v>
      </c>
      <c r="G77" s="2" t="s">
        <v>296</v>
      </c>
    </row>
    <row r="78">
      <c r="A78" s="16"/>
      <c r="B78" s="16" t="s">
        <v>306</v>
      </c>
      <c r="C78" s="2"/>
      <c r="D78" s="2"/>
      <c r="F78" s="2" t="s">
        <v>231</v>
      </c>
      <c r="G78" s="2" t="s">
        <v>296</v>
      </c>
    </row>
    <row r="79">
      <c r="A79" s="16"/>
      <c r="B79" s="16" t="s">
        <v>308</v>
      </c>
      <c r="C79" s="2"/>
      <c r="D79" s="2"/>
      <c r="F79" s="2" t="s">
        <v>231</v>
      </c>
      <c r="G79" s="2" t="s">
        <v>296</v>
      </c>
    </row>
    <row r="80">
      <c r="A80" s="16"/>
      <c r="B80" s="16" t="s">
        <v>310</v>
      </c>
      <c r="C80" s="2"/>
      <c r="D80" s="2"/>
      <c r="F80" s="2" t="s">
        <v>231</v>
      </c>
      <c r="G80" s="2" t="s">
        <v>296</v>
      </c>
    </row>
    <row r="81">
      <c r="A81" s="16"/>
      <c r="B81" s="16" t="s">
        <v>312</v>
      </c>
      <c r="C81" s="2"/>
      <c r="D81" s="2"/>
      <c r="F81" s="2" t="s">
        <v>231</v>
      </c>
      <c r="G81" s="2" t="s">
        <v>296</v>
      </c>
    </row>
    <row r="82">
      <c r="A82" s="16"/>
      <c r="B82" s="16" t="s">
        <v>314</v>
      </c>
      <c r="C82" s="2"/>
      <c r="D82" s="2"/>
      <c r="F82" s="2" t="s">
        <v>231</v>
      </c>
      <c r="G82" s="2" t="s">
        <v>296</v>
      </c>
    </row>
    <row r="83">
      <c r="A83" s="16"/>
      <c r="B83" s="16" t="s">
        <v>316</v>
      </c>
      <c r="C83" s="2"/>
      <c r="D83" s="2"/>
      <c r="F83" s="2" t="s">
        <v>231</v>
      </c>
      <c r="G83" s="2" t="s">
        <v>296</v>
      </c>
    </row>
    <row r="84">
      <c r="A84" s="16"/>
      <c r="B84" s="16" t="s">
        <v>318</v>
      </c>
      <c r="C84" s="2"/>
      <c r="D84" s="2"/>
      <c r="F84" s="2" t="s">
        <v>231</v>
      </c>
      <c r="G84" s="2" t="s">
        <v>296</v>
      </c>
    </row>
    <row r="85">
      <c r="A85" s="16"/>
      <c r="B85" s="16" t="s">
        <v>320</v>
      </c>
      <c r="C85" s="2"/>
      <c r="D85" s="2"/>
      <c r="F85" s="2" t="s">
        <v>231</v>
      </c>
      <c r="G85" s="2" t="s">
        <v>296</v>
      </c>
    </row>
    <row r="86">
      <c r="A86" s="16"/>
      <c r="B86" s="16" t="s">
        <v>322</v>
      </c>
      <c r="C86" s="2"/>
      <c r="D86" s="2"/>
      <c r="F86" s="2" t="s">
        <v>231</v>
      </c>
      <c r="G86" s="2" t="s">
        <v>296</v>
      </c>
    </row>
    <row r="87">
      <c r="A87" s="16"/>
      <c r="B87" s="16" t="s">
        <v>324</v>
      </c>
      <c r="C87" s="2"/>
      <c r="D87" s="2"/>
      <c r="F87" s="2" t="s">
        <v>231</v>
      </c>
      <c r="G87" s="2" t="s">
        <v>296</v>
      </c>
    </row>
    <row r="88">
      <c r="A88" s="16"/>
      <c r="B88" s="16" t="s">
        <v>326</v>
      </c>
      <c r="C88" s="2"/>
      <c r="D88" s="2"/>
      <c r="F88" s="2" t="s">
        <v>231</v>
      </c>
      <c r="G88" s="2" t="s">
        <v>296</v>
      </c>
    </row>
    <row r="89">
      <c r="A89" s="16"/>
      <c r="B89" s="16" t="s">
        <v>328</v>
      </c>
      <c r="C89" s="2"/>
      <c r="D89" s="2"/>
      <c r="F89" s="2" t="s">
        <v>231</v>
      </c>
      <c r="G89" s="2" t="s">
        <v>296</v>
      </c>
    </row>
    <row r="90">
      <c r="A90" s="16"/>
      <c r="B90" s="16" t="s">
        <v>330</v>
      </c>
      <c r="C90" s="2"/>
      <c r="D90" s="2"/>
      <c r="F90" s="2" t="s">
        <v>231</v>
      </c>
      <c r="G90" s="2" t="s">
        <v>296</v>
      </c>
    </row>
    <row r="91">
      <c r="A91" s="16"/>
      <c r="B91" s="16" t="s">
        <v>332</v>
      </c>
      <c r="C91" s="2"/>
      <c r="D91" s="2"/>
      <c r="F91" s="2" t="s">
        <v>231</v>
      </c>
      <c r="G91" s="2" t="s">
        <v>296</v>
      </c>
    </row>
    <row r="92">
      <c r="A92" s="16"/>
      <c r="B92" s="16" t="s">
        <v>334</v>
      </c>
      <c r="C92" s="2"/>
      <c r="D92" s="2"/>
      <c r="F92" s="2" t="s">
        <v>231</v>
      </c>
      <c r="G92" s="2" t="s">
        <v>296</v>
      </c>
    </row>
    <row r="93">
      <c r="A93" s="16"/>
      <c r="B93" s="16" t="s">
        <v>336</v>
      </c>
      <c r="C93" s="2"/>
      <c r="D93" s="2"/>
      <c r="F93" s="2" t="s">
        <v>231</v>
      </c>
      <c r="G93" s="2" t="s">
        <v>296</v>
      </c>
    </row>
    <row r="94">
      <c r="A94" s="16"/>
      <c r="B94" s="16" t="s">
        <v>1801</v>
      </c>
      <c r="C94" s="2"/>
      <c r="D94" s="2"/>
      <c r="F94" s="2" t="s">
        <v>231</v>
      </c>
      <c r="G94" s="2" t="s">
        <v>296</v>
      </c>
    </row>
    <row r="95">
      <c r="A95" s="16"/>
      <c r="B95" s="16" t="s">
        <v>340</v>
      </c>
      <c r="C95" s="2"/>
      <c r="D95" s="2"/>
      <c r="F95" s="2" t="s">
        <v>231</v>
      </c>
      <c r="G95" s="2" t="s">
        <v>296</v>
      </c>
    </row>
    <row r="96">
      <c r="A96" s="16"/>
      <c r="B96" s="16" t="s">
        <v>1314</v>
      </c>
      <c r="C96" s="2"/>
      <c r="D96" s="2"/>
      <c r="F96" s="2" t="s">
        <v>231</v>
      </c>
      <c r="G96" s="2" t="s">
        <v>296</v>
      </c>
    </row>
    <row r="97">
      <c r="A97" s="16"/>
      <c r="B97" s="16" t="s">
        <v>346</v>
      </c>
      <c r="C97" s="2"/>
      <c r="D97" s="2"/>
      <c r="F97" s="2" t="s">
        <v>231</v>
      </c>
      <c r="G97" s="2" t="s">
        <v>1802</v>
      </c>
    </row>
    <row r="98">
      <c r="A98" s="16"/>
      <c r="B98" s="16" t="s">
        <v>349</v>
      </c>
      <c r="C98" s="2"/>
      <c r="D98" s="2"/>
      <c r="F98" s="2" t="s">
        <v>231</v>
      </c>
      <c r="G98" s="2" t="s">
        <v>1802</v>
      </c>
    </row>
    <row r="99">
      <c r="A99" s="16"/>
      <c r="B99" s="16" t="s">
        <v>351</v>
      </c>
      <c r="C99" s="2"/>
      <c r="D99" s="2"/>
      <c r="F99" s="2" t="s">
        <v>231</v>
      </c>
      <c r="G99" s="2" t="s">
        <v>1802</v>
      </c>
    </row>
    <row r="100">
      <c r="A100" s="16"/>
      <c r="B100" s="16" t="s">
        <v>353</v>
      </c>
      <c r="C100" s="2"/>
      <c r="D100" s="2"/>
      <c r="F100" s="2" t="s">
        <v>231</v>
      </c>
      <c r="G100" s="2" t="s">
        <v>1802</v>
      </c>
    </row>
    <row r="101">
      <c r="A101" s="16"/>
      <c r="B101" s="16" t="s">
        <v>355</v>
      </c>
      <c r="C101" s="2"/>
      <c r="D101" s="2"/>
      <c r="F101" s="2" t="s">
        <v>231</v>
      </c>
      <c r="G101" s="2" t="s">
        <v>1802</v>
      </c>
    </row>
    <row r="102">
      <c r="A102" s="16"/>
      <c r="B102" s="16" t="s">
        <v>357</v>
      </c>
      <c r="C102" s="2"/>
      <c r="D102" s="2"/>
      <c r="F102" s="2" t="s">
        <v>231</v>
      </c>
      <c r="G102" s="2" t="s">
        <v>1802</v>
      </c>
    </row>
    <row r="103">
      <c r="A103" s="16"/>
      <c r="B103" s="16" t="s">
        <v>866</v>
      </c>
      <c r="C103" s="2"/>
      <c r="D103" s="2"/>
      <c r="F103" s="2" t="s">
        <v>231</v>
      </c>
      <c r="G103" s="2" t="s">
        <v>1802</v>
      </c>
    </row>
    <row r="104">
      <c r="A104" s="2"/>
      <c r="B104" s="2" t="s">
        <v>359</v>
      </c>
      <c r="C104" s="2"/>
      <c r="D104" s="2"/>
      <c r="F104" s="2" t="s">
        <v>231</v>
      </c>
      <c r="G104" s="2" t="s">
        <v>1803</v>
      </c>
    </row>
    <row r="105">
      <c r="A105" s="2"/>
      <c r="B105" s="2" t="s">
        <v>362</v>
      </c>
      <c r="C105" s="2"/>
      <c r="D105" s="2"/>
      <c r="F105" s="2" t="s">
        <v>231</v>
      </c>
      <c r="G105" s="2" t="s">
        <v>15</v>
      </c>
    </row>
    <row r="106">
      <c r="A106" s="2"/>
      <c r="B106" s="2" t="s">
        <v>364</v>
      </c>
      <c r="C106" s="2"/>
      <c r="D106" s="2"/>
      <c r="F106" s="2" t="s">
        <v>231</v>
      </c>
      <c r="G106" s="2" t="s">
        <v>15</v>
      </c>
    </row>
    <row r="107">
      <c r="A107" s="2"/>
      <c r="B107" s="2" t="s">
        <v>366</v>
      </c>
      <c r="C107" s="2"/>
      <c r="D107" s="2"/>
      <c r="F107" s="2" t="s">
        <v>231</v>
      </c>
      <c r="G107" s="2" t="s">
        <v>15</v>
      </c>
    </row>
    <row r="108">
      <c r="A108" s="2"/>
      <c r="B108" s="2" t="s">
        <v>368</v>
      </c>
      <c r="C108" s="2"/>
      <c r="D108" s="2"/>
      <c r="F108" s="2" t="s">
        <v>231</v>
      </c>
      <c r="G108" s="2" t="s">
        <v>15</v>
      </c>
    </row>
    <row r="109">
      <c r="A109" s="2"/>
      <c r="B109" s="2" t="s">
        <v>370</v>
      </c>
      <c r="C109" s="2"/>
      <c r="D109" s="2"/>
      <c r="F109" s="2" t="s">
        <v>231</v>
      </c>
      <c r="G109" s="2" t="s">
        <v>15</v>
      </c>
    </row>
    <row r="110">
      <c r="A110" s="2"/>
      <c r="B110" s="2" t="s">
        <v>372</v>
      </c>
      <c r="C110" s="2"/>
      <c r="D110" s="2"/>
      <c r="F110" s="2" t="s">
        <v>231</v>
      </c>
      <c r="G110" s="2" t="s">
        <v>15</v>
      </c>
    </row>
    <row r="111">
      <c r="A111" s="2"/>
      <c r="B111" s="2" t="s">
        <v>374</v>
      </c>
      <c r="C111" s="2"/>
      <c r="D111" s="2"/>
      <c r="F111" s="2" t="s">
        <v>231</v>
      </c>
      <c r="G111" s="2" t="s">
        <v>15</v>
      </c>
    </row>
    <row r="112">
      <c r="A112" s="2"/>
      <c r="B112" s="2" t="s">
        <v>376</v>
      </c>
      <c r="C112" s="2"/>
      <c r="D112" s="2"/>
      <c r="F112" s="2" t="s">
        <v>231</v>
      </c>
      <c r="G112" s="2" t="s">
        <v>15</v>
      </c>
    </row>
    <row r="113">
      <c r="A113" s="2"/>
      <c r="B113" s="2" t="s">
        <v>378</v>
      </c>
      <c r="C113" s="2"/>
      <c r="D113" s="2"/>
      <c r="F113" s="2" t="s">
        <v>231</v>
      </c>
      <c r="G113" s="2" t="s">
        <v>15</v>
      </c>
    </row>
    <row r="114">
      <c r="A114" s="2"/>
      <c r="B114" s="2" t="s">
        <v>380</v>
      </c>
      <c r="C114" s="2"/>
      <c r="D114" s="2"/>
      <c r="F114" s="2" t="s">
        <v>231</v>
      </c>
      <c r="G114" s="2" t="s">
        <v>15</v>
      </c>
    </row>
    <row r="115">
      <c r="A115" s="2"/>
      <c r="B115" s="2" t="s">
        <v>382</v>
      </c>
      <c r="C115" s="2"/>
      <c r="D115" s="2"/>
      <c r="F115" s="2" t="s">
        <v>231</v>
      </c>
      <c r="G115" s="2" t="s">
        <v>15</v>
      </c>
    </row>
    <row r="116">
      <c r="A116" s="2"/>
      <c r="B116" s="2" t="s">
        <v>384</v>
      </c>
      <c r="C116" s="2"/>
      <c r="D116" s="2"/>
      <c r="F116" s="2" t="s">
        <v>231</v>
      </c>
      <c r="G116" s="2" t="s">
        <v>15</v>
      </c>
    </row>
    <row r="117">
      <c r="A117" s="2"/>
      <c r="B117" s="2" t="s">
        <v>386</v>
      </c>
      <c r="C117" s="2"/>
      <c r="D117" s="2"/>
      <c r="F117" s="2" t="s">
        <v>231</v>
      </c>
      <c r="G117" s="2" t="s">
        <v>15</v>
      </c>
    </row>
    <row r="118">
      <c r="A118" s="2"/>
      <c r="B118" s="2" t="s">
        <v>388</v>
      </c>
      <c r="C118" s="2"/>
      <c r="D118" s="2"/>
      <c r="F118" s="2" t="s">
        <v>231</v>
      </c>
      <c r="G118" s="2" t="s">
        <v>15</v>
      </c>
    </row>
    <row r="119">
      <c r="A119" s="2"/>
      <c r="B119" s="2" t="s">
        <v>390</v>
      </c>
      <c r="C119" s="2"/>
      <c r="D119" s="2"/>
      <c r="F119" s="2" t="s">
        <v>231</v>
      </c>
      <c r="G119" s="2" t="s">
        <v>15</v>
      </c>
    </row>
    <row r="120">
      <c r="A120" s="2"/>
      <c r="B120" s="2" t="s">
        <v>392</v>
      </c>
      <c r="C120" s="2"/>
      <c r="D120" s="2"/>
      <c r="F120" s="2" t="s">
        <v>231</v>
      </c>
      <c r="G120" s="2" t="s">
        <v>15</v>
      </c>
    </row>
    <row r="121">
      <c r="A121" s="2"/>
      <c r="B121" s="2" t="s">
        <v>394</v>
      </c>
      <c r="C121" s="2"/>
      <c r="D121" s="2"/>
      <c r="F121" s="2" t="s">
        <v>231</v>
      </c>
      <c r="G121" s="2" t="s">
        <v>15</v>
      </c>
    </row>
    <row r="122">
      <c r="A122" s="2"/>
      <c r="B122" s="2" t="s">
        <v>396</v>
      </c>
      <c r="C122" s="2"/>
      <c r="D122" s="2"/>
      <c r="F122" s="2" t="s">
        <v>231</v>
      </c>
      <c r="G122" s="2" t="s">
        <v>15</v>
      </c>
    </row>
    <row r="123">
      <c r="A123" s="2"/>
      <c r="B123" s="2" t="s">
        <v>398</v>
      </c>
      <c r="C123" s="2"/>
      <c r="D123" s="2"/>
      <c r="F123" s="2" t="s">
        <v>231</v>
      </c>
      <c r="G123" s="2" t="s">
        <v>360</v>
      </c>
    </row>
    <row r="124">
      <c r="A124" s="2"/>
      <c r="B124" s="2" t="s">
        <v>399</v>
      </c>
      <c r="C124" s="2"/>
      <c r="D124" s="2"/>
      <c r="F124" s="2" t="s">
        <v>231</v>
      </c>
      <c r="G124" s="2" t="s">
        <v>360</v>
      </c>
    </row>
    <row r="125">
      <c r="A125" s="2"/>
      <c r="B125" s="2" t="s">
        <v>401</v>
      </c>
      <c r="C125" s="2"/>
      <c r="D125" s="2"/>
      <c r="F125" s="2" t="s">
        <v>231</v>
      </c>
      <c r="G125" s="2" t="s">
        <v>360</v>
      </c>
    </row>
    <row r="126">
      <c r="A126" s="2"/>
      <c r="B126" s="2" t="s">
        <v>403</v>
      </c>
      <c r="C126" s="2"/>
      <c r="D126" s="2"/>
      <c r="F126" s="2" t="s">
        <v>231</v>
      </c>
      <c r="G126" s="2" t="s">
        <v>360</v>
      </c>
    </row>
    <row r="127">
      <c r="A127" s="16"/>
      <c r="B127" s="16" t="s">
        <v>405</v>
      </c>
      <c r="C127" s="2"/>
      <c r="D127" s="2"/>
      <c r="F127" s="2" t="s">
        <v>231</v>
      </c>
      <c r="G127" s="2" t="s">
        <v>1804</v>
      </c>
    </row>
    <row r="128">
      <c r="A128" s="16"/>
      <c r="B128" s="16" t="s">
        <v>408</v>
      </c>
      <c r="C128" s="2"/>
      <c r="D128" s="2"/>
      <c r="F128" s="2" t="s">
        <v>231</v>
      </c>
      <c r="G128" s="2" t="s">
        <v>1804</v>
      </c>
    </row>
    <row r="129">
      <c r="A129" s="16"/>
      <c r="B129" s="16" t="s">
        <v>410</v>
      </c>
      <c r="C129" s="2"/>
      <c r="D129" s="2"/>
      <c r="F129" s="2" t="s">
        <v>231</v>
      </c>
      <c r="G129" s="2" t="s">
        <v>1804</v>
      </c>
    </row>
    <row r="130">
      <c r="A130" s="16"/>
      <c r="B130" s="16" t="s">
        <v>412</v>
      </c>
      <c r="C130" s="2"/>
      <c r="D130" s="2"/>
      <c r="F130" s="2" t="s">
        <v>231</v>
      </c>
      <c r="G130" s="2" t="s">
        <v>1804</v>
      </c>
    </row>
    <row r="131">
      <c r="A131" s="16"/>
      <c r="B131" s="16" t="s">
        <v>414</v>
      </c>
      <c r="C131" s="2"/>
      <c r="D131" s="2"/>
      <c r="F131" s="2" t="s">
        <v>231</v>
      </c>
      <c r="G131" s="2" t="s">
        <v>1804</v>
      </c>
    </row>
    <row r="132">
      <c r="A132" s="16"/>
      <c r="B132" s="16" t="s">
        <v>416</v>
      </c>
      <c r="C132" s="2"/>
      <c r="D132" s="2"/>
      <c r="F132" s="2" t="s">
        <v>231</v>
      </c>
      <c r="G132" s="2" t="s">
        <v>1804</v>
      </c>
    </row>
    <row r="133">
      <c r="A133" s="16"/>
      <c r="B133" s="16" t="s">
        <v>418</v>
      </c>
      <c r="C133" s="2"/>
      <c r="D133" s="2"/>
      <c r="F133" s="2" t="s">
        <v>231</v>
      </c>
      <c r="G133" s="2" t="s">
        <v>1804</v>
      </c>
    </row>
    <row r="134">
      <c r="A134" s="16"/>
      <c r="B134" s="16" t="s">
        <v>420</v>
      </c>
      <c r="C134" s="2"/>
      <c r="D134" s="2"/>
      <c r="F134" s="2" t="s">
        <v>231</v>
      </c>
      <c r="G134" s="2" t="s">
        <v>1804</v>
      </c>
    </row>
    <row r="135">
      <c r="A135" s="16"/>
      <c r="B135" s="16" t="s">
        <v>422</v>
      </c>
      <c r="C135" s="2"/>
      <c r="D135" s="2"/>
      <c r="F135" s="2" t="s">
        <v>231</v>
      </c>
      <c r="G135" s="2" t="s">
        <v>1804</v>
      </c>
    </row>
    <row r="136">
      <c r="A136" s="16"/>
      <c r="B136" s="16" t="s">
        <v>424</v>
      </c>
      <c r="C136" s="2"/>
      <c r="D136" s="2"/>
      <c r="F136" s="2" t="s">
        <v>231</v>
      </c>
      <c r="G136" s="2" t="s">
        <v>1804</v>
      </c>
    </row>
    <row r="137">
      <c r="A137" s="16"/>
      <c r="B137" s="16" t="s">
        <v>426</v>
      </c>
      <c r="C137" s="2"/>
      <c r="D137" s="2"/>
      <c r="F137" s="2" t="s">
        <v>231</v>
      </c>
      <c r="G137" s="2" t="s">
        <v>1804</v>
      </c>
    </row>
    <row r="138">
      <c r="A138" s="16"/>
      <c r="B138" s="16" t="s">
        <v>428</v>
      </c>
      <c r="C138" s="2"/>
      <c r="D138" s="2"/>
      <c r="F138" s="2" t="s">
        <v>231</v>
      </c>
      <c r="G138" s="2" t="s">
        <v>1804</v>
      </c>
    </row>
    <row r="139">
      <c r="A139" s="16"/>
      <c r="B139" s="16" t="s">
        <v>430</v>
      </c>
      <c r="C139" s="2"/>
      <c r="D139" s="2"/>
      <c r="F139" s="2" t="s">
        <v>231</v>
      </c>
      <c r="G139" s="2" t="s">
        <v>1805</v>
      </c>
    </row>
    <row r="140">
      <c r="A140" s="2"/>
      <c r="B140" s="2" t="s">
        <v>433</v>
      </c>
      <c r="C140" s="2"/>
      <c r="D140" s="2"/>
      <c r="F140" s="2" t="s">
        <v>231</v>
      </c>
      <c r="G140" s="2" t="s">
        <v>1805</v>
      </c>
    </row>
    <row r="141">
      <c r="A141" s="2"/>
      <c r="B141" s="2" t="s">
        <v>435</v>
      </c>
      <c r="C141" s="2"/>
      <c r="D141" s="2"/>
      <c r="F141" s="2" t="s">
        <v>231</v>
      </c>
      <c r="G141" s="2" t="s">
        <v>1805</v>
      </c>
    </row>
    <row r="142">
      <c r="A142" s="16"/>
      <c r="B142" s="16" t="s">
        <v>437</v>
      </c>
      <c r="C142" s="2"/>
      <c r="D142" s="2"/>
      <c r="F142" s="2" t="s">
        <v>231</v>
      </c>
      <c r="G142" s="2" t="s">
        <v>1805</v>
      </c>
    </row>
    <row r="143">
      <c r="A143" s="16"/>
      <c r="B143" s="16" t="s">
        <v>439</v>
      </c>
      <c r="C143" s="2"/>
      <c r="D143" s="2"/>
      <c r="F143" s="2" t="s">
        <v>231</v>
      </c>
      <c r="G143" s="2" t="s">
        <v>1805</v>
      </c>
    </row>
    <row r="144">
      <c r="A144" s="2"/>
      <c r="B144" s="2" t="s">
        <v>441</v>
      </c>
      <c r="C144" s="2"/>
      <c r="D144" s="2"/>
      <c r="F144" s="2" t="s">
        <v>231</v>
      </c>
      <c r="G144" s="2" t="s">
        <v>1805</v>
      </c>
    </row>
    <row r="145">
      <c r="A145" s="16"/>
      <c r="B145" s="16" t="s">
        <v>443</v>
      </c>
      <c r="C145" s="2"/>
      <c r="D145" s="2"/>
      <c r="F145" s="2" t="s">
        <v>231</v>
      </c>
      <c r="G145" s="2" t="s">
        <v>1805</v>
      </c>
    </row>
    <row r="146">
      <c r="A146" s="16"/>
      <c r="B146" s="16" t="s">
        <v>445</v>
      </c>
      <c r="C146" s="2"/>
      <c r="D146" s="2"/>
      <c r="F146" s="2" t="s">
        <v>231</v>
      </c>
      <c r="G146" s="2" t="s">
        <v>1805</v>
      </c>
    </row>
    <row r="147">
      <c r="A147" s="2"/>
      <c r="B147" s="2" t="s">
        <v>447</v>
      </c>
      <c r="C147" s="2"/>
      <c r="D147" s="2"/>
      <c r="F147" s="2" t="s">
        <v>231</v>
      </c>
      <c r="G147" s="2" t="s">
        <v>1805</v>
      </c>
    </row>
    <row r="148">
      <c r="A148" s="16"/>
      <c r="B148" s="16" t="s">
        <v>449</v>
      </c>
      <c r="C148" s="2"/>
      <c r="D148" s="2"/>
      <c r="F148" s="2" t="s">
        <v>231</v>
      </c>
      <c r="G148" s="2" t="s">
        <v>1805</v>
      </c>
    </row>
    <row r="149">
      <c r="A149" s="2"/>
      <c r="B149" s="2" t="s">
        <v>451</v>
      </c>
      <c r="C149" s="2"/>
      <c r="D149" s="2"/>
      <c r="F149" s="2" t="s">
        <v>231</v>
      </c>
      <c r="G149" s="2" t="s">
        <v>1805</v>
      </c>
    </row>
    <row r="150">
      <c r="A150" s="2"/>
      <c r="B150" s="2" t="s">
        <v>453</v>
      </c>
      <c r="C150" s="2"/>
      <c r="D150" s="2"/>
      <c r="F150" s="2" t="s">
        <v>231</v>
      </c>
      <c r="G150" s="2" t="s">
        <v>1805</v>
      </c>
    </row>
    <row r="151">
      <c r="A151" s="16"/>
      <c r="B151" s="16" t="s">
        <v>455</v>
      </c>
      <c r="C151" s="2"/>
      <c r="D151" s="2"/>
      <c r="F151" s="2" t="s">
        <v>231</v>
      </c>
      <c r="G151" s="2" t="s">
        <v>1805</v>
      </c>
    </row>
    <row r="152">
      <c r="A152" s="2"/>
      <c r="B152" s="2" t="s">
        <v>457</v>
      </c>
      <c r="C152" s="2"/>
      <c r="D152" s="2"/>
      <c r="F152" s="2" t="s">
        <v>231</v>
      </c>
      <c r="G152" s="2" t="s">
        <v>1805</v>
      </c>
    </row>
    <row r="153">
      <c r="A153" s="2"/>
      <c r="B153" s="2" t="s">
        <v>459</v>
      </c>
      <c r="C153" s="2"/>
      <c r="D153" s="2"/>
      <c r="F153" s="2" t="s">
        <v>231</v>
      </c>
      <c r="G153" s="2" t="s">
        <v>1806</v>
      </c>
    </row>
    <row r="154">
      <c r="A154" s="2"/>
      <c r="B154" s="2" t="s">
        <v>461</v>
      </c>
      <c r="C154" s="2"/>
      <c r="D154" s="2"/>
      <c r="F154" s="2" t="s">
        <v>231</v>
      </c>
      <c r="G154" s="2" t="s">
        <v>1807</v>
      </c>
      <c r="I154" s="2" t="s">
        <v>468</v>
      </c>
    </row>
    <row r="155">
      <c r="A155" s="2"/>
      <c r="B155" s="2" t="s">
        <v>464</v>
      </c>
      <c r="C155" s="2"/>
      <c r="D155" s="2"/>
      <c r="F155" s="2" t="s">
        <v>231</v>
      </c>
      <c r="G155" s="2" t="s">
        <v>1807</v>
      </c>
    </row>
    <row r="156">
      <c r="A156" s="2"/>
      <c r="B156" s="2" t="s">
        <v>466</v>
      </c>
      <c r="C156" s="2"/>
      <c r="D156" s="2"/>
      <c r="F156" s="2" t="s">
        <v>231</v>
      </c>
      <c r="G156" s="2" t="s">
        <v>1807</v>
      </c>
    </row>
    <row r="157">
      <c r="A157" s="2"/>
      <c r="B157" s="2" t="s">
        <v>468</v>
      </c>
      <c r="C157" s="2"/>
      <c r="D157" s="2"/>
      <c r="F157" s="2" t="s">
        <v>231</v>
      </c>
      <c r="G157" s="2" t="s">
        <v>1807</v>
      </c>
    </row>
    <row r="158">
      <c r="A158" s="2"/>
      <c r="B158" s="2" t="s">
        <v>470</v>
      </c>
      <c r="C158" s="2"/>
      <c r="D158" s="2"/>
      <c r="F158" s="2" t="s">
        <v>231</v>
      </c>
      <c r="G158" s="2" t="s">
        <v>1807</v>
      </c>
    </row>
    <row r="159">
      <c r="A159" s="2"/>
      <c r="B159" s="2" t="s">
        <v>472</v>
      </c>
      <c r="C159" s="2"/>
      <c r="D159" s="2"/>
      <c r="F159" s="2" t="s">
        <v>231</v>
      </c>
      <c r="G159" s="2" t="s">
        <v>1807</v>
      </c>
    </row>
    <row r="160">
      <c r="A160" s="2"/>
      <c r="B160" s="2" t="s">
        <v>474</v>
      </c>
      <c r="C160" s="2"/>
      <c r="D160" s="2"/>
      <c r="F160" s="2" t="s">
        <v>231</v>
      </c>
      <c r="G160" s="2" t="s">
        <v>1800</v>
      </c>
    </row>
    <row r="161">
      <c r="A161" s="2"/>
      <c r="B161" s="2" t="s">
        <v>476</v>
      </c>
      <c r="C161" s="2"/>
      <c r="D161" s="2"/>
      <c r="F161" s="2" t="s">
        <v>231</v>
      </c>
      <c r="G161" s="2" t="s">
        <v>1800</v>
      </c>
    </row>
    <row r="162">
      <c r="A162" s="2"/>
      <c r="B162" s="2" t="s">
        <v>478</v>
      </c>
      <c r="C162" s="2"/>
      <c r="D162" s="2"/>
      <c r="F162" s="2" t="s">
        <v>231</v>
      </c>
      <c r="G162" s="2" t="s">
        <v>1800</v>
      </c>
    </row>
    <row r="163">
      <c r="A163" s="2"/>
      <c r="B163" s="2" t="s">
        <v>480</v>
      </c>
      <c r="C163" s="2"/>
      <c r="D163" s="2"/>
      <c r="F163" s="2" t="s">
        <v>231</v>
      </c>
      <c r="G163" s="2" t="s">
        <v>1800</v>
      </c>
    </row>
    <row r="164">
      <c r="A164" s="2"/>
      <c r="B164" s="2" t="s">
        <v>483</v>
      </c>
      <c r="C164" s="2"/>
      <c r="D164" s="2"/>
      <c r="F164" s="2" t="s">
        <v>231</v>
      </c>
      <c r="G164" s="2" t="s">
        <v>1808</v>
      </c>
    </row>
    <row r="165">
      <c r="A165" s="2"/>
      <c r="B165" s="2" t="s">
        <v>633</v>
      </c>
      <c r="C165" s="2"/>
      <c r="D165" s="2"/>
      <c r="F165" s="2" t="s">
        <v>222</v>
      </c>
      <c r="G165" s="2" t="s">
        <v>1809</v>
      </c>
    </row>
    <row r="166">
      <c r="A166" s="2"/>
      <c r="B166" s="2" t="s">
        <v>636</v>
      </c>
      <c r="C166" s="2"/>
      <c r="D166" s="2"/>
      <c r="F166" s="2" t="s">
        <v>222</v>
      </c>
      <c r="G166" s="2" t="s">
        <v>1809</v>
      </c>
    </row>
    <row r="167">
      <c r="A167" s="2"/>
      <c r="B167" s="2" t="s">
        <v>638</v>
      </c>
      <c r="C167" s="2"/>
      <c r="D167" s="2"/>
      <c r="F167" s="2" t="s">
        <v>222</v>
      </c>
      <c r="G167" s="2" t="s">
        <v>1809</v>
      </c>
    </row>
    <row r="168">
      <c r="A168" s="2"/>
      <c r="B168" s="2" t="s">
        <v>640</v>
      </c>
      <c r="C168" s="2"/>
      <c r="D168" s="2"/>
      <c r="F168" s="2" t="s">
        <v>222</v>
      </c>
      <c r="G168" s="2" t="s">
        <v>1809</v>
      </c>
    </row>
    <row r="169">
      <c r="A169" s="2"/>
      <c r="B169" s="2" t="s">
        <v>642</v>
      </c>
      <c r="C169" s="2"/>
      <c r="D169" s="2"/>
      <c r="F169" s="2" t="s">
        <v>222</v>
      </c>
      <c r="G169" s="2" t="s">
        <v>1809</v>
      </c>
    </row>
    <row r="170">
      <c r="A170" s="2"/>
      <c r="B170" s="2" t="s">
        <v>644</v>
      </c>
      <c r="C170" s="2"/>
      <c r="D170" s="2"/>
      <c r="F170" s="2" t="s">
        <v>222</v>
      </c>
      <c r="G170" s="2" t="s">
        <v>1809</v>
      </c>
    </row>
    <row r="171">
      <c r="A171" s="2"/>
      <c r="B171" s="2" t="s">
        <v>646</v>
      </c>
      <c r="C171" s="2"/>
      <c r="D171" s="2"/>
      <c r="F171" s="2" t="s">
        <v>222</v>
      </c>
      <c r="G171" s="2" t="s">
        <v>1809</v>
      </c>
    </row>
    <row r="172">
      <c r="A172" s="2"/>
      <c r="B172" s="2" t="s">
        <v>650</v>
      </c>
      <c r="C172" s="2"/>
      <c r="D172" s="2"/>
      <c r="F172" s="2" t="s">
        <v>222</v>
      </c>
      <c r="G172" s="2" t="s">
        <v>1809</v>
      </c>
    </row>
    <row r="173">
      <c r="A173" s="2"/>
      <c r="B173" s="2" t="s">
        <v>652</v>
      </c>
      <c r="C173" s="2"/>
      <c r="D173" s="2"/>
      <c r="F173" s="2" t="s">
        <v>222</v>
      </c>
      <c r="G173" s="2" t="s">
        <v>1809</v>
      </c>
    </row>
    <row r="174">
      <c r="A174" s="2"/>
      <c r="B174" s="2" t="s">
        <v>654</v>
      </c>
      <c r="C174" s="2"/>
      <c r="D174" s="2"/>
      <c r="F174" s="2" t="s">
        <v>222</v>
      </c>
      <c r="G174" s="2" t="s">
        <v>1809</v>
      </c>
    </row>
    <row r="175">
      <c r="A175" s="2"/>
      <c r="B175" s="2" t="s">
        <v>656</v>
      </c>
      <c r="C175" s="2"/>
      <c r="D175" s="2"/>
      <c r="F175" s="2" t="s">
        <v>222</v>
      </c>
      <c r="G175" s="2" t="s">
        <v>1809</v>
      </c>
    </row>
    <row r="176">
      <c r="A176" s="2"/>
      <c r="B176" s="2" t="s">
        <v>658</v>
      </c>
      <c r="C176" s="2"/>
      <c r="D176" s="2"/>
      <c r="F176" s="2" t="s">
        <v>222</v>
      </c>
      <c r="G176" s="2" t="s">
        <v>1809</v>
      </c>
    </row>
    <row r="177">
      <c r="A177" s="2"/>
      <c r="B177" s="2" t="s">
        <v>485</v>
      </c>
      <c r="F177" s="2" t="s">
        <v>1800</v>
      </c>
      <c r="G177" s="2" t="s">
        <v>1800</v>
      </c>
    </row>
    <row r="178">
      <c r="A178" s="2"/>
      <c r="B178" s="2" t="s">
        <v>487</v>
      </c>
      <c r="F178" s="2" t="s">
        <v>1800</v>
      </c>
      <c r="G178" s="2" t="s">
        <v>1800</v>
      </c>
    </row>
    <row r="179">
      <c r="A179" s="2"/>
      <c r="B179" s="2" t="s">
        <v>489</v>
      </c>
      <c r="F179" s="2" t="s">
        <v>1800</v>
      </c>
      <c r="G179" s="2" t="s">
        <v>1800</v>
      </c>
    </row>
    <row r="180">
      <c r="A180" s="2"/>
      <c r="B180" s="2" t="s">
        <v>491</v>
      </c>
      <c r="F180" s="2" t="s">
        <v>1800</v>
      </c>
      <c r="G180" s="2" t="s">
        <v>1800</v>
      </c>
    </row>
    <row r="181">
      <c r="A181" s="2"/>
      <c r="B181" s="2" t="s">
        <v>687</v>
      </c>
      <c r="F181" s="2" t="s">
        <v>1800</v>
      </c>
      <c r="G181" s="2" t="s">
        <v>1800</v>
      </c>
    </row>
    <row r="182">
      <c r="A182" s="2"/>
      <c r="B182" s="2" t="s">
        <v>1810</v>
      </c>
      <c r="F182" s="2" t="s">
        <v>1800</v>
      </c>
      <c r="G182" s="2" t="s">
        <v>1800</v>
      </c>
    </row>
    <row r="183">
      <c r="A183" s="2"/>
      <c r="B183" s="2" t="s">
        <v>692</v>
      </c>
      <c r="F183" s="2" t="s">
        <v>1800</v>
      </c>
      <c r="G183" s="2" t="s">
        <v>1800</v>
      </c>
    </row>
    <row r="184">
      <c r="A184" s="2"/>
      <c r="B184" s="2" t="s">
        <v>694</v>
      </c>
      <c r="F184" s="2" t="s">
        <v>1800</v>
      </c>
      <c r="G184" s="2" t="s">
        <v>1800</v>
      </c>
    </row>
    <row r="185">
      <c r="A185" s="2"/>
      <c r="B185" s="2" t="s">
        <v>696</v>
      </c>
      <c r="F185" s="2" t="s">
        <v>1800</v>
      </c>
      <c r="G185" s="2" t="s">
        <v>1800</v>
      </c>
    </row>
    <row r="186">
      <c r="A186" s="2"/>
      <c r="B186" s="2" t="s">
        <v>1431</v>
      </c>
      <c r="F186" s="2" t="s">
        <v>1800</v>
      </c>
      <c r="G186" s="2" t="s">
        <v>1800</v>
      </c>
    </row>
    <row r="187">
      <c r="A187" s="2"/>
      <c r="B187" s="2" t="s">
        <v>493</v>
      </c>
      <c r="F187" s="2" t="s">
        <v>1800</v>
      </c>
      <c r="G187" s="2" t="s">
        <v>1800</v>
      </c>
    </row>
    <row r="188">
      <c r="A188" s="2"/>
      <c r="B188" s="2" t="s">
        <v>698</v>
      </c>
      <c r="F188" s="2" t="s">
        <v>1800</v>
      </c>
      <c r="G188" s="2" t="s">
        <v>1800</v>
      </c>
    </row>
    <row r="189">
      <c r="A189" s="2"/>
      <c r="B189" s="2" t="s">
        <v>700</v>
      </c>
      <c r="F189" s="2" t="s">
        <v>1800</v>
      </c>
      <c r="G189" s="2" t="s">
        <v>1800</v>
      </c>
    </row>
    <row r="190">
      <c r="A190" s="2"/>
      <c r="B190" s="2" t="s">
        <v>496</v>
      </c>
      <c r="F190" s="2" t="s">
        <v>1800</v>
      </c>
      <c r="G190" s="2" t="s">
        <v>1800</v>
      </c>
    </row>
    <row r="191">
      <c r="A191" s="2"/>
      <c r="B191" s="2" t="s">
        <v>498</v>
      </c>
      <c r="F191" s="2" t="s">
        <v>1800</v>
      </c>
      <c r="G191" s="2" t="s">
        <v>1800</v>
      </c>
    </row>
    <row r="192">
      <c r="A192" s="2"/>
      <c r="B192" s="2" t="s">
        <v>499</v>
      </c>
      <c r="F192" s="2" t="s">
        <v>1800</v>
      </c>
      <c r="G192" s="2" t="s">
        <v>1800</v>
      </c>
    </row>
    <row r="193">
      <c r="A193" s="2"/>
      <c r="B193" s="2" t="s">
        <v>501</v>
      </c>
      <c r="F193" s="2" t="s">
        <v>1800</v>
      </c>
      <c r="G193" s="2" t="s">
        <v>1800</v>
      </c>
    </row>
    <row r="194">
      <c r="A194" s="2"/>
      <c r="B194" s="2" t="s">
        <v>99</v>
      </c>
      <c r="F194" s="2" t="s">
        <v>1800</v>
      </c>
      <c r="G194" s="2" t="s">
        <v>1800</v>
      </c>
    </row>
    <row r="195">
      <c r="A195" s="2"/>
      <c r="B195" s="2" t="s">
        <v>503</v>
      </c>
      <c r="F195" s="2" t="s">
        <v>1800</v>
      </c>
      <c r="G195" s="2" t="s">
        <v>1800</v>
      </c>
    </row>
    <row r="196">
      <c r="A196" s="2"/>
      <c r="B196" s="2" t="s">
        <v>505</v>
      </c>
      <c r="F196" s="2" t="s">
        <v>1800</v>
      </c>
      <c r="G196" s="2" t="s">
        <v>1800</v>
      </c>
    </row>
    <row r="197">
      <c r="A197" s="2"/>
      <c r="B197" s="2" t="s">
        <v>101</v>
      </c>
      <c r="F197" s="2" t="s">
        <v>1800</v>
      </c>
      <c r="G197" s="2" t="s">
        <v>1800</v>
      </c>
    </row>
    <row r="198">
      <c r="A198" s="2"/>
      <c r="B198" s="2" t="s">
        <v>507</v>
      </c>
      <c r="F198" s="2" t="s">
        <v>1800</v>
      </c>
      <c r="G198" s="2" t="s">
        <v>1800</v>
      </c>
    </row>
    <row r="199">
      <c r="A199" s="2"/>
      <c r="B199" s="2" t="s">
        <v>702</v>
      </c>
      <c r="F199" s="2" t="s">
        <v>1800</v>
      </c>
      <c r="G199" s="2" t="s">
        <v>1800</v>
      </c>
    </row>
    <row r="200">
      <c r="A200" s="2"/>
      <c r="B200" s="2" t="s">
        <v>509</v>
      </c>
      <c r="F200" s="2" t="s">
        <v>1800</v>
      </c>
      <c r="G200" s="2" t="s">
        <v>1800</v>
      </c>
    </row>
    <row r="201">
      <c r="A201" s="2"/>
      <c r="B201" s="2" t="s">
        <v>511</v>
      </c>
      <c r="F201" s="2" t="s">
        <v>1800</v>
      </c>
      <c r="G201" s="2" t="s">
        <v>1800</v>
      </c>
    </row>
    <row r="202">
      <c r="A202" s="2"/>
      <c r="B202" s="2" t="s">
        <v>513</v>
      </c>
      <c r="F202" s="2" t="s">
        <v>1800</v>
      </c>
      <c r="G202" s="2" t="s">
        <v>1800</v>
      </c>
    </row>
    <row r="203">
      <c r="A203" s="2"/>
      <c r="B203" s="2" t="s">
        <v>515</v>
      </c>
      <c r="F203" s="2" t="s">
        <v>1800</v>
      </c>
      <c r="G203" s="2" t="s">
        <v>1800</v>
      </c>
    </row>
    <row r="204">
      <c r="A204" s="2"/>
      <c r="B204" s="2" t="s">
        <v>1811</v>
      </c>
      <c r="F204" s="2" t="s">
        <v>1800</v>
      </c>
      <c r="G204" s="2" t="s">
        <v>1800</v>
      </c>
    </row>
    <row r="205">
      <c r="A205" s="2"/>
      <c r="B205" s="2" t="s">
        <v>704</v>
      </c>
      <c r="F205" s="2" t="s">
        <v>1800</v>
      </c>
      <c r="G205" s="2" t="s">
        <v>1800</v>
      </c>
    </row>
    <row r="206">
      <c r="A206" s="2"/>
      <c r="B206" s="2" t="s">
        <v>1612</v>
      </c>
      <c r="F206" s="2" t="s">
        <v>1800</v>
      </c>
      <c r="G206" s="2" t="s">
        <v>1800</v>
      </c>
    </row>
    <row r="207">
      <c r="A207" s="2"/>
      <c r="B207" s="2" t="s">
        <v>517</v>
      </c>
      <c r="F207" s="2" t="s">
        <v>1800</v>
      </c>
      <c r="G207" s="2" t="s">
        <v>1800</v>
      </c>
    </row>
    <row r="208">
      <c r="A208" s="2"/>
      <c r="B208" s="2" t="s">
        <v>519</v>
      </c>
      <c r="F208" s="2" t="s">
        <v>1800</v>
      </c>
      <c r="G208" s="2" t="s">
        <v>1800</v>
      </c>
    </row>
    <row r="209">
      <c r="A209" s="2"/>
      <c r="B209" s="2" t="s">
        <v>1812</v>
      </c>
      <c r="F209" s="2" t="s">
        <v>1800</v>
      </c>
      <c r="G209" s="2" t="s">
        <v>1800</v>
      </c>
    </row>
    <row r="210">
      <c r="A210" s="2"/>
      <c r="B210" s="2" t="s">
        <v>1626</v>
      </c>
      <c r="F210" s="2" t="s">
        <v>1800</v>
      </c>
      <c r="G210" s="2" t="s">
        <v>1800</v>
      </c>
    </row>
    <row r="211">
      <c r="F211" s="10"/>
      <c r="G211" s="10"/>
    </row>
    <row r="212">
      <c r="F212" s="10"/>
      <c r="G212" s="10"/>
    </row>
    <row r="213">
      <c r="F213" s="10"/>
      <c r="G213" s="10"/>
    </row>
    <row r="214">
      <c r="F214" s="10"/>
      <c r="G214" s="10"/>
    </row>
    <row r="215">
      <c r="F215" s="10"/>
      <c r="G215" s="10"/>
    </row>
    <row r="216">
      <c r="F216" s="10"/>
      <c r="G216" s="10"/>
    </row>
    <row r="217">
      <c r="F217" s="10"/>
      <c r="G217" s="10"/>
    </row>
    <row r="218">
      <c r="F218" s="10"/>
      <c r="G218" s="10"/>
    </row>
    <row r="219">
      <c r="F219" s="10"/>
      <c r="G219" s="10"/>
    </row>
    <row r="220">
      <c r="F220" s="10"/>
      <c r="G220" s="10"/>
    </row>
    <row r="221">
      <c r="F221" s="10"/>
      <c r="G221" s="10"/>
    </row>
    <row r="222">
      <c r="F222" s="10"/>
      <c r="G222" s="10"/>
    </row>
    <row r="223">
      <c r="F223" s="10"/>
      <c r="G223" s="10"/>
    </row>
    <row r="224">
      <c r="F224" s="10"/>
      <c r="G224" s="10"/>
    </row>
    <row r="225">
      <c r="F225" s="10"/>
      <c r="G225" s="10"/>
    </row>
    <row r="226">
      <c r="F226" s="10"/>
      <c r="G226" s="10"/>
    </row>
    <row r="227">
      <c r="F227" s="10"/>
      <c r="G227" s="10"/>
    </row>
    <row r="228">
      <c r="F228" s="10"/>
      <c r="G228" s="10"/>
    </row>
    <row r="229">
      <c r="F229" s="10"/>
      <c r="G229" s="10"/>
    </row>
    <row r="230">
      <c r="F230" s="10"/>
      <c r="G230" s="10"/>
    </row>
    <row r="231">
      <c r="F231" s="10"/>
      <c r="G231" s="10"/>
    </row>
    <row r="232">
      <c r="F232" s="10"/>
      <c r="G232" s="10"/>
    </row>
    <row r="233">
      <c r="F233" s="10"/>
      <c r="G233" s="10"/>
    </row>
    <row r="234">
      <c r="F234" s="10"/>
      <c r="G234" s="10"/>
    </row>
    <row r="235">
      <c r="F235" s="10"/>
      <c r="G235" s="10"/>
    </row>
    <row r="236">
      <c r="F236" s="10"/>
      <c r="G236" s="10"/>
    </row>
    <row r="237">
      <c r="F237" s="10"/>
      <c r="G237" s="10"/>
    </row>
    <row r="238">
      <c r="F238" s="10"/>
      <c r="G238" s="10"/>
    </row>
    <row r="239">
      <c r="F239" s="10"/>
      <c r="G239" s="10"/>
    </row>
    <row r="240">
      <c r="F240" s="10"/>
      <c r="G240" s="10"/>
    </row>
    <row r="241">
      <c r="F241" s="10"/>
      <c r="G241" s="10"/>
    </row>
    <row r="242">
      <c r="F242" s="10"/>
      <c r="G242" s="10"/>
    </row>
    <row r="243">
      <c r="F243" s="10"/>
      <c r="G243" s="10"/>
    </row>
    <row r="244">
      <c r="F244" s="10"/>
      <c r="G244" s="10"/>
    </row>
    <row r="245">
      <c r="F245" s="10"/>
      <c r="G245" s="10"/>
    </row>
    <row r="246">
      <c r="F246" s="10"/>
      <c r="G246" s="10"/>
    </row>
    <row r="247">
      <c r="F247" s="10"/>
      <c r="G247" s="10"/>
    </row>
    <row r="248">
      <c r="F248" s="10"/>
      <c r="G248" s="10"/>
    </row>
    <row r="249">
      <c r="F249" s="10"/>
      <c r="G249" s="10"/>
    </row>
    <row r="250">
      <c r="F250" s="10"/>
      <c r="G250" s="10"/>
    </row>
    <row r="251">
      <c r="F251" s="10"/>
      <c r="G251" s="10"/>
    </row>
    <row r="252">
      <c r="F252" s="10"/>
      <c r="G252" s="10"/>
    </row>
    <row r="253">
      <c r="F253" s="10"/>
      <c r="G253" s="10"/>
    </row>
    <row r="254">
      <c r="F254" s="10"/>
      <c r="G254" s="10"/>
    </row>
    <row r="255">
      <c r="F255" s="10"/>
      <c r="G255" s="10"/>
    </row>
    <row r="256">
      <c r="F256" s="10"/>
      <c r="G256" s="10"/>
    </row>
    <row r="257">
      <c r="F257" s="10"/>
      <c r="G257" s="10"/>
    </row>
    <row r="258">
      <c r="F258" s="10"/>
      <c r="G258" s="10"/>
    </row>
    <row r="259">
      <c r="F259" s="10"/>
      <c r="G259" s="10"/>
    </row>
    <row r="260">
      <c r="F260" s="10"/>
      <c r="G260" s="10"/>
    </row>
    <row r="261">
      <c r="F261" s="10"/>
      <c r="G261" s="10"/>
    </row>
    <row r="262">
      <c r="F262" s="10"/>
      <c r="G262" s="10"/>
    </row>
    <row r="263">
      <c r="F263" s="10"/>
      <c r="G263" s="10"/>
    </row>
    <row r="264">
      <c r="F264" s="10"/>
      <c r="G264" s="10"/>
    </row>
    <row r="265">
      <c r="F265" s="10"/>
      <c r="G265" s="10"/>
    </row>
    <row r="266">
      <c r="F266" s="10"/>
      <c r="G266" s="10"/>
    </row>
    <row r="267">
      <c r="F267" s="10"/>
      <c r="G267" s="10"/>
    </row>
    <row r="268">
      <c r="F268" s="10"/>
      <c r="G268" s="10"/>
    </row>
    <row r="269">
      <c r="F269" s="10"/>
      <c r="G269" s="10"/>
    </row>
    <row r="270">
      <c r="F270" s="10"/>
      <c r="G270" s="10"/>
    </row>
    <row r="271">
      <c r="F271" s="10"/>
      <c r="G271" s="10"/>
    </row>
    <row r="272">
      <c r="F272" s="10"/>
      <c r="G272" s="10"/>
    </row>
    <row r="273">
      <c r="F273" s="10"/>
      <c r="G273" s="10"/>
    </row>
    <row r="274">
      <c r="F274" s="10"/>
      <c r="G274" s="10"/>
    </row>
    <row r="275">
      <c r="F275" s="10"/>
      <c r="G275" s="10"/>
    </row>
    <row r="276">
      <c r="F276" s="10"/>
      <c r="G276" s="10"/>
    </row>
    <row r="277">
      <c r="F277" s="10"/>
      <c r="G277" s="10"/>
    </row>
    <row r="278">
      <c r="F278" s="10"/>
      <c r="G278" s="10"/>
    </row>
    <row r="279">
      <c r="F279" s="10"/>
      <c r="G279" s="10"/>
    </row>
    <row r="280">
      <c r="F280" s="10"/>
      <c r="G280" s="10"/>
    </row>
    <row r="281">
      <c r="F281" s="10"/>
      <c r="G281" s="10"/>
    </row>
    <row r="282">
      <c r="F282" s="10"/>
      <c r="G282" s="10"/>
    </row>
    <row r="283">
      <c r="F283" s="10"/>
      <c r="G283" s="10"/>
    </row>
    <row r="284">
      <c r="F284" s="10"/>
      <c r="G284" s="10"/>
    </row>
    <row r="285">
      <c r="F285" s="10"/>
      <c r="G285" s="10"/>
    </row>
    <row r="286">
      <c r="F286" s="10"/>
      <c r="G286" s="10"/>
    </row>
    <row r="287">
      <c r="F287" s="10"/>
      <c r="G287" s="10"/>
    </row>
    <row r="288">
      <c r="F288" s="10"/>
      <c r="G288" s="10"/>
    </row>
    <row r="289">
      <c r="F289" s="10"/>
      <c r="G289" s="10"/>
    </row>
    <row r="290">
      <c r="F290" s="10"/>
      <c r="G290" s="10"/>
    </row>
    <row r="291">
      <c r="F291" s="10"/>
      <c r="G291" s="10"/>
    </row>
    <row r="292">
      <c r="F292" s="10"/>
      <c r="G292" s="10"/>
    </row>
    <row r="293">
      <c r="F293" s="10"/>
      <c r="G293" s="10"/>
    </row>
    <row r="294">
      <c r="F294" s="10"/>
      <c r="G294" s="10"/>
    </row>
    <row r="295">
      <c r="F295" s="10"/>
      <c r="G295" s="10"/>
    </row>
    <row r="296">
      <c r="F296" s="10"/>
      <c r="G296" s="10"/>
    </row>
    <row r="297">
      <c r="F297" s="10"/>
      <c r="G297" s="10"/>
    </row>
    <row r="298">
      <c r="F298" s="10"/>
      <c r="G298" s="10"/>
    </row>
    <row r="299">
      <c r="F299" s="10"/>
      <c r="G299" s="10"/>
    </row>
    <row r="300">
      <c r="F300" s="10"/>
      <c r="G300" s="10"/>
    </row>
    <row r="301">
      <c r="F301" s="10"/>
      <c r="G301" s="10"/>
    </row>
    <row r="302">
      <c r="F302" s="10"/>
      <c r="G302" s="10"/>
    </row>
    <row r="303">
      <c r="F303" s="10"/>
      <c r="G303" s="10"/>
    </row>
    <row r="304">
      <c r="F304" s="10"/>
      <c r="G304" s="10"/>
    </row>
    <row r="305">
      <c r="F305" s="10"/>
      <c r="G305" s="10"/>
    </row>
    <row r="306">
      <c r="F306" s="10"/>
      <c r="G306" s="10"/>
    </row>
    <row r="307">
      <c r="F307" s="10"/>
      <c r="G307" s="10"/>
    </row>
    <row r="308">
      <c r="F308" s="10"/>
      <c r="G308" s="10"/>
    </row>
    <row r="309">
      <c r="F309" s="10"/>
      <c r="G309" s="10"/>
    </row>
    <row r="310">
      <c r="F310" s="10"/>
      <c r="G310" s="10"/>
    </row>
    <row r="311">
      <c r="F311" s="10"/>
      <c r="G311" s="10"/>
    </row>
    <row r="312">
      <c r="F312" s="10"/>
      <c r="G312" s="10"/>
    </row>
    <row r="313">
      <c r="F313" s="10"/>
      <c r="G313" s="10"/>
    </row>
    <row r="314">
      <c r="F314" s="10"/>
      <c r="G314" s="10"/>
    </row>
    <row r="315">
      <c r="F315" s="10"/>
      <c r="G315" s="10"/>
    </row>
    <row r="316">
      <c r="F316" s="10"/>
      <c r="G316" s="10"/>
    </row>
    <row r="317">
      <c r="F317" s="10"/>
      <c r="G317" s="10"/>
    </row>
    <row r="318">
      <c r="F318" s="10"/>
      <c r="G318" s="10"/>
    </row>
    <row r="319">
      <c r="F319" s="10"/>
      <c r="G319" s="10"/>
    </row>
    <row r="320">
      <c r="F320" s="10"/>
      <c r="G320" s="10"/>
    </row>
    <row r="321">
      <c r="F321" s="10"/>
      <c r="G321" s="10"/>
    </row>
    <row r="322">
      <c r="F322" s="10"/>
      <c r="G322" s="10"/>
    </row>
    <row r="323">
      <c r="F323" s="10"/>
      <c r="G323" s="10"/>
    </row>
    <row r="324">
      <c r="F324" s="10"/>
      <c r="G324" s="10"/>
    </row>
    <row r="325">
      <c r="F325" s="10"/>
      <c r="G325" s="10"/>
    </row>
    <row r="326">
      <c r="F326" s="10"/>
      <c r="G326" s="10"/>
    </row>
    <row r="327">
      <c r="F327" s="10"/>
      <c r="G327" s="10"/>
    </row>
    <row r="328">
      <c r="F328" s="10"/>
      <c r="G328" s="10"/>
    </row>
    <row r="329">
      <c r="F329" s="10"/>
      <c r="G329" s="10"/>
    </row>
    <row r="330">
      <c r="F330" s="10"/>
      <c r="G330" s="10"/>
    </row>
    <row r="331">
      <c r="F331" s="10"/>
      <c r="G331" s="10"/>
    </row>
    <row r="332">
      <c r="F332" s="10"/>
      <c r="G332" s="10"/>
    </row>
    <row r="333">
      <c r="F333" s="10"/>
      <c r="G333" s="10"/>
    </row>
    <row r="334">
      <c r="F334" s="10"/>
      <c r="G334" s="10"/>
    </row>
    <row r="335">
      <c r="F335" s="10"/>
      <c r="G335" s="10"/>
    </row>
    <row r="336">
      <c r="F336" s="10"/>
      <c r="G336" s="10"/>
    </row>
    <row r="337">
      <c r="F337" s="10"/>
      <c r="G337" s="10"/>
    </row>
    <row r="338">
      <c r="F338" s="10"/>
      <c r="G338" s="10"/>
    </row>
    <row r="339">
      <c r="F339" s="10"/>
      <c r="G339" s="10"/>
    </row>
    <row r="340">
      <c r="F340" s="10"/>
      <c r="G340" s="10"/>
    </row>
    <row r="341">
      <c r="F341" s="10"/>
      <c r="G341" s="10"/>
    </row>
    <row r="342">
      <c r="F342" s="10"/>
      <c r="G342" s="10"/>
    </row>
    <row r="343">
      <c r="F343" s="10"/>
      <c r="G343" s="10"/>
    </row>
    <row r="344">
      <c r="F344" s="10"/>
      <c r="G344" s="10"/>
    </row>
    <row r="345">
      <c r="F345" s="10"/>
      <c r="G345" s="10"/>
    </row>
    <row r="346">
      <c r="F346" s="10"/>
      <c r="G346" s="10"/>
    </row>
    <row r="347">
      <c r="F347" s="10"/>
      <c r="G347" s="10"/>
    </row>
    <row r="348">
      <c r="F348" s="10"/>
      <c r="G348" s="10"/>
    </row>
    <row r="349">
      <c r="F349" s="10"/>
      <c r="G349" s="10"/>
    </row>
    <row r="350">
      <c r="F350" s="10"/>
      <c r="G350" s="10"/>
    </row>
    <row r="351">
      <c r="F351" s="10"/>
      <c r="G351" s="10"/>
    </row>
    <row r="352">
      <c r="F352" s="10"/>
      <c r="G352" s="10"/>
    </row>
    <row r="353">
      <c r="F353" s="10"/>
      <c r="G353" s="10"/>
    </row>
    <row r="354">
      <c r="F354" s="10"/>
      <c r="G354" s="10"/>
    </row>
    <row r="355">
      <c r="F355" s="10"/>
      <c r="G355" s="10"/>
    </row>
    <row r="356">
      <c r="F356" s="10"/>
      <c r="G356" s="10"/>
    </row>
    <row r="357">
      <c r="F357" s="10"/>
      <c r="G357" s="10"/>
    </row>
    <row r="358">
      <c r="F358" s="10"/>
      <c r="G358" s="10"/>
    </row>
    <row r="359">
      <c r="F359" s="10"/>
      <c r="G359" s="10"/>
    </row>
    <row r="360">
      <c r="F360" s="10"/>
      <c r="G360" s="10"/>
    </row>
    <row r="361">
      <c r="F361" s="10"/>
      <c r="G361" s="10"/>
    </row>
    <row r="362">
      <c r="F362" s="10"/>
      <c r="G362" s="10"/>
    </row>
    <row r="363">
      <c r="F363" s="10"/>
      <c r="G363" s="10"/>
    </row>
    <row r="364">
      <c r="F364" s="10"/>
      <c r="G364" s="10"/>
    </row>
    <row r="365">
      <c r="F365" s="10"/>
      <c r="G365" s="10"/>
    </row>
    <row r="366">
      <c r="F366" s="10"/>
      <c r="G366" s="10"/>
    </row>
    <row r="367">
      <c r="F367" s="10"/>
      <c r="G367" s="10"/>
    </row>
    <row r="368">
      <c r="F368" s="10"/>
      <c r="G368" s="10"/>
    </row>
    <row r="369">
      <c r="F369" s="10"/>
      <c r="G369" s="10"/>
    </row>
    <row r="370">
      <c r="F370" s="10"/>
      <c r="G370" s="10"/>
    </row>
    <row r="371">
      <c r="F371" s="10"/>
      <c r="G371" s="10"/>
    </row>
    <row r="372">
      <c r="F372" s="10"/>
      <c r="G372" s="10"/>
    </row>
    <row r="373">
      <c r="F373" s="10"/>
      <c r="G373" s="10"/>
    </row>
    <row r="374">
      <c r="F374" s="10"/>
      <c r="G374" s="10"/>
    </row>
    <row r="375">
      <c r="F375" s="10"/>
      <c r="G375" s="10"/>
    </row>
    <row r="376">
      <c r="F376" s="10"/>
      <c r="G376" s="10"/>
    </row>
    <row r="377">
      <c r="F377" s="10"/>
      <c r="G377" s="10"/>
    </row>
    <row r="378">
      <c r="F378" s="10"/>
      <c r="G378" s="10"/>
    </row>
    <row r="379">
      <c r="F379" s="10"/>
      <c r="G379" s="10"/>
    </row>
    <row r="380">
      <c r="F380" s="10"/>
      <c r="G380" s="10"/>
    </row>
    <row r="381">
      <c r="F381" s="10"/>
      <c r="G381" s="10"/>
    </row>
    <row r="382">
      <c r="F382" s="10"/>
      <c r="G382" s="10"/>
    </row>
    <row r="383">
      <c r="F383" s="10"/>
      <c r="G383" s="10"/>
    </row>
    <row r="384">
      <c r="F384" s="10"/>
      <c r="G384" s="10"/>
    </row>
    <row r="385">
      <c r="F385" s="10"/>
      <c r="G385" s="10"/>
    </row>
    <row r="386">
      <c r="F386" s="10"/>
      <c r="G386" s="10"/>
    </row>
    <row r="387">
      <c r="F387" s="10"/>
      <c r="G387" s="10"/>
    </row>
    <row r="388">
      <c r="F388" s="10"/>
      <c r="G388" s="10"/>
    </row>
    <row r="389">
      <c r="F389" s="10"/>
      <c r="G389" s="10"/>
    </row>
    <row r="390">
      <c r="F390" s="10"/>
      <c r="G390" s="10"/>
    </row>
    <row r="391">
      <c r="F391" s="10"/>
      <c r="G391" s="10"/>
    </row>
    <row r="392">
      <c r="F392" s="10"/>
      <c r="G392" s="10"/>
    </row>
    <row r="393">
      <c r="F393" s="10"/>
      <c r="G393" s="10"/>
    </row>
    <row r="394">
      <c r="F394" s="10"/>
      <c r="G394" s="10"/>
    </row>
    <row r="395">
      <c r="F395" s="10"/>
      <c r="G395" s="10"/>
    </row>
    <row r="396">
      <c r="F396" s="10"/>
      <c r="G396" s="10"/>
    </row>
    <row r="397">
      <c r="F397" s="10"/>
      <c r="G397" s="10"/>
    </row>
    <row r="398">
      <c r="F398" s="10"/>
      <c r="G398" s="10"/>
    </row>
    <row r="399">
      <c r="F399" s="10"/>
      <c r="G399" s="10"/>
    </row>
    <row r="400">
      <c r="F400" s="10"/>
      <c r="G400" s="10"/>
    </row>
    <row r="401">
      <c r="F401" s="10"/>
      <c r="G401" s="10"/>
    </row>
    <row r="402">
      <c r="F402" s="10"/>
      <c r="G402" s="10"/>
    </row>
    <row r="403">
      <c r="F403" s="10"/>
      <c r="G403" s="10"/>
    </row>
    <row r="404">
      <c r="F404" s="10"/>
      <c r="G404" s="10"/>
    </row>
    <row r="405">
      <c r="F405" s="10"/>
      <c r="G405" s="10"/>
    </row>
    <row r="406">
      <c r="F406" s="10"/>
      <c r="G406" s="10"/>
    </row>
    <row r="407">
      <c r="F407" s="10"/>
      <c r="G407" s="10"/>
    </row>
    <row r="408">
      <c r="F408" s="10"/>
      <c r="G408" s="10"/>
    </row>
    <row r="409">
      <c r="F409" s="10"/>
      <c r="G409" s="10"/>
    </row>
    <row r="410">
      <c r="F410" s="10"/>
      <c r="G410" s="10"/>
    </row>
    <row r="411">
      <c r="F411" s="10"/>
      <c r="G411" s="10"/>
    </row>
    <row r="412">
      <c r="F412" s="10"/>
      <c r="G412" s="10"/>
    </row>
    <row r="413">
      <c r="F413" s="10"/>
      <c r="G413" s="10"/>
    </row>
    <row r="414">
      <c r="F414" s="10"/>
      <c r="G414" s="10"/>
    </row>
    <row r="415">
      <c r="F415" s="10"/>
      <c r="G415" s="10"/>
    </row>
    <row r="416">
      <c r="F416" s="10"/>
      <c r="G416" s="10"/>
    </row>
    <row r="417">
      <c r="F417" s="10"/>
      <c r="G417" s="10"/>
    </row>
    <row r="418">
      <c r="F418" s="10"/>
      <c r="G418" s="10"/>
    </row>
    <row r="419">
      <c r="F419" s="10"/>
      <c r="G419" s="10"/>
    </row>
    <row r="420">
      <c r="F420" s="10"/>
      <c r="G420" s="10"/>
    </row>
    <row r="421">
      <c r="F421" s="10"/>
      <c r="G421" s="10"/>
    </row>
    <row r="422">
      <c r="F422" s="10"/>
      <c r="G422" s="10"/>
    </row>
    <row r="423">
      <c r="F423" s="10"/>
      <c r="G423" s="10"/>
    </row>
    <row r="424">
      <c r="F424" s="10"/>
      <c r="G424" s="10"/>
    </row>
    <row r="425">
      <c r="F425" s="10"/>
      <c r="G425" s="10"/>
    </row>
    <row r="426">
      <c r="F426" s="10"/>
      <c r="G426" s="10"/>
    </row>
    <row r="427">
      <c r="F427" s="10"/>
      <c r="G427" s="10"/>
    </row>
    <row r="428">
      <c r="F428" s="10"/>
      <c r="G428" s="10"/>
    </row>
    <row r="429">
      <c r="F429" s="10"/>
      <c r="G429" s="10"/>
    </row>
    <row r="430">
      <c r="F430" s="10"/>
      <c r="G430" s="10"/>
    </row>
    <row r="431">
      <c r="F431" s="10"/>
      <c r="G431" s="10"/>
    </row>
    <row r="432">
      <c r="F432" s="10"/>
      <c r="G432" s="10"/>
    </row>
    <row r="433">
      <c r="F433" s="10"/>
      <c r="G433" s="10"/>
    </row>
    <row r="434">
      <c r="F434" s="10"/>
      <c r="G434" s="10"/>
    </row>
    <row r="435">
      <c r="F435" s="10"/>
      <c r="G435" s="10"/>
    </row>
    <row r="436">
      <c r="F436" s="10"/>
      <c r="G436" s="10"/>
    </row>
    <row r="437">
      <c r="F437" s="10"/>
      <c r="G437" s="10"/>
    </row>
    <row r="438">
      <c r="F438" s="10"/>
      <c r="G438" s="10"/>
    </row>
    <row r="439">
      <c r="F439" s="10"/>
      <c r="G439" s="10"/>
    </row>
    <row r="440">
      <c r="F440" s="10"/>
      <c r="G440" s="10"/>
    </row>
    <row r="441">
      <c r="F441" s="10"/>
      <c r="G441" s="10"/>
    </row>
    <row r="442">
      <c r="F442" s="10"/>
      <c r="G442" s="10"/>
    </row>
    <row r="443">
      <c r="F443" s="10"/>
      <c r="G443" s="10"/>
    </row>
    <row r="444">
      <c r="F444" s="10"/>
      <c r="G444" s="10"/>
    </row>
    <row r="445">
      <c r="F445" s="10"/>
      <c r="G445" s="10"/>
    </row>
    <row r="446">
      <c r="F446" s="10"/>
      <c r="G446" s="10"/>
    </row>
    <row r="447">
      <c r="F447" s="10"/>
      <c r="G447" s="10"/>
    </row>
    <row r="448">
      <c r="F448" s="10"/>
      <c r="G448" s="10"/>
    </row>
    <row r="449">
      <c r="F449" s="10"/>
      <c r="G449" s="10"/>
    </row>
    <row r="450">
      <c r="F450" s="10"/>
      <c r="G450" s="10"/>
    </row>
    <row r="451">
      <c r="F451" s="10"/>
      <c r="G451" s="10"/>
    </row>
    <row r="452">
      <c r="F452" s="10"/>
      <c r="G452" s="10"/>
    </row>
    <row r="453">
      <c r="F453" s="10"/>
      <c r="G453" s="10"/>
    </row>
    <row r="454">
      <c r="F454" s="10"/>
      <c r="G454" s="10"/>
    </row>
    <row r="455">
      <c r="F455" s="10"/>
      <c r="G455" s="10"/>
    </row>
    <row r="456">
      <c r="F456" s="10"/>
      <c r="G456" s="10"/>
    </row>
    <row r="457">
      <c r="F457" s="10"/>
      <c r="G457" s="10"/>
    </row>
    <row r="458">
      <c r="F458" s="10"/>
      <c r="G458" s="10"/>
    </row>
    <row r="459">
      <c r="F459" s="10"/>
      <c r="G459" s="10"/>
    </row>
    <row r="460">
      <c r="F460" s="10"/>
      <c r="G460" s="10"/>
    </row>
    <row r="461">
      <c r="F461" s="10"/>
      <c r="G461" s="10"/>
    </row>
    <row r="462">
      <c r="F462" s="10"/>
      <c r="G462" s="10"/>
    </row>
    <row r="463">
      <c r="F463" s="10"/>
      <c r="G463" s="10"/>
    </row>
    <row r="464">
      <c r="F464" s="10"/>
      <c r="G464" s="10"/>
    </row>
    <row r="465">
      <c r="F465" s="10"/>
      <c r="G465" s="10"/>
    </row>
    <row r="466">
      <c r="F466" s="10"/>
      <c r="G466" s="10"/>
    </row>
    <row r="467">
      <c r="F467" s="10"/>
      <c r="G467" s="10"/>
    </row>
    <row r="468">
      <c r="F468" s="10"/>
      <c r="G468" s="10"/>
    </row>
    <row r="469">
      <c r="F469" s="10"/>
      <c r="G469" s="10"/>
    </row>
    <row r="470">
      <c r="F470" s="10"/>
      <c r="G470" s="10"/>
    </row>
    <row r="471">
      <c r="F471" s="10"/>
      <c r="G471" s="10"/>
    </row>
    <row r="472">
      <c r="F472" s="10"/>
      <c r="G472" s="10"/>
    </row>
    <row r="473">
      <c r="F473" s="10"/>
      <c r="G473" s="10"/>
    </row>
    <row r="474">
      <c r="F474" s="10"/>
      <c r="G474" s="10"/>
    </row>
    <row r="475">
      <c r="F475" s="10"/>
      <c r="G475" s="10"/>
    </row>
    <row r="476">
      <c r="F476" s="10"/>
      <c r="G476" s="10"/>
    </row>
    <row r="477">
      <c r="F477" s="10"/>
      <c r="G477" s="10"/>
    </row>
    <row r="478">
      <c r="F478" s="10"/>
      <c r="G478" s="10"/>
    </row>
    <row r="479">
      <c r="F479" s="10"/>
      <c r="G479" s="10"/>
    </row>
    <row r="480">
      <c r="F480" s="10"/>
      <c r="G480" s="10"/>
    </row>
    <row r="481">
      <c r="F481" s="10"/>
      <c r="G481" s="10"/>
    </row>
    <row r="482">
      <c r="F482" s="10"/>
      <c r="G482" s="10"/>
    </row>
    <row r="483">
      <c r="F483" s="10"/>
      <c r="G483" s="10"/>
    </row>
    <row r="484">
      <c r="F484" s="10"/>
      <c r="G484" s="10"/>
    </row>
    <row r="485">
      <c r="F485" s="10"/>
      <c r="G485" s="10"/>
    </row>
    <row r="486">
      <c r="F486" s="10"/>
      <c r="G486" s="10"/>
    </row>
    <row r="487">
      <c r="F487" s="10"/>
      <c r="G487" s="10"/>
    </row>
    <row r="488">
      <c r="F488" s="10"/>
      <c r="G488" s="10"/>
    </row>
    <row r="489">
      <c r="F489" s="10"/>
      <c r="G489" s="10"/>
    </row>
    <row r="490">
      <c r="F490" s="10"/>
      <c r="G490" s="10"/>
    </row>
    <row r="491">
      <c r="F491" s="10"/>
      <c r="G491" s="10"/>
    </row>
    <row r="492">
      <c r="F492" s="10"/>
      <c r="G492" s="10"/>
    </row>
    <row r="493">
      <c r="F493" s="10"/>
      <c r="G493" s="10"/>
    </row>
    <row r="494">
      <c r="F494" s="10"/>
      <c r="G494" s="10"/>
    </row>
    <row r="495">
      <c r="F495" s="10"/>
      <c r="G495" s="10"/>
    </row>
    <row r="496">
      <c r="F496" s="10"/>
      <c r="G496" s="10"/>
    </row>
    <row r="497">
      <c r="F497" s="10"/>
      <c r="G497" s="10"/>
    </row>
    <row r="498">
      <c r="F498" s="10"/>
      <c r="G498" s="10"/>
    </row>
    <row r="499">
      <c r="F499" s="10"/>
      <c r="G499" s="10"/>
    </row>
    <row r="500">
      <c r="F500" s="10"/>
      <c r="G500" s="10"/>
    </row>
    <row r="501">
      <c r="F501" s="10"/>
      <c r="G501" s="10"/>
    </row>
    <row r="502">
      <c r="F502" s="10"/>
      <c r="G502" s="10"/>
    </row>
    <row r="503">
      <c r="F503" s="10"/>
      <c r="G503" s="10"/>
    </row>
    <row r="504">
      <c r="F504" s="10"/>
      <c r="G504" s="10"/>
    </row>
    <row r="505">
      <c r="F505" s="10"/>
      <c r="G505" s="10"/>
    </row>
    <row r="506">
      <c r="F506" s="10"/>
      <c r="G506" s="10"/>
    </row>
    <row r="507">
      <c r="F507" s="10"/>
      <c r="G507" s="10"/>
    </row>
    <row r="508">
      <c r="F508" s="10"/>
      <c r="G508" s="10"/>
    </row>
    <row r="509">
      <c r="F509" s="10"/>
      <c r="G509" s="10"/>
    </row>
    <row r="510">
      <c r="F510" s="10"/>
      <c r="G510" s="10"/>
    </row>
    <row r="511">
      <c r="F511" s="10"/>
      <c r="G511" s="10"/>
    </row>
    <row r="512">
      <c r="F512" s="10"/>
      <c r="G512" s="10"/>
    </row>
    <row r="513">
      <c r="F513" s="10"/>
      <c r="G513" s="10"/>
    </row>
    <row r="514">
      <c r="F514" s="10"/>
      <c r="G514" s="10"/>
    </row>
    <row r="515">
      <c r="F515" s="10"/>
      <c r="G515" s="10"/>
    </row>
    <row r="516">
      <c r="F516" s="10"/>
      <c r="G516" s="10"/>
    </row>
    <row r="517">
      <c r="F517" s="10"/>
      <c r="G517" s="10"/>
    </row>
    <row r="518">
      <c r="F518" s="10"/>
      <c r="G518" s="10"/>
    </row>
    <row r="519">
      <c r="F519" s="10"/>
      <c r="G519" s="10"/>
    </row>
    <row r="520">
      <c r="F520" s="10"/>
      <c r="G520" s="10"/>
    </row>
    <row r="521">
      <c r="F521" s="10"/>
      <c r="G521" s="10"/>
    </row>
    <row r="522">
      <c r="F522" s="10"/>
      <c r="G522" s="10"/>
    </row>
    <row r="523">
      <c r="F523" s="10"/>
      <c r="G523" s="10"/>
    </row>
    <row r="524">
      <c r="F524" s="10"/>
      <c r="G524" s="10"/>
    </row>
    <row r="525">
      <c r="F525" s="10"/>
      <c r="G525" s="10"/>
    </row>
    <row r="526">
      <c r="F526" s="10"/>
      <c r="G526" s="10"/>
    </row>
    <row r="527">
      <c r="F527" s="10"/>
      <c r="G527" s="10"/>
    </row>
    <row r="528">
      <c r="F528" s="10"/>
      <c r="G528" s="10"/>
    </row>
    <row r="529">
      <c r="F529" s="10"/>
      <c r="G529" s="10"/>
    </row>
    <row r="530">
      <c r="F530" s="10"/>
      <c r="G530" s="10"/>
    </row>
    <row r="531">
      <c r="F531" s="10"/>
      <c r="G531" s="10"/>
    </row>
    <row r="532">
      <c r="F532" s="10"/>
      <c r="G532" s="10"/>
    </row>
    <row r="533">
      <c r="F533" s="10"/>
      <c r="G533" s="10"/>
    </row>
    <row r="534">
      <c r="F534" s="10"/>
      <c r="G534" s="10"/>
    </row>
    <row r="535">
      <c r="F535" s="10"/>
      <c r="G535" s="10"/>
    </row>
    <row r="536">
      <c r="F536" s="10"/>
      <c r="G536" s="10"/>
    </row>
    <row r="537">
      <c r="F537" s="10"/>
      <c r="G537" s="10"/>
    </row>
    <row r="538">
      <c r="F538" s="10"/>
      <c r="G538" s="10"/>
    </row>
    <row r="539">
      <c r="F539" s="10"/>
      <c r="G539" s="10"/>
    </row>
    <row r="540">
      <c r="F540" s="10"/>
      <c r="G540" s="10"/>
    </row>
    <row r="541">
      <c r="F541" s="10"/>
      <c r="G541" s="10"/>
    </row>
    <row r="542">
      <c r="F542" s="10"/>
      <c r="G542" s="10"/>
    </row>
    <row r="543">
      <c r="F543" s="10"/>
      <c r="G543" s="10"/>
    </row>
    <row r="544">
      <c r="F544" s="10"/>
      <c r="G544" s="10"/>
    </row>
    <row r="545">
      <c r="F545" s="10"/>
      <c r="G545" s="10"/>
    </row>
    <row r="546">
      <c r="F546" s="10"/>
      <c r="G546" s="10"/>
    </row>
    <row r="547">
      <c r="F547" s="10"/>
      <c r="G547" s="10"/>
    </row>
    <row r="548">
      <c r="F548" s="10"/>
      <c r="G548" s="10"/>
    </row>
    <row r="549">
      <c r="F549" s="10"/>
      <c r="G549" s="10"/>
    </row>
    <row r="550">
      <c r="F550" s="10"/>
      <c r="G550" s="10"/>
    </row>
    <row r="551">
      <c r="F551" s="10"/>
      <c r="G551" s="10"/>
    </row>
    <row r="552">
      <c r="F552" s="10"/>
      <c r="G552" s="10"/>
    </row>
    <row r="553">
      <c r="F553" s="10"/>
      <c r="G553" s="10"/>
    </row>
    <row r="554">
      <c r="F554" s="10"/>
      <c r="G554" s="10"/>
    </row>
    <row r="555">
      <c r="F555" s="10"/>
      <c r="G555" s="10"/>
    </row>
    <row r="556">
      <c r="F556" s="10"/>
      <c r="G556" s="10"/>
    </row>
    <row r="557">
      <c r="F557" s="10"/>
      <c r="G557" s="10"/>
    </row>
    <row r="558">
      <c r="F558" s="10"/>
      <c r="G558" s="10"/>
    </row>
    <row r="559">
      <c r="F559" s="10"/>
      <c r="G559" s="10"/>
    </row>
    <row r="560">
      <c r="F560" s="10"/>
      <c r="G560" s="10"/>
    </row>
    <row r="561">
      <c r="F561" s="10"/>
      <c r="G561" s="10"/>
    </row>
    <row r="562">
      <c r="F562" s="10"/>
      <c r="G562" s="10"/>
    </row>
    <row r="563">
      <c r="F563" s="10"/>
      <c r="G563" s="10"/>
    </row>
    <row r="564">
      <c r="F564" s="10"/>
      <c r="G564" s="10"/>
    </row>
    <row r="565">
      <c r="F565" s="10"/>
      <c r="G565" s="10"/>
    </row>
    <row r="566">
      <c r="F566" s="10"/>
      <c r="G566" s="10"/>
    </row>
    <row r="567">
      <c r="F567" s="10"/>
      <c r="G567" s="10"/>
    </row>
    <row r="568">
      <c r="F568" s="10"/>
      <c r="G568" s="10"/>
    </row>
    <row r="569">
      <c r="F569" s="10"/>
      <c r="G569" s="10"/>
    </row>
    <row r="570">
      <c r="F570" s="10"/>
      <c r="G570" s="10"/>
    </row>
    <row r="571">
      <c r="F571" s="10"/>
      <c r="G571" s="10"/>
    </row>
    <row r="572">
      <c r="F572" s="10"/>
      <c r="G572" s="10"/>
    </row>
    <row r="573">
      <c r="F573" s="10"/>
      <c r="G573" s="10"/>
    </row>
    <row r="574">
      <c r="F574" s="10"/>
      <c r="G574" s="10"/>
    </row>
    <row r="575">
      <c r="F575" s="10"/>
      <c r="G575" s="10"/>
    </row>
    <row r="576">
      <c r="F576" s="10"/>
      <c r="G576" s="10"/>
    </row>
    <row r="577">
      <c r="F577" s="10"/>
      <c r="G577" s="10"/>
    </row>
    <row r="578">
      <c r="F578" s="10"/>
      <c r="G578" s="10"/>
    </row>
    <row r="579">
      <c r="F579" s="10"/>
      <c r="G579" s="10"/>
    </row>
    <row r="580">
      <c r="F580" s="10"/>
      <c r="G580" s="10"/>
    </row>
    <row r="581">
      <c r="F581" s="10"/>
      <c r="G581" s="10"/>
    </row>
    <row r="582">
      <c r="F582" s="10"/>
      <c r="G582" s="10"/>
    </row>
    <row r="583">
      <c r="F583" s="10"/>
      <c r="G583" s="10"/>
    </row>
    <row r="584">
      <c r="F584" s="10"/>
      <c r="G584" s="10"/>
    </row>
    <row r="585">
      <c r="F585" s="10"/>
      <c r="G585" s="10"/>
    </row>
    <row r="586">
      <c r="F586" s="10"/>
      <c r="G586" s="10"/>
    </row>
    <row r="587">
      <c r="F587" s="10"/>
      <c r="G587" s="10"/>
    </row>
    <row r="588">
      <c r="F588" s="10"/>
      <c r="G588" s="10"/>
    </row>
    <row r="589">
      <c r="F589" s="10"/>
      <c r="G589" s="10"/>
    </row>
    <row r="590">
      <c r="F590" s="10"/>
      <c r="G590" s="10"/>
    </row>
    <row r="591">
      <c r="F591" s="10"/>
      <c r="G591" s="10"/>
    </row>
    <row r="592">
      <c r="F592" s="10"/>
      <c r="G592" s="10"/>
    </row>
    <row r="593">
      <c r="F593" s="10"/>
      <c r="G593" s="10"/>
    </row>
    <row r="594">
      <c r="F594" s="10"/>
      <c r="G594" s="10"/>
    </row>
    <row r="595">
      <c r="F595" s="10"/>
      <c r="G595" s="10"/>
    </row>
    <row r="596">
      <c r="F596" s="10"/>
      <c r="G596" s="10"/>
    </row>
    <row r="597">
      <c r="F597" s="10"/>
      <c r="G597" s="10"/>
    </row>
    <row r="598">
      <c r="F598" s="10"/>
      <c r="G598" s="10"/>
    </row>
    <row r="599">
      <c r="F599" s="10"/>
      <c r="G599" s="10"/>
    </row>
    <row r="600">
      <c r="F600" s="10"/>
      <c r="G600" s="10"/>
    </row>
    <row r="601">
      <c r="F601" s="10"/>
      <c r="G601" s="10"/>
    </row>
    <row r="602">
      <c r="F602" s="10"/>
      <c r="G602" s="10"/>
    </row>
    <row r="603">
      <c r="F603" s="10"/>
      <c r="G603" s="10"/>
    </row>
    <row r="604">
      <c r="F604" s="10"/>
      <c r="G604" s="10"/>
    </row>
    <row r="605">
      <c r="F605" s="10"/>
      <c r="G605" s="10"/>
    </row>
    <row r="606">
      <c r="F606" s="10"/>
      <c r="G606" s="10"/>
    </row>
    <row r="607">
      <c r="F607" s="10"/>
      <c r="G607" s="10"/>
    </row>
    <row r="608">
      <c r="F608" s="10"/>
      <c r="G608" s="10"/>
    </row>
    <row r="609">
      <c r="F609" s="10"/>
      <c r="G609" s="10"/>
    </row>
    <row r="610">
      <c r="F610" s="10"/>
      <c r="G610" s="10"/>
    </row>
    <row r="611">
      <c r="F611" s="10"/>
      <c r="G611" s="10"/>
    </row>
    <row r="612">
      <c r="F612" s="10"/>
      <c r="G612" s="10"/>
    </row>
    <row r="613">
      <c r="F613" s="10"/>
      <c r="G613" s="10"/>
    </row>
    <row r="614">
      <c r="F614" s="10"/>
      <c r="G614" s="10"/>
    </row>
    <row r="615">
      <c r="F615" s="10"/>
      <c r="G615" s="10"/>
    </row>
    <row r="616">
      <c r="F616" s="10"/>
      <c r="G616" s="10"/>
    </row>
    <row r="617">
      <c r="F617" s="10"/>
      <c r="G617" s="10"/>
    </row>
    <row r="618">
      <c r="F618" s="10"/>
      <c r="G618" s="10"/>
    </row>
    <row r="619">
      <c r="F619" s="10"/>
      <c r="G619" s="10"/>
    </row>
    <row r="620">
      <c r="F620" s="10"/>
      <c r="G620" s="10"/>
    </row>
    <row r="621">
      <c r="F621" s="10"/>
      <c r="G621" s="10"/>
    </row>
    <row r="622">
      <c r="F622" s="10"/>
      <c r="G622" s="10"/>
    </row>
    <row r="623">
      <c r="F623" s="10"/>
      <c r="G623" s="10"/>
    </row>
    <row r="624">
      <c r="F624" s="10"/>
      <c r="G624" s="10"/>
    </row>
    <row r="625">
      <c r="F625" s="10"/>
      <c r="G625" s="10"/>
    </row>
    <row r="626">
      <c r="F626" s="10"/>
      <c r="G626" s="10"/>
    </row>
    <row r="627">
      <c r="F627" s="10"/>
      <c r="G627" s="10"/>
    </row>
    <row r="628">
      <c r="F628" s="10"/>
      <c r="G628" s="10"/>
    </row>
    <row r="629">
      <c r="F629" s="10"/>
      <c r="G629" s="10"/>
    </row>
    <row r="630">
      <c r="F630" s="10"/>
      <c r="G630" s="10"/>
    </row>
    <row r="631">
      <c r="F631" s="10"/>
      <c r="G631" s="10"/>
    </row>
    <row r="632">
      <c r="F632" s="10"/>
      <c r="G632" s="10"/>
    </row>
    <row r="633">
      <c r="F633" s="10"/>
      <c r="G633" s="10"/>
    </row>
    <row r="634">
      <c r="F634" s="10"/>
      <c r="G634" s="10"/>
    </row>
    <row r="635">
      <c r="F635" s="10"/>
      <c r="G635" s="10"/>
    </row>
    <row r="636">
      <c r="F636" s="10"/>
      <c r="G636" s="10"/>
    </row>
    <row r="637">
      <c r="F637" s="10"/>
      <c r="G637" s="10"/>
    </row>
    <row r="638">
      <c r="F638" s="10"/>
      <c r="G638" s="10"/>
    </row>
    <row r="639">
      <c r="F639" s="10"/>
      <c r="G639" s="10"/>
    </row>
    <row r="640">
      <c r="F640" s="10"/>
      <c r="G640" s="10"/>
    </row>
    <row r="641">
      <c r="F641" s="10"/>
      <c r="G641" s="10"/>
    </row>
    <row r="642">
      <c r="F642" s="10"/>
      <c r="G642" s="10"/>
    </row>
    <row r="643">
      <c r="F643" s="10"/>
      <c r="G643" s="10"/>
    </row>
    <row r="644">
      <c r="F644" s="10"/>
      <c r="G644" s="10"/>
    </row>
    <row r="645">
      <c r="F645" s="10"/>
      <c r="G645" s="10"/>
    </row>
    <row r="646">
      <c r="F646" s="10"/>
      <c r="G646" s="10"/>
    </row>
    <row r="647">
      <c r="F647" s="10"/>
      <c r="G647" s="10"/>
    </row>
    <row r="648">
      <c r="F648" s="10"/>
      <c r="G648" s="10"/>
    </row>
    <row r="649">
      <c r="F649" s="10"/>
      <c r="G649" s="10"/>
    </row>
    <row r="650">
      <c r="F650" s="10"/>
      <c r="G650" s="10"/>
    </row>
    <row r="651">
      <c r="F651" s="10"/>
      <c r="G651" s="10"/>
    </row>
    <row r="652">
      <c r="F652" s="10"/>
      <c r="G652" s="10"/>
    </row>
    <row r="653">
      <c r="F653" s="10"/>
      <c r="G653" s="10"/>
    </row>
    <row r="654">
      <c r="F654" s="10"/>
      <c r="G654" s="10"/>
    </row>
    <row r="655">
      <c r="F655" s="10"/>
      <c r="G655" s="10"/>
    </row>
    <row r="656">
      <c r="F656" s="10"/>
      <c r="G656" s="10"/>
    </row>
    <row r="657">
      <c r="F657" s="10"/>
      <c r="G657" s="10"/>
    </row>
    <row r="658">
      <c r="F658" s="10"/>
      <c r="G658" s="10"/>
    </row>
    <row r="659">
      <c r="F659" s="10"/>
      <c r="G659" s="10"/>
    </row>
    <row r="660">
      <c r="F660" s="10"/>
      <c r="G660" s="10"/>
    </row>
    <row r="661">
      <c r="F661" s="10"/>
      <c r="G661" s="10"/>
    </row>
    <row r="662">
      <c r="F662" s="10"/>
      <c r="G662" s="10"/>
    </row>
    <row r="663">
      <c r="F663" s="10"/>
      <c r="G663" s="10"/>
    </row>
    <row r="664">
      <c r="F664" s="10"/>
      <c r="G664" s="10"/>
    </row>
    <row r="665">
      <c r="F665" s="10"/>
      <c r="G665" s="10"/>
    </row>
    <row r="666">
      <c r="F666" s="10"/>
      <c r="G666" s="10"/>
    </row>
    <row r="667">
      <c r="F667" s="10"/>
      <c r="G667" s="10"/>
    </row>
    <row r="668">
      <c r="F668" s="10"/>
      <c r="G668" s="10"/>
    </row>
    <row r="669">
      <c r="F669" s="10"/>
      <c r="G669" s="10"/>
    </row>
    <row r="670">
      <c r="F670" s="10"/>
      <c r="G670" s="10"/>
    </row>
    <row r="671">
      <c r="F671" s="10"/>
      <c r="G671" s="10"/>
    </row>
    <row r="672">
      <c r="F672" s="10"/>
      <c r="G672" s="10"/>
    </row>
    <row r="673">
      <c r="F673" s="10"/>
      <c r="G673" s="10"/>
    </row>
    <row r="674">
      <c r="F674" s="10"/>
      <c r="G674" s="10"/>
    </row>
    <row r="675">
      <c r="F675" s="10"/>
      <c r="G675" s="10"/>
    </row>
    <row r="676">
      <c r="F676" s="10"/>
      <c r="G676" s="10"/>
    </row>
    <row r="677">
      <c r="F677" s="10"/>
      <c r="G677" s="10"/>
    </row>
    <row r="678">
      <c r="F678" s="10"/>
      <c r="G678" s="10"/>
    </row>
    <row r="679">
      <c r="F679" s="10"/>
      <c r="G679" s="10"/>
    </row>
    <row r="680">
      <c r="F680" s="10"/>
      <c r="G680" s="10"/>
    </row>
    <row r="681">
      <c r="F681" s="10"/>
      <c r="G681" s="10"/>
    </row>
    <row r="682">
      <c r="F682" s="10"/>
      <c r="G682" s="10"/>
    </row>
    <row r="683">
      <c r="F683" s="10"/>
      <c r="G683" s="10"/>
    </row>
    <row r="684">
      <c r="F684" s="10"/>
      <c r="G684" s="10"/>
    </row>
    <row r="685">
      <c r="F685" s="10"/>
      <c r="G685" s="10"/>
    </row>
    <row r="686">
      <c r="F686" s="10"/>
      <c r="G686" s="10"/>
    </row>
    <row r="687">
      <c r="F687" s="10"/>
      <c r="G687" s="10"/>
    </row>
    <row r="688">
      <c r="F688" s="10"/>
      <c r="G688" s="10"/>
    </row>
    <row r="689">
      <c r="F689" s="10"/>
      <c r="G689" s="10"/>
    </row>
    <row r="690">
      <c r="F690" s="10"/>
      <c r="G690" s="10"/>
    </row>
    <row r="691">
      <c r="F691" s="10"/>
      <c r="G691" s="10"/>
    </row>
    <row r="692">
      <c r="F692" s="10"/>
      <c r="G692" s="10"/>
    </row>
    <row r="693">
      <c r="F693" s="10"/>
      <c r="G693" s="10"/>
    </row>
    <row r="694">
      <c r="F694" s="10"/>
      <c r="G694" s="10"/>
    </row>
    <row r="695">
      <c r="F695" s="10"/>
      <c r="G695" s="10"/>
    </row>
    <row r="696">
      <c r="F696" s="10"/>
      <c r="G696" s="10"/>
    </row>
    <row r="697">
      <c r="F697" s="10"/>
      <c r="G697" s="10"/>
    </row>
    <row r="698">
      <c r="F698" s="10"/>
      <c r="G698" s="10"/>
    </row>
    <row r="699">
      <c r="F699" s="10"/>
      <c r="G699" s="10"/>
    </row>
    <row r="700">
      <c r="F700" s="10"/>
      <c r="G700" s="10"/>
    </row>
    <row r="701">
      <c r="F701" s="10"/>
      <c r="G701" s="10"/>
    </row>
    <row r="702">
      <c r="F702" s="10"/>
      <c r="G702" s="10"/>
    </row>
    <row r="703">
      <c r="F703" s="10"/>
      <c r="G703" s="10"/>
    </row>
    <row r="704">
      <c r="F704" s="10"/>
      <c r="G704" s="10"/>
    </row>
    <row r="705">
      <c r="F705" s="10"/>
      <c r="G705" s="10"/>
    </row>
    <row r="706">
      <c r="F706" s="10"/>
      <c r="G706" s="10"/>
    </row>
    <row r="707">
      <c r="F707" s="10"/>
      <c r="G707" s="10"/>
    </row>
    <row r="708">
      <c r="F708" s="10"/>
      <c r="G708" s="10"/>
    </row>
    <row r="709">
      <c r="F709" s="10"/>
      <c r="G709" s="10"/>
    </row>
    <row r="710">
      <c r="F710" s="10"/>
      <c r="G710" s="10"/>
    </row>
    <row r="711">
      <c r="F711" s="10"/>
      <c r="G711" s="10"/>
    </row>
    <row r="712">
      <c r="F712" s="10"/>
      <c r="G712" s="10"/>
    </row>
    <row r="713">
      <c r="F713" s="10"/>
      <c r="G713" s="10"/>
    </row>
    <row r="714">
      <c r="F714" s="10"/>
      <c r="G714" s="10"/>
    </row>
    <row r="715">
      <c r="F715" s="10"/>
      <c r="G715" s="10"/>
    </row>
    <row r="716">
      <c r="F716" s="10"/>
      <c r="G716" s="10"/>
    </row>
    <row r="717">
      <c r="F717" s="10"/>
      <c r="G717" s="10"/>
    </row>
    <row r="718">
      <c r="F718" s="10"/>
      <c r="G718" s="10"/>
    </row>
    <row r="719">
      <c r="F719" s="10"/>
      <c r="G719" s="10"/>
    </row>
    <row r="720">
      <c r="F720" s="10"/>
      <c r="G720" s="10"/>
    </row>
    <row r="721">
      <c r="F721" s="10"/>
      <c r="G721" s="10"/>
    </row>
    <row r="722">
      <c r="F722" s="10"/>
      <c r="G722" s="10"/>
    </row>
    <row r="723">
      <c r="F723" s="10"/>
      <c r="G723" s="10"/>
    </row>
    <row r="724">
      <c r="F724" s="10"/>
      <c r="G724" s="10"/>
    </row>
    <row r="725">
      <c r="F725" s="10"/>
      <c r="G725" s="10"/>
    </row>
    <row r="726">
      <c r="F726" s="10"/>
      <c r="G726" s="10"/>
    </row>
    <row r="727">
      <c r="F727" s="10"/>
      <c r="G727" s="10"/>
    </row>
    <row r="728">
      <c r="F728" s="10"/>
      <c r="G728" s="10"/>
    </row>
    <row r="729">
      <c r="F729" s="10"/>
      <c r="G729" s="10"/>
    </row>
    <row r="730">
      <c r="F730" s="10"/>
      <c r="G730" s="10"/>
    </row>
    <row r="731">
      <c r="F731" s="10"/>
      <c r="G731" s="10"/>
    </row>
    <row r="732">
      <c r="F732" s="10"/>
      <c r="G732" s="10"/>
    </row>
    <row r="733">
      <c r="F733" s="10"/>
      <c r="G733" s="10"/>
    </row>
    <row r="734">
      <c r="F734" s="10"/>
      <c r="G734" s="10"/>
    </row>
    <row r="735">
      <c r="F735" s="10"/>
      <c r="G735" s="10"/>
    </row>
    <row r="736">
      <c r="F736" s="10"/>
      <c r="G736" s="10"/>
    </row>
    <row r="737">
      <c r="F737" s="10"/>
      <c r="G737" s="10"/>
    </row>
    <row r="738">
      <c r="F738" s="10"/>
      <c r="G738" s="10"/>
    </row>
    <row r="739">
      <c r="F739" s="10"/>
      <c r="G739" s="10"/>
    </row>
    <row r="740">
      <c r="F740" s="10"/>
      <c r="G740" s="10"/>
    </row>
    <row r="741">
      <c r="F741" s="10"/>
      <c r="G741" s="10"/>
    </row>
    <row r="742">
      <c r="F742" s="10"/>
      <c r="G742" s="10"/>
    </row>
    <row r="743">
      <c r="F743" s="10"/>
      <c r="G743" s="10"/>
    </row>
    <row r="744">
      <c r="F744" s="10"/>
      <c r="G744" s="10"/>
    </row>
    <row r="745">
      <c r="F745" s="10"/>
      <c r="G745" s="10"/>
    </row>
    <row r="746">
      <c r="F746" s="10"/>
      <c r="G746" s="10"/>
    </row>
    <row r="747">
      <c r="F747" s="10"/>
      <c r="G747" s="10"/>
    </row>
    <row r="748">
      <c r="F748" s="10"/>
      <c r="G748" s="10"/>
    </row>
    <row r="749">
      <c r="F749" s="10"/>
      <c r="G749" s="10"/>
    </row>
    <row r="750">
      <c r="F750" s="10"/>
      <c r="G750" s="10"/>
    </row>
    <row r="751">
      <c r="F751" s="10"/>
      <c r="G751" s="10"/>
    </row>
    <row r="752">
      <c r="F752" s="10"/>
      <c r="G752" s="10"/>
    </row>
    <row r="753">
      <c r="F753" s="10"/>
      <c r="G753" s="10"/>
    </row>
    <row r="754">
      <c r="F754" s="10"/>
      <c r="G754" s="10"/>
    </row>
    <row r="755">
      <c r="F755" s="10"/>
      <c r="G755" s="10"/>
    </row>
    <row r="756">
      <c r="F756" s="10"/>
      <c r="G756" s="10"/>
    </row>
    <row r="757">
      <c r="F757" s="10"/>
      <c r="G757" s="10"/>
    </row>
    <row r="758">
      <c r="F758" s="10"/>
      <c r="G758" s="10"/>
    </row>
    <row r="759">
      <c r="F759" s="10"/>
      <c r="G759" s="10"/>
    </row>
    <row r="760">
      <c r="F760" s="10"/>
      <c r="G760" s="10"/>
    </row>
    <row r="761">
      <c r="F761" s="10"/>
      <c r="G761" s="10"/>
    </row>
    <row r="762">
      <c r="F762" s="10"/>
      <c r="G762" s="10"/>
    </row>
    <row r="763">
      <c r="F763" s="10"/>
      <c r="G763" s="10"/>
    </row>
    <row r="764">
      <c r="F764" s="10"/>
      <c r="G764" s="10"/>
    </row>
    <row r="765">
      <c r="F765" s="10"/>
      <c r="G765" s="10"/>
    </row>
    <row r="766">
      <c r="F766" s="10"/>
      <c r="G766" s="10"/>
    </row>
    <row r="767">
      <c r="F767" s="10"/>
      <c r="G767" s="10"/>
    </row>
    <row r="768">
      <c r="F768" s="10"/>
      <c r="G768" s="10"/>
    </row>
    <row r="769">
      <c r="F769" s="10"/>
      <c r="G769" s="10"/>
    </row>
    <row r="770">
      <c r="F770" s="10"/>
      <c r="G770" s="10"/>
    </row>
    <row r="771">
      <c r="F771" s="10"/>
      <c r="G771" s="10"/>
    </row>
    <row r="772">
      <c r="F772" s="10"/>
      <c r="G772" s="10"/>
    </row>
    <row r="773">
      <c r="F773" s="10"/>
      <c r="G773" s="10"/>
    </row>
    <row r="774">
      <c r="F774" s="10"/>
      <c r="G774" s="10"/>
    </row>
    <row r="775">
      <c r="F775" s="10"/>
      <c r="G775" s="10"/>
    </row>
    <row r="776">
      <c r="F776" s="10"/>
      <c r="G776" s="10"/>
    </row>
    <row r="777">
      <c r="F777" s="10"/>
      <c r="G777" s="10"/>
    </row>
    <row r="778">
      <c r="F778" s="10"/>
      <c r="G778" s="10"/>
    </row>
    <row r="779">
      <c r="F779" s="10"/>
      <c r="G779" s="10"/>
    </row>
    <row r="780">
      <c r="F780" s="10"/>
      <c r="G780" s="10"/>
    </row>
    <row r="781">
      <c r="F781" s="10"/>
      <c r="G781" s="10"/>
    </row>
    <row r="782">
      <c r="F782" s="10"/>
      <c r="G782" s="10"/>
    </row>
    <row r="783">
      <c r="F783" s="10"/>
      <c r="G783" s="10"/>
    </row>
    <row r="784">
      <c r="F784" s="10"/>
      <c r="G784" s="10"/>
    </row>
    <row r="785">
      <c r="F785" s="10"/>
      <c r="G785" s="10"/>
    </row>
    <row r="786">
      <c r="F786" s="10"/>
      <c r="G786" s="10"/>
    </row>
    <row r="787">
      <c r="F787" s="10"/>
      <c r="G787" s="10"/>
    </row>
    <row r="788">
      <c r="F788" s="10"/>
      <c r="G788" s="10"/>
    </row>
    <row r="789">
      <c r="F789" s="10"/>
      <c r="G789" s="10"/>
    </row>
    <row r="790">
      <c r="F790" s="10"/>
      <c r="G790" s="10"/>
    </row>
    <row r="791">
      <c r="F791" s="10"/>
      <c r="G791" s="10"/>
    </row>
    <row r="792">
      <c r="F792" s="10"/>
      <c r="G792" s="10"/>
    </row>
    <row r="793">
      <c r="F793" s="10"/>
      <c r="G793" s="10"/>
    </row>
    <row r="794">
      <c r="F794" s="10"/>
      <c r="G794" s="10"/>
    </row>
    <row r="795">
      <c r="F795" s="10"/>
      <c r="G795" s="10"/>
    </row>
    <row r="796">
      <c r="F796" s="10"/>
      <c r="G796" s="10"/>
    </row>
    <row r="797">
      <c r="F797" s="10"/>
      <c r="G797" s="10"/>
    </row>
    <row r="798">
      <c r="F798" s="10"/>
      <c r="G798" s="10"/>
    </row>
    <row r="799">
      <c r="F799" s="10"/>
      <c r="G799" s="10"/>
    </row>
    <row r="800">
      <c r="F800" s="10"/>
      <c r="G800" s="10"/>
    </row>
    <row r="801">
      <c r="F801" s="10"/>
      <c r="G801" s="10"/>
    </row>
    <row r="802">
      <c r="F802" s="10"/>
      <c r="G802" s="10"/>
    </row>
    <row r="803">
      <c r="F803" s="10"/>
      <c r="G803" s="10"/>
    </row>
    <row r="804">
      <c r="F804" s="10"/>
      <c r="G804" s="10"/>
    </row>
    <row r="805">
      <c r="F805" s="10"/>
      <c r="G805" s="10"/>
    </row>
    <row r="806">
      <c r="F806" s="10"/>
      <c r="G806" s="10"/>
    </row>
    <row r="807">
      <c r="F807" s="10"/>
      <c r="G807" s="10"/>
    </row>
    <row r="808">
      <c r="F808" s="10"/>
      <c r="G808" s="10"/>
    </row>
    <row r="809">
      <c r="F809" s="10"/>
      <c r="G809" s="10"/>
    </row>
    <row r="810">
      <c r="F810" s="10"/>
      <c r="G810" s="10"/>
    </row>
    <row r="811">
      <c r="F811" s="10"/>
      <c r="G811" s="10"/>
    </row>
    <row r="812">
      <c r="F812" s="10"/>
      <c r="G812" s="10"/>
    </row>
    <row r="813">
      <c r="F813" s="10"/>
      <c r="G813" s="10"/>
    </row>
    <row r="814">
      <c r="F814" s="10"/>
      <c r="G814" s="10"/>
    </row>
    <row r="815">
      <c r="F815" s="10"/>
      <c r="G815" s="10"/>
    </row>
    <row r="816">
      <c r="F816" s="10"/>
      <c r="G816" s="10"/>
    </row>
    <row r="817">
      <c r="F817" s="10"/>
      <c r="G817" s="10"/>
    </row>
    <row r="818">
      <c r="F818" s="10"/>
      <c r="G818" s="10"/>
    </row>
    <row r="819">
      <c r="F819" s="10"/>
      <c r="G819" s="10"/>
    </row>
    <row r="820">
      <c r="F820" s="10"/>
      <c r="G820" s="10"/>
    </row>
    <row r="821">
      <c r="F821" s="10"/>
      <c r="G821" s="10"/>
    </row>
    <row r="822">
      <c r="F822" s="10"/>
      <c r="G822" s="10"/>
    </row>
    <row r="823">
      <c r="F823" s="10"/>
      <c r="G823" s="10"/>
    </row>
    <row r="824">
      <c r="F824" s="10"/>
      <c r="G824" s="10"/>
    </row>
    <row r="825">
      <c r="F825" s="10"/>
      <c r="G825" s="10"/>
    </row>
    <row r="826">
      <c r="F826" s="10"/>
      <c r="G826" s="10"/>
    </row>
    <row r="827">
      <c r="F827" s="10"/>
      <c r="G827" s="10"/>
    </row>
    <row r="828">
      <c r="F828" s="10"/>
      <c r="G828" s="10"/>
    </row>
    <row r="829">
      <c r="F829" s="10"/>
      <c r="G829" s="10"/>
    </row>
    <row r="830">
      <c r="F830" s="10"/>
      <c r="G830" s="10"/>
    </row>
    <row r="831">
      <c r="F831" s="10"/>
      <c r="G831" s="10"/>
    </row>
    <row r="832">
      <c r="F832" s="10"/>
      <c r="G832" s="10"/>
    </row>
    <row r="833">
      <c r="F833" s="10"/>
      <c r="G833" s="10"/>
    </row>
    <row r="834">
      <c r="F834" s="10"/>
      <c r="G834" s="10"/>
    </row>
    <row r="835">
      <c r="F835" s="10"/>
      <c r="G835" s="10"/>
    </row>
    <row r="836">
      <c r="F836" s="10"/>
      <c r="G836" s="10"/>
    </row>
    <row r="837">
      <c r="F837" s="10"/>
      <c r="G837" s="10"/>
    </row>
    <row r="838">
      <c r="F838" s="10"/>
      <c r="G838" s="10"/>
    </row>
    <row r="839">
      <c r="F839" s="10"/>
      <c r="G839" s="10"/>
    </row>
    <row r="840">
      <c r="F840" s="10"/>
      <c r="G840" s="10"/>
    </row>
    <row r="841">
      <c r="F841" s="10"/>
      <c r="G841" s="10"/>
    </row>
    <row r="842">
      <c r="F842" s="10"/>
      <c r="G842" s="10"/>
    </row>
    <row r="843">
      <c r="F843" s="10"/>
      <c r="G843" s="10"/>
    </row>
    <row r="844">
      <c r="F844" s="10"/>
      <c r="G844" s="10"/>
    </row>
    <row r="845">
      <c r="F845" s="10"/>
      <c r="G845" s="10"/>
    </row>
    <row r="846">
      <c r="F846" s="10"/>
      <c r="G846" s="10"/>
    </row>
    <row r="847">
      <c r="F847" s="10"/>
      <c r="G847" s="10"/>
    </row>
    <row r="848">
      <c r="F848" s="10"/>
      <c r="G848" s="10"/>
    </row>
    <row r="849">
      <c r="F849" s="10"/>
      <c r="G849" s="10"/>
    </row>
    <row r="850">
      <c r="F850" s="10"/>
      <c r="G850" s="10"/>
    </row>
    <row r="851">
      <c r="F851" s="10"/>
      <c r="G851" s="10"/>
    </row>
    <row r="852">
      <c r="F852" s="10"/>
      <c r="G852" s="10"/>
    </row>
    <row r="853">
      <c r="F853" s="10"/>
      <c r="G853" s="10"/>
    </row>
    <row r="854">
      <c r="F854" s="10"/>
      <c r="G854" s="10"/>
    </row>
    <row r="855">
      <c r="F855" s="10"/>
      <c r="G855" s="10"/>
    </row>
    <row r="856">
      <c r="F856" s="10"/>
      <c r="G856" s="10"/>
    </row>
    <row r="857">
      <c r="F857" s="10"/>
      <c r="G857" s="10"/>
    </row>
    <row r="858">
      <c r="F858" s="10"/>
      <c r="G858" s="10"/>
    </row>
    <row r="859">
      <c r="F859" s="10"/>
      <c r="G859" s="10"/>
    </row>
    <row r="860">
      <c r="F860" s="10"/>
      <c r="G860" s="10"/>
    </row>
    <row r="861">
      <c r="F861" s="10"/>
      <c r="G861" s="10"/>
    </row>
    <row r="862">
      <c r="F862" s="10"/>
      <c r="G862" s="10"/>
    </row>
    <row r="863">
      <c r="F863" s="10"/>
      <c r="G863" s="10"/>
    </row>
    <row r="864">
      <c r="F864" s="10"/>
      <c r="G864" s="10"/>
    </row>
    <row r="865">
      <c r="F865" s="10"/>
      <c r="G865" s="10"/>
    </row>
    <row r="866">
      <c r="F866" s="10"/>
      <c r="G866" s="10"/>
    </row>
    <row r="867">
      <c r="F867" s="10"/>
      <c r="G867" s="10"/>
    </row>
    <row r="868">
      <c r="F868" s="10"/>
      <c r="G868" s="10"/>
    </row>
    <row r="869">
      <c r="F869" s="10"/>
      <c r="G869" s="10"/>
    </row>
    <row r="870">
      <c r="F870" s="10"/>
      <c r="G870" s="10"/>
    </row>
    <row r="871">
      <c r="F871" s="10"/>
      <c r="G871" s="10"/>
    </row>
    <row r="872">
      <c r="F872" s="10"/>
      <c r="G872" s="10"/>
    </row>
    <row r="873">
      <c r="F873" s="10"/>
      <c r="G873" s="10"/>
    </row>
    <row r="874">
      <c r="F874" s="10"/>
      <c r="G874" s="10"/>
    </row>
    <row r="875">
      <c r="F875" s="10"/>
      <c r="G875" s="10"/>
    </row>
    <row r="876">
      <c r="F876" s="10"/>
      <c r="G876" s="10"/>
    </row>
    <row r="877">
      <c r="F877" s="10"/>
      <c r="G877" s="10"/>
    </row>
    <row r="878">
      <c r="F878" s="10"/>
      <c r="G878" s="10"/>
    </row>
    <row r="879">
      <c r="F879" s="10"/>
      <c r="G879" s="10"/>
    </row>
    <row r="880">
      <c r="F880" s="10"/>
      <c r="G880" s="10"/>
    </row>
    <row r="881">
      <c r="F881" s="10"/>
      <c r="G881" s="10"/>
    </row>
    <row r="882">
      <c r="F882" s="10"/>
      <c r="G882" s="10"/>
    </row>
    <row r="883">
      <c r="F883" s="10"/>
      <c r="G883" s="10"/>
    </row>
    <row r="884">
      <c r="F884" s="10"/>
      <c r="G884" s="10"/>
    </row>
    <row r="885">
      <c r="F885" s="10"/>
      <c r="G885" s="10"/>
    </row>
    <row r="886">
      <c r="F886" s="10"/>
      <c r="G886" s="10"/>
    </row>
    <row r="887">
      <c r="F887" s="10"/>
      <c r="G887" s="10"/>
    </row>
    <row r="888">
      <c r="F888" s="10"/>
      <c r="G888" s="10"/>
    </row>
    <row r="889">
      <c r="F889" s="10"/>
      <c r="G889" s="10"/>
    </row>
    <row r="890">
      <c r="F890" s="10"/>
      <c r="G890" s="10"/>
    </row>
    <row r="891">
      <c r="F891" s="10"/>
      <c r="G891" s="10"/>
    </row>
    <row r="892">
      <c r="F892" s="10"/>
      <c r="G892" s="10"/>
    </row>
    <row r="893">
      <c r="F893" s="10"/>
      <c r="G893" s="10"/>
    </row>
    <row r="894">
      <c r="F894" s="10"/>
      <c r="G894" s="10"/>
    </row>
    <row r="895">
      <c r="F895" s="10"/>
      <c r="G895" s="10"/>
    </row>
    <row r="896">
      <c r="F896" s="10"/>
      <c r="G896" s="10"/>
    </row>
    <row r="897">
      <c r="F897" s="10"/>
      <c r="G897" s="10"/>
    </row>
    <row r="898">
      <c r="F898" s="10"/>
      <c r="G898" s="10"/>
    </row>
    <row r="899">
      <c r="F899" s="10"/>
      <c r="G899" s="10"/>
    </row>
    <row r="900">
      <c r="F900" s="10"/>
      <c r="G900" s="10"/>
    </row>
    <row r="901">
      <c r="F901" s="10"/>
      <c r="G901" s="10"/>
    </row>
    <row r="902">
      <c r="F902" s="10"/>
      <c r="G902" s="10"/>
    </row>
    <row r="903">
      <c r="F903" s="10"/>
      <c r="G903" s="10"/>
    </row>
    <row r="904">
      <c r="F904" s="10"/>
      <c r="G904" s="10"/>
    </row>
    <row r="905">
      <c r="F905" s="10"/>
      <c r="G905" s="10"/>
    </row>
    <row r="906">
      <c r="F906" s="10"/>
      <c r="G906" s="10"/>
    </row>
    <row r="907">
      <c r="F907" s="10"/>
      <c r="G907" s="10"/>
    </row>
    <row r="908">
      <c r="F908" s="10"/>
      <c r="G908" s="10"/>
    </row>
    <row r="909">
      <c r="F909" s="10"/>
      <c r="G909" s="10"/>
    </row>
    <row r="910">
      <c r="F910" s="10"/>
      <c r="G910" s="10"/>
    </row>
    <row r="911">
      <c r="F911" s="10"/>
      <c r="G911" s="10"/>
    </row>
    <row r="912">
      <c r="F912" s="10"/>
      <c r="G912" s="10"/>
    </row>
    <row r="913">
      <c r="F913" s="10"/>
      <c r="G913" s="10"/>
    </row>
    <row r="914">
      <c r="F914" s="10"/>
      <c r="G914" s="10"/>
    </row>
    <row r="915">
      <c r="F915" s="10"/>
      <c r="G915" s="10"/>
    </row>
    <row r="916">
      <c r="F916" s="10"/>
      <c r="G916" s="10"/>
    </row>
    <row r="917">
      <c r="F917" s="10"/>
      <c r="G917" s="10"/>
    </row>
    <row r="918">
      <c r="F918" s="10"/>
      <c r="G918" s="10"/>
    </row>
    <row r="919">
      <c r="F919" s="10"/>
      <c r="G919" s="10"/>
    </row>
    <row r="920">
      <c r="F920" s="10"/>
      <c r="G920" s="10"/>
    </row>
    <row r="921">
      <c r="F921" s="10"/>
      <c r="G921" s="10"/>
    </row>
    <row r="922">
      <c r="F922" s="10"/>
      <c r="G922" s="10"/>
    </row>
    <row r="923">
      <c r="F923" s="10"/>
      <c r="G923" s="10"/>
    </row>
    <row r="924">
      <c r="F924" s="10"/>
      <c r="G924" s="10"/>
    </row>
    <row r="925">
      <c r="F925" s="10"/>
      <c r="G925" s="10"/>
    </row>
    <row r="926">
      <c r="F926" s="10"/>
      <c r="G926" s="10"/>
    </row>
    <row r="927">
      <c r="F927" s="10"/>
      <c r="G927" s="10"/>
    </row>
    <row r="928">
      <c r="F928" s="10"/>
      <c r="G928" s="10"/>
    </row>
    <row r="929">
      <c r="F929" s="10"/>
      <c r="G929" s="10"/>
    </row>
    <row r="930">
      <c r="F930" s="10"/>
      <c r="G930" s="10"/>
    </row>
    <row r="931">
      <c r="F931" s="10"/>
      <c r="G931" s="10"/>
    </row>
    <row r="932">
      <c r="F932" s="10"/>
      <c r="G932" s="10"/>
    </row>
    <row r="933">
      <c r="F933" s="10"/>
      <c r="G933" s="10"/>
    </row>
    <row r="934">
      <c r="F934" s="10"/>
      <c r="G934" s="10"/>
    </row>
    <row r="935">
      <c r="F935" s="10"/>
      <c r="G935" s="10"/>
    </row>
    <row r="936">
      <c r="F936" s="10"/>
      <c r="G936" s="10"/>
    </row>
    <row r="937">
      <c r="F937" s="10"/>
      <c r="G937" s="10"/>
    </row>
    <row r="938">
      <c r="F938" s="10"/>
      <c r="G938" s="10"/>
    </row>
    <row r="939">
      <c r="F939" s="10"/>
      <c r="G939" s="10"/>
    </row>
    <row r="940">
      <c r="F940" s="10"/>
      <c r="G940" s="10"/>
    </row>
    <row r="941">
      <c r="F941" s="10"/>
      <c r="G941" s="10"/>
    </row>
    <row r="942">
      <c r="F942" s="10"/>
      <c r="G942" s="10"/>
    </row>
    <row r="943">
      <c r="F943" s="10"/>
      <c r="G943" s="10"/>
    </row>
    <row r="944">
      <c r="F944" s="10"/>
      <c r="G944" s="10"/>
    </row>
    <row r="945">
      <c r="F945" s="10"/>
      <c r="G945" s="10"/>
    </row>
    <row r="946">
      <c r="F946" s="10"/>
      <c r="G946" s="10"/>
    </row>
    <row r="947">
      <c r="F947" s="10"/>
      <c r="G947" s="10"/>
    </row>
    <row r="948">
      <c r="F948" s="10"/>
      <c r="G948" s="10"/>
    </row>
    <row r="949">
      <c r="F949" s="10"/>
      <c r="G949" s="10"/>
    </row>
    <row r="950">
      <c r="F950" s="10"/>
      <c r="G950" s="10"/>
    </row>
    <row r="951">
      <c r="F951" s="10"/>
      <c r="G951" s="10"/>
    </row>
    <row r="952">
      <c r="F952" s="10"/>
      <c r="G952" s="10"/>
    </row>
    <row r="953">
      <c r="F953" s="10"/>
      <c r="G953" s="10"/>
    </row>
    <row r="954">
      <c r="F954" s="10"/>
      <c r="G954" s="10"/>
    </row>
    <row r="955">
      <c r="F955" s="10"/>
      <c r="G955" s="10"/>
    </row>
    <row r="956">
      <c r="F956" s="10"/>
      <c r="G956" s="10"/>
    </row>
    <row r="957">
      <c r="F957" s="10"/>
      <c r="G957" s="10"/>
    </row>
    <row r="958">
      <c r="F958" s="10"/>
      <c r="G958" s="10"/>
    </row>
    <row r="959">
      <c r="F959" s="10"/>
      <c r="G959" s="10"/>
    </row>
    <row r="960">
      <c r="F960" s="10"/>
      <c r="G960" s="10"/>
    </row>
    <row r="961">
      <c r="F961" s="10"/>
      <c r="G961" s="10"/>
    </row>
    <row r="962">
      <c r="F962" s="10"/>
      <c r="G962" s="10"/>
    </row>
    <row r="963">
      <c r="F963" s="10"/>
      <c r="G963" s="10"/>
    </row>
    <row r="964">
      <c r="F964" s="10"/>
      <c r="G964" s="10"/>
    </row>
    <row r="965">
      <c r="F965" s="10"/>
      <c r="G965" s="10"/>
    </row>
    <row r="966">
      <c r="F966" s="10"/>
      <c r="G966" s="10"/>
    </row>
    <row r="967">
      <c r="F967" s="10"/>
      <c r="G967" s="10"/>
    </row>
    <row r="968">
      <c r="F968" s="10"/>
      <c r="G968" s="10"/>
    </row>
    <row r="969">
      <c r="F969" s="10"/>
      <c r="G969" s="10"/>
    </row>
    <row r="970">
      <c r="F970" s="10"/>
      <c r="G970" s="10"/>
    </row>
    <row r="971">
      <c r="F971" s="10"/>
      <c r="G971" s="10"/>
    </row>
    <row r="972">
      <c r="F972" s="10"/>
      <c r="G972" s="10"/>
    </row>
    <row r="973">
      <c r="F973" s="10"/>
      <c r="G973" s="10"/>
    </row>
    <row r="974">
      <c r="F974" s="10"/>
      <c r="G974" s="10"/>
    </row>
    <row r="975">
      <c r="F975" s="10"/>
      <c r="G975" s="10"/>
    </row>
    <row r="976">
      <c r="F976" s="10"/>
      <c r="G976" s="10"/>
    </row>
    <row r="977">
      <c r="F977" s="10"/>
      <c r="G977" s="10"/>
    </row>
    <row r="978">
      <c r="F978" s="10"/>
      <c r="G978" s="10"/>
    </row>
    <row r="979">
      <c r="F979" s="10"/>
      <c r="G979" s="10"/>
    </row>
    <row r="980">
      <c r="F980" s="10"/>
      <c r="G980" s="10"/>
    </row>
    <row r="981">
      <c r="F981" s="10"/>
      <c r="G981" s="10"/>
    </row>
    <row r="982">
      <c r="F982" s="10"/>
      <c r="G982" s="10"/>
    </row>
    <row r="983">
      <c r="F983" s="10"/>
      <c r="G983" s="10"/>
    </row>
    <row r="984">
      <c r="F984" s="10"/>
      <c r="G984" s="10"/>
    </row>
    <row r="985">
      <c r="F985" s="10"/>
      <c r="G985" s="10"/>
    </row>
    <row r="986">
      <c r="F986" s="10"/>
      <c r="G986" s="10"/>
    </row>
    <row r="987">
      <c r="F987" s="10"/>
      <c r="G987" s="10"/>
    </row>
    <row r="988">
      <c r="F988" s="10"/>
      <c r="G988" s="10"/>
    </row>
    <row r="989">
      <c r="F989" s="10"/>
      <c r="G989" s="10"/>
    </row>
    <row r="990">
      <c r="F990" s="10"/>
      <c r="G990" s="10"/>
    </row>
    <row r="991">
      <c r="F991" s="10"/>
      <c r="G991" s="10"/>
    </row>
    <row r="992">
      <c r="F992" s="10"/>
      <c r="G992" s="10"/>
    </row>
    <row r="993">
      <c r="F993" s="10"/>
      <c r="G993" s="10"/>
    </row>
    <row r="994">
      <c r="F994" s="10"/>
      <c r="G994" s="10"/>
    </row>
    <row r="995">
      <c r="F995" s="10"/>
      <c r="G995" s="10"/>
    </row>
    <row r="996">
      <c r="F996" s="10"/>
      <c r="G996" s="10"/>
    </row>
    <row r="997">
      <c r="F997" s="10"/>
      <c r="G997" s="10"/>
    </row>
    <row r="998">
      <c r="F998" s="10"/>
      <c r="G998" s="10"/>
    </row>
    <row r="999">
      <c r="F999" s="10"/>
      <c r="G999" s="10"/>
    </row>
    <row r="1000">
      <c r="F1000" s="10"/>
      <c r="G1000" s="10"/>
    </row>
    <row r="1001">
      <c r="F1001" s="10"/>
      <c r="G1001" s="10"/>
    </row>
    <row r="1002">
      <c r="F1002" s="10"/>
      <c r="G1002" s="10"/>
    </row>
    <row r="1003">
      <c r="F1003" s="10"/>
      <c r="G1003" s="10"/>
    </row>
    <row r="1004">
      <c r="F1004" s="10"/>
      <c r="G1004" s="10"/>
    </row>
    <row r="1005">
      <c r="F1005" s="10"/>
      <c r="G1005" s="10"/>
    </row>
    <row r="1006">
      <c r="F1006" s="10"/>
      <c r="G1006" s="10"/>
    </row>
    <row r="1007">
      <c r="F1007" s="10"/>
      <c r="G1007" s="10"/>
    </row>
    <row r="1008">
      <c r="F1008" s="10"/>
      <c r="G1008" s="10"/>
    </row>
    <row r="1009">
      <c r="F1009" s="10"/>
      <c r="G1009" s="10"/>
    </row>
    <row r="1010">
      <c r="F1010" s="10"/>
      <c r="G1010" s="10"/>
    </row>
    <row r="1011">
      <c r="F1011" s="10"/>
      <c r="G1011" s="10"/>
    </row>
    <row r="1012">
      <c r="F1012" s="10"/>
      <c r="G1012" s="10"/>
    </row>
    <row r="1013">
      <c r="F1013" s="10"/>
      <c r="G1013" s="10"/>
    </row>
    <row r="1014">
      <c r="F1014" s="10"/>
      <c r="G1014" s="10"/>
    </row>
    <row r="1015">
      <c r="F1015" s="10"/>
      <c r="G1015" s="10"/>
    </row>
    <row r="1016">
      <c r="F1016" s="10"/>
      <c r="G1016" s="10"/>
    </row>
    <row r="1017">
      <c r="F1017" s="10"/>
      <c r="G1017" s="10"/>
    </row>
    <row r="1018">
      <c r="F1018" s="10"/>
      <c r="G1018" s="10"/>
    </row>
    <row r="1019">
      <c r="F1019" s="10"/>
      <c r="G1019" s="10"/>
    </row>
    <row r="1020">
      <c r="F1020" s="10"/>
      <c r="G1020" s="10"/>
    </row>
    <row r="1021">
      <c r="F1021" s="10"/>
      <c r="G1021" s="10"/>
    </row>
    <row r="1022">
      <c r="F1022" s="10"/>
      <c r="G1022" s="10"/>
    </row>
    <row r="1023">
      <c r="F1023" s="10"/>
      <c r="G1023" s="10"/>
    </row>
    <row r="1024">
      <c r="F1024" s="10"/>
      <c r="G1024" s="10"/>
    </row>
    <row r="1025">
      <c r="F1025" s="10"/>
      <c r="G1025" s="10"/>
    </row>
    <row r="1026">
      <c r="F1026" s="10"/>
      <c r="G1026" s="10"/>
    </row>
    <row r="1027">
      <c r="F1027" s="10"/>
      <c r="G1027" s="10"/>
    </row>
    <row r="1028">
      <c r="F1028" s="10"/>
      <c r="G1028" s="10"/>
    </row>
    <row r="1029">
      <c r="F1029" s="10"/>
      <c r="G1029" s="10"/>
    </row>
    <row r="1030">
      <c r="F1030" s="10"/>
      <c r="G1030" s="10"/>
    </row>
    <row r="1031">
      <c r="F1031" s="10"/>
      <c r="G1031" s="10"/>
    </row>
    <row r="1032">
      <c r="F1032" s="10"/>
      <c r="G1032" s="10"/>
    </row>
    <row r="1033">
      <c r="F1033" s="10"/>
      <c r="G1033" s="10"/>
    </row>
    <row r="1034">
      <c r="F1034" s="10"/>
      <c r="G1034" s="10"/>
    </row>
    <row r="1035">
      <c r="F1035" s="10"/>
      <c r="G1035" s="10"/>
    </row>
    <row r="1036">
      <c r="F1036" s="10"/>
      <c r="G1036" s="10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